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116.xml" ContentType="application/vnd.openxmlformats-officedocument.spreadsheetml.revisionLog+xml"/>
  <Override PartName="/xl/revisions/revisionLog108.xml" ContentType="application/vnd.openxmlformats-officedocument.spreadsheetml.revisionLog+xml"/>
  <Override PartName="/xl/revisions/revisionLog131.xml" ContentType="application/vnd.openxmlformats-officedocument.spreadsheetml.revisionLog+xml"/>
  <Override PartName="/xl/revisions/revisionLog119.xml" ContentType="application/vnd.openxmlformats-officedocument.spreadsheetml.revisionLog+xml"/>
  <Override PartName="/xl/revisions/revisionLog103.xml" ContentType="application/vnd.openxmlformats-officedocument.spreadsheetml.revisionLog+xml"/>
  <Override PartName="/xl/revisions/revisionLog2.xml" ContentType="application/vnd.openxmlformats-officedocument.spreadsheetml.revisionLog+xml"/>
  <Override PartName="/xl/revisions/revisionLog6.xml" ContentType="application/vnd.openxmlformats-officedocument.spreadsheetml.revisionLog+xml"/>
  <Override PartName="/xl/revisions/revisionLog14.xml" ContentType="application/vnd.openxmlformats-officedocument.spreadsheetml.revisionLog+xml"/>
  <Override PartName="/xl/revisions/revisionLog9.xml" ContentType="application/vnd.openxmlformats-officedocument.spreadsheetml.revisionLog+xml"/>
  <Override PartName="/xl/revisions/revisionLog111.xml" ContentType="application/vnd.openxmlformats-officedocument.spreadsheetml.revisionLog+xml"/>
  <Override PartName="/xl/revisions/revisionLog1.xml" ContentType="application/vnd.openxmlformats-officedocument.spreadsheetml.revisionLog+xml"/>
  <Override PartName="/xl/revisions/revisionLog26.xml" ContentType="application/vnd.openxmlformats-officedocument.spreadsheetml.revisionLog+xml"/>
  <Override PartName="/xl/revisions/revisionLog29.xml" ContentType="application/vnd.openxmlformats-officedocument.spreadsheetml.revisionLog+xml"/>
  <Override PartName="/xl/revisions/revisionLog106.xml" ContentType="application/vnd.openxmlformats-officedocument.spreadsheetml.revisionLog+xml"/>
  <Override PartName="/xl/revisions/revisionLog130.xml" ContentType="application/vnd.openxmlformats-officedocument.spreadsheetml.revisionLog+xml"/>
  <Override PartName="/xl/revisions/revisionLog8.xml" ContentType="application/vnd.openxmlformats-officedocument.spreadsheetml.revisionLog+xml"/>
  <Override PartName="/xl/revisions/revisionLog110.xml" ContentType="application/vnd.openxmlformats-officedocument.spreadsheetml.revisionLog+xml"/>
  <Override PartName="/xl/revisions/revisionLog13.xml" ContentType="application/vnd.openxmlformats-officedocument.spreadsheetml.revisionLog+xml"/>
  <Override PartName="/xl/revisions/revisionLog21.xml" ContentType="application/vnd.openxmlformats-officedocument.spreadsheetml.revisionLog+xml"/>
  <Override PartName="/xl/revisions/revisionLog28.xml" ContentType="application/vnd.openxmlformats-officedocument.spreadsheetml.revisionLog+xml"/>
  <Override PartName="/xl/revisions/revisionLog126.xml" ContentType="application/vnd.openxmlformats-officedocument.spreadsheetml.revisionLog+xml"/>
  <Override PartName="/xl/revisions/revisionLog4.xml" ContentType="application/vnd.openxmlformats-officedocument.spreadsheetml.revisionLog+xml"/>
  <Override PartName="/xl/revisions/revisionLog114.xml" ContentType="application/vnd.openxmlformats-officedocument.spreadsheetml.revisionLog+xml"/>
  <Override PartName="/xl/revisions/revisionLog109.xml" ContentType="application/vnd.openxmlformats-officedocument.spreadsheetml.revisionLog+xml"/>
  <Override PartName="/xl/revisions/revisionLog12.xml" ContentType="application/vnd.openxmlformats-officedocument.spreadsheetml.revisionLog+xml"/>
  <Override PartName="/xl/revisions/revisionLog129.xml" ContentType="application/vnd.openxmlformats-officedocument.spreadsheetml.revisionLog+xml"/>
  <Override PartName="/xl/revisions/revisionLog17.xml" ContentType="application/vnd.openxmlformats-officedocument.spreadsheetml.revisionLog+xml"/>
  <Override PartName="/xl/revisions/revisionLog101.xml" ContentType="application/vnd.openxmlformats-officedocument.spreadsheetml.revisionLog+xml"/>
  <Override PartName="/xl/revisions/revisionLog122.xml" ContentType="application/vnd.openxmlformats-officedocument.spreadsheetml.revisionLog+xml"/>
  <Override PartName="/xl/revisions/revisionLog24.xml" ContentType="application/vnd.openxmlformats-officedocument.spreadsheetml.revisionLog+xml"/>
  <Override PartName="/xl/revisions/revisionLog113.xml" ContentType="application/vnd.openxmlformats-officedocument.spreadsheetml.revisionLog+xml"/>
  <Override PartName="/xl/revisions/revisionLog105.xml" ContentType="application/vnd.openxmlformats-officedocument.spreadsheetml.revisionLog+xml"/>
  <Override PartName="/xl/revisions/revisionLog20.xml" ContentType="application/vnd.openxmlformats-officedocument.spreadsheetml.revisionLog+xml"/>
  <Override PartName="/xl/revisions/revisionLog125.xml" ContentType="application/vnd.openxmlformats-officedocument.spreadsheetml.revisionLog+xml"/>
  <Override PartName="/xl/revisions/revisionLog118.xml" ContentType="application/vnd.openxmlformats-officedocument.spreadsheetml.revisionLog+xml"/>
  <Override PartName="/xl/revisions/revisionLog27.xml" ContentType="application/vnd.openxmlformats-officedocument.spreadsheetml.revisionLog+xml"/>
  <Override PartName="/xl/revisions/revisionLog3.xml" ContentType="application/vnd.openxmlformats-officedocument.spreadsheetml.revisionLog+xml"/>
  <Override PartName="/xl/revisions/revisionLog128.xml" ContentType="application/vnd.openxmlformats-officedocument.spreadsheetml.revisionLog+xml"/>
  <Override PartName="/xl/revisions/revisionLog121.xml" ContentType="application/vnd.openxmlformats-officedocument.spreadsheetml.revisionLog+xml"/>
  <Override PartName="/xl/revisions/revisionLog100.xml" ContentType="application/vnd.openxmlformats-officedocument.spreadsheetml.revisionLog+xml"/>
  <Override PartName="/xl/revisions/revisionLog19.xml" ContentType="application/vnd.openxmlformats-officedocument.spreadsheetml.revisionLog+xml"/>
  <Override PartName="/xl/revisions/revisionLog16.xml" ContentType="application/vnd.openxmlformats-officedocument.spreadsheetml.revisionLog+xml"/>
  <Override PartName="/xl/revisions/revisionLog11.xml" ContentType="application/vnd.openxmlformats-officedocument.spreadsheetml.revisionLog+xml"/>
  <Override PartName="/xl/revisions/revisionLog23.xml" ContentType="application/vnd.openxmlformats-officedocument.spreadsheetml.revisionLog+xml"/>
  <Override PartName="/xl/revisions/revisionLog31.xml" ContentType="application/vnd.openxmlformats-officedocument.spreadsheetml.revisionLog+xml"/>
  <Override PartName="/xl/revisions/revisionLog132.xml" ContentType="application/vnd.openxmlformats-officedocument.spreadsheetml.revisionLog+xml"/>
  <Override PartName="/xl/revisions/revisionLog124.xml" ContentType="application/vnd.openxmlformats-officedocument.spreadsheetml.revisionLog+xml"/>
  <Override PartName="/xl/revisions/revisionLog117.xml" ContentType="application/vnd.openxmlformats-officedocument.spreadsheetml.revisionLog+xml"/>
  <Override PartName="/xl/revisions/revisionLog7.xml" ContentType="application/vnd.openxmlformats-officedocument.spreadsheetml.revisionLog+xml"/>
  <Override PartName="/xl/revisions/revisionLog112.xml" ContentType="application/vnd.openxmlformats-officedocument.spreadsheetml.revisionLog+xml"/>
  <Override PartName="/xl/revisions/revisionLog104.xml" ContentType="application/vnd.openxmlformats-officedocument.spreadsheetml.revisionLog+xml"/>
  <Override PartName="/xl/revisions/revisionLog15.xml" ContentType="application/vnd.openxmlformats-officedocument.spreadsheetml.revisionLog+xml"/>
  <Override PartName="/xl/revisions/revisionLog120.xml" ContentType="application/vnd.openxmlformats-officedocument.spreadsheetml.revisionLog+xml"/>
  <Override PartName="/xl/revisions/revisionLog18.xml" ContentType="application/vnd.openxmlformats-officedocument.spreadsheetml.revisionLog+xml"/>
  <Override PartName="/xl/revisions/revisionLog10.xml" ContentType="application/vnd.openxmlformats-officedocument.spreadsheetml.revisionLog+xml"/>
  <Override PartName="/xl/revisions/revisionLog22.xml" ContentType="application/vnd.openxmlformats-officedocument.spreadsheetml.revisionLog+xml"/>
  <Override PartName="/xl/revisions/revisionLog30.xml" ContentType="application/vnd.openxmlformats-officedocument.spreadsheetml.revisionLog+xml"/>
  <Override PartName="/xl/revisions/revisionLog102.xml" ContentType="application/vnd.openxmlformats-officedocument.spreadsheetml.revisionLog+xml"/>
  <Override PartName="/xl/revisions/revisionLog127.xml" ContentType="application/vnd.openxmlformats-officedocument.spreadsheetml.revisionLog+xml"/>
  <Override PartName="/xl/revisions/revisionLog123.xml" ContentType="application/vnd.openxmlformats-officedocument.spreadsheetml.revisionLog+xml"/>
  <Override PartName="/xl/revisions/revisionLog115.xml" ContentType="application/vnd.openxmlformats-officedocument.spreadsheetml.revisionLog+xml"/>
  <Override PartName="/xl/revisions/revisionLog5.xml" ContentType="application/vnd.openxmlformats-officedocument.spreadsheetml.revisionLog+xml"/>
  <Override PartName="/xl/revisions/revisionLog107.xml" ContentType="application/vnd.openxmlformats-officedocument.spreadsheetml.revisionLog+xml"/>
  <Override PartName="/xl/revisions/revisionLog2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9585" yWindow="-15" windowWidth="9630" windowHeight="12585" firstSheet="65" activeTab="74"/>
  </bookViews>
  <sheets>
    <sheet name="README" sheetId="1" r:id="rId1"/>
    <sheet name="Data Sheet" sheetId="2"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200201" sheetId="18" r:id="rId18"/>
    <sheet name="202203" sheetId="19" r:id="rId19"/>
    <sheet name="204207" sheetId="20" r:id="rId20"/>
    <sheet name="213" sheetId="21" r:id="rId21"/>
    <sheet name="214" sheetId="22" r:id="rId22"/>
    <sheet name="216" sheetId="23" r:id="rId23"/>
    <sheet name="217" sheetId="24" r:id="rId24"/>
    <sheet name="218" sheetId="25" r:id="rId25"/>
    <sheet name="219" sheetId="26" r:id="rId26"/>
    <sheet name="221" sheetId="27" r:id="rId27"/>
    <sheet name="224225" sheetId="28" r:id="rId28"/>
    <sheet name="227" sheetId="29" r:id="rId29"/>
    <sheet name="228229" sheetId="30" r:id="rId30"/>
    <sheet name="230" sheetId="31" r:id="rId31"/>
    <sheet name="232" sheetId="32" r:id="rId32"/>
    <sheet name="233" sheetId="33" r:id="rId33"/>
    <sheet name="234" sheetId="34" r:id="rId34"/>
    <sheet name="250251" sheetId="35" r:id="rId35"/>
    <sheet name="252" sheetId="36" r:id="rId36"/>
    <sheet name="253" sheetId="37" r:id="rId37"/>
    <sheet name="254" sheetId="38" r:id="rId38"/>
    <sheet name="256257" sheetId="39" r:id="rId39"/>
    <sheet name="261" sheetId="40" r:id="rId40"/>
    <sheet name="262263" sheetId="41" r:id="rId41"/>
    <sheet name="266267" sheetId="42" r:id="rId42"/>
    <sheet name="269" sheetId="43" r:id="rId43"/>
    <sheet name="272273" sheetId="44" r:id="rId44"/>
    <sheet name="274275" sheetId="45" r:id="rId45"/>
    <sheet name="276277" sheetId="46" r:id="rId46"/>
    <sheet name="278" sheetId="47" r:id="rId47"/>
    <sheet name="300301" sheetId="48" r:id="rId48"/>
    <sheet name="304" sheetId="49" r:id="rId49"/>
    <sheet name="310311" sheetId="50" r:id="rId50"/>
    <sheet name="320323" sheetId="51" r:id="rId51"/>
    <sheet name="326327" sheetId="52" r:id="rId52"/>
    <sheet name="328330" sheetId="53" r:id="rId53"/>
    <sheet name="332" sheetId="54" r:id="rId54"/>
    <sheet name="335" sheetId="55" r:id="rId55"/>
    <sheet name="336" sheetId="56" r:id="rId56"/>
    <sheet name="337" sheetId="57" r:id="rId57"/>
    <sheet name="340" sheetId="58" r:id="rId58"/>
    <sheet name="350351" sheetId="59" r:id="rId59"/>
    <sheet name="352353" sheetId="60" r:id="rId60"/>
    <sheet name="354355" sheetId="61" r:id="rId61"/>
    <sheet name="356" sheetId="62" r:id="rId62"/>
    <sheet name="401" sheetId="63" r:id="rId63"/>
    <sheet name="402403" sheetId="64" r:id="rId64"/>
    <sheet name="406407" sheetId="65" r:id="rId65"/>
    <sheet name="408409" sheetId="66" r:id="rId66"/>
    <sheet name="410411" sheetId="67" r:id="rId67"/>
    <sheet name="422423" sheetId="68" r:id="rId68"/>
    <sheet name="424425" sheetId="69" r:id="rId69"/>
    <sheet name="426427" sheetId="70" r:id="rId70"/>
    <sheet name="429" sheetId="71" r:id="rId71"/>
    <sheet name="430" sheetId="72" r:id="rId72"/>
    <sheet name="431" sheetId="73" r:id="rId73"/>
    <sheet name="450" sheetId="74" r:id="rId74"/>
    <sheet name="BOOK" sheetId="75" r:id="rId75"/>
    <sheet name="Sheet1" sheetId="76" r:id="rId76"/>
  </sheets>
  <externalReferences>
    <externalReference r:id="rId77"/>
    <externalReference r:id="rId78"/>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'108109'!$B$66:$B$74</definedName>
    <definedName name="_110113">'110113'!$A$1</definedName>
    <definedName name="_110113PM">'110113'!$B$250:$B$258</definedName>
    <definedName name="_114117">'114117'!$A$1</definedName>
    <definedName name="_114117PM">'114117'!$B$127:$B$141</definedName>
    <definedName name="_118119">'118119'!$A$1</definedName>
    <definedName name="_118119PM">'118119'!$B$133:$B$141</definedName>
    <definedName name="_120121">'120121'!$A$1</definedName>
    <definedName name="_120121PM">'120121'!$B$137:$B$145</definedName>
    <definedName name="_122123">'122123'!$A$1</definedName>
    <definedName name="_122123PM">'122123'!$B$140:$B$148</definedName>
    <definedName name="_200201">'200201'!$A$1</definedName>
    <definedName name="_200201PM">'200201'!$B$66:$B$74</definedName>
    <definedName name="_202203">'202203'!$A$1</definedName>
    <definedName name="_202203PM">'202203'!$B$65:$B$73</definedName>
    <definedName name="_204207">'204207'!$A$1</definedName>
    <definedName name="_204207PM">'204207'!$B$134:$B$148</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'228229'!$B$73:$B$83</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'252'!$A$1</definedName>
    <definedName name="_252PM">'252'!#REF!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'262263'!$B$132:$B$142</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'300301'!$B$68:$B$78</definedName>
    <definedName name="_304">'304'!$A$1</definedName>
    <definedName name="_304PM">'304'!$B$72:$B$80</definedName>
    <definedName name="_310311">'310311'!$A$1</definedName>
    <definedName name="_310311PM">'310311'!$B$62:$B$72</definedName>
    <definedName name="_320323">'320323'!$A$1</definedName>
    <definedName name="_320323PM">'320323'!$C$68:$C$82</definedName>
    <definedName name="_326327">'326327'!$A$1</definedName>
    <definedName name="_326327PM">'326327'!$B$59:$B$69</definedName>
    <definedName name="_328330">'328330'!$A$1</definedName>
    <definedName name="_328330PM">'328330'!$B$61:$B$71</definedName>
    <definedName name="_332">'332'!$A$1</definedName>
    <definedName name="_332PM">'332'!$B$59:$B$69</definedName>
    <definedName name="_335">'335'!$A$1</definedName>
    <definedName name="_335PM">'335'!$C$70:$C$80</definedName>
    <definedName name="_336">'336'!$A$1</definedName>
    <definedName name="_336PM">'336'!$C$66:$C$74</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'354355'!$B$131:$B$139</definedName>
    <definedName name="_356">'356'!$A$1</definedName>
    <definedName name="_356PM">'356'!$B$81:$B$91</definedName>
    <definedName name="_401">'401'!$A$1</definedName>
    <definedName name="_401PM">'401'!$B$75:$B$83</definedName>
    <definedName name="_402403">'402403'!$A$1</definedName>
    <definedName name="_402403PM">'402403'!$B$77:$B$87</definedName>
    <definedName name="_406407">'406407'!$A$1</definedName>
    <definedName name="_406407PM">'406407'!$B$75:$B$85</definedName>
    <definedName name="_408409">'408409'!$B$2</definedName>
    <definedName name="_408409PM">'408409'!$B$67:$B$77</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'430'!$A$1</definedName>
    <definedName name="_430PM">'430'!$B$73:$B$81</definedName>
    <definedName name="_431">'431'!$A$1</definedName>
    <definedName name="_431PM">'431'!$B$68:$B$76</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10">'106107'!$A$1:$F$176</definedName>
    <definedName name="_xlnm.Print_Area" localSheetId="11">'108109'!$A$1:$H$90</definedName>
    <definedName name="_xlnm.Print_Area" localSheetId="12">'110113'!$A$1:$H$242</definedName>
    <definedName name="_xlnm.Print_Area" localSheetId="15">'120121'!$A$1:$E$131</definedName>
    <definedName name="_xlnm.Print_Area" localSheetId="21">'214'!$A$1:$E$64</definedName>
    <definedName name="_xlnm.Print_Area" localSheetId="22">'216'!$A$1:$G$122</definedName>
    <definedName name="_xlnm.Print_Area" localSheetId="23">'217'!$A$1:$F$70</definedName>
    <definedName name="_xlnm.Print_Area" localSheetId="24">'218'!$A$1:$G$133</definedName>
    <definedName name="_xlnm.Print_Area" localSheetId="25">'219'!$A$1:$H$118</definedName>
    <definedName name="_xlnm.Print_Area" localSheetId="26">'221'!$A$1:$G$128</definedName>
    <definedName name="_xlnm.Print_Area" localSheetId="27">'224225'!$A$1:$M$64</definedName>
    <definedName name="_xlnm.Print_Area" localSheetId="28">'227'!$A$1:$F$63</definedName>
    <definedName name="_xlnm.Print_Area" localSheetId="29">'228229'!$A$1:$O$66</definedName>
    <definedName name="_xlnm.Print_Area" localSheetId="30">'230'!$A$1:$G$66</definedName>
    <definedName name="_xlnm.Print_Area" localSheetId="31">'232'!$A$1:$F$119</definedName>
    <definedName name="_xlnm.Print_Area" localSheetId="32">'233'!$A$1:$G$66</definedName>
    <definedName name="_xlnm.Print_Area" localSheetId="33">'234'!$A$1:$G$184</definedName>
    <definedName name="_xlnm.Print_Area" localSheetId="34">'250251'!$A$1:$M$65</definedName>
    <definedName name="_xlnm.Print_Area" localSheetId="37">'254'!$A$1:$E$63</definedName>
    <definedName name="_xlnm.Print_Area" localSheetId="40">'262263'!$A$1:$Q$122</definedName>
    <definedName name="_xlnm.Print_Area" localSheetId="45">'276277'!$G$118:$N$169</definedName>
    <definedName name="_xlnm.Print_Area" localSheetId="46">'278'!$A$1:$F$123</definedName>
    <definedName name="_xlnm.Print_Area" localSheetId="48">'304'!$A$1:$O$66</definedName>
    <definedName name="_xlnm.Print_Area" localSheetId="50">'320323'!$B$1:$X$63</definedName>
    <definedName name="_xlnm.Print_Area" localSheetId="51">'326327'!$A$1:$P$123</definedName>
    <definedName name="_xlnm.Print_Area" localSheetId="52">'328330'!$A$1:$S$57</definedName>
    <definedName name="_xlnm.Print_Area" localSheetId="53">'332'!$A$1:$H$58</definedName>
    <definedName name="_xlnm.Print_Area" localSheetId="54">'335'!$A$1:$F$64</definedName>
    <definedName name="_xlnm.Print_Area" localSheetId="57">'340'!$A$1:$E$189</definedName>
    <definedName name="_xlnm.Print_Area" localSheetId="59">'352353'!$A$1:$L$194</definedName>
    <definedName name="_xlnm.Print_Area" localSheetId="63">'402403'!$A$1:$R$72</definedName>
    <definedName name="_xlnm.Print_Area" localSheetId="64">'406407'!$A$1:$N$68</definedName>
    <definedName name="_xlnm.Print_Area" localSheetId="66">'410411'!$A$1:$P$67</definedName>
    <definedName name="_xlnm.Print_Area" localSheetId="67">'422423'!$A$1:$S$66</definedName>
    <definedName name="_xlnm.Print_Area" localSheetId="73">'450'!$A$1:$G$67</definedName>
    <definedName name="_xlnm.Print_Area" localSheetId="74">BOOK!$A$1:$D$607</definedName>
    <definedName name="_xlnm.Print_Area" localSheetId="1">'Data Sheet'!$A$1:$D$70</definedName>
    <definedName name="_xlnm.Print_Area" localSheetId="0">README!$A$1:$F$55</definedName>
    <definedName name="_xlnm.Print_Area" localSheetId="5">Table!$A$1:$E$177</definedName>
    <definedName name="PRINTALLPM">'Data Sheet'!$A$73:$A$145</definedName>
    <definedName name="README">README!$A$2</definedName>
    <definedName name="TABLE">Table!$A$1</definedName>
    <definedName name="TABLEPM">Table!$B$184:$B$192</definedName>
    <definedName name="Z_139C5046_2F46_48F5_A0B9_76AEA7D78668_.wvu.PrintArea" localSheetId="52" hidden="1">'328330'!$A$1:$S$213</definedName>
    <definedName name="Z_139C5046_2F46_48F5_A0B9_76AEA7D78668_.wvu.PrintArea" localSheetId="56" hidden="1">'337'!$A$1:$H$101</definedName>
    <definedName name="Z_2DCD765F_7FFB_4119_8ABA_95F832C93250_.wvu.Cols" localSheetId="28" hidden="1">'227'!$D:$D</definedName>
    <definedName name="Z_2DCD765F_7FFB_4119_8ABA_95F832C93250_.wvu.PrintArea" localSheetId="7" hidden="1">'102'!$A$1:$H$51</definedName>
    <definedName name="Z_2DCD765F_7FFB_4119_8ABA_95F832C93250_.wvu.PrintArea" localSheetId="10" hidden="1">'106107'!$A$1:$F$176</definedName>
    <definedName name="Z_2DCD765F_7FFB_4119_8ABA_95F832C93250_.wvu.PrintArea" localSheetId="11" hidden="1">'108109'!$A$1:$H$90</definedName>
    <definedName name="Z_2DCD765F_7FFB_4119_8ABA_95F832C93250_.wvu.PrintArea" localSheetId="15" hidden="1">'120121'!$A$1:$E$131</definedName>
    <definedName name="Z_2DCD765F_7FFB_4119_8ABA_95F832C93250_.wvu.PrintArea" localSheetId="21" hidden="1">'214'!$A$1:$E$64</definedName>
    <definedName name="Z_2DCD765F_7FFB_4119_8ABA_95F832C93250_.wvu.PrintArea" localSheetId="22" hidden="1">'216'!$A$1:$G$60</definedName>
    <definedName name="Z_2DCD765F_7FFB_4119_8ABA_95F832C93250_.wvu.PrintArea" localSheetId="23" hidden="1">'217'!$A$1:$F$70</definedName>
    <definedName name="Z_2DCD765F_7FFB_4119_8ABA_95F832C93250_.wvu.PrintArea" localSheetId="24" hidden="1">'218'!$A$1:$G$71</definedName>
    <definedName name="Z_2DCD765F_7FFB_4119_8ABA_95F832C93250_.wvu.PrintArea" localSheetId="25" hidden="1">'219'!$A$1:$H$55</definedName>
    <definedName name="Z_2DCD765F_7FFB_4119_8ABA_95F832C93250_.wvu.PrintArea" localSheetId="26" hidden="1">'221'!$A$1:$G$130</definedName>
    <definedName name="Z_2DCD765F_7FFB_4119_8ABA_95F832C93250_.wvu.PrintArea" localSheetId="27" hidden="1">'224225'!$A$1:$M$64</definedName>
    <definedName name="Z_2DCD765F_7FFB_4119_8ABA_95F832C93250_.wvu.PrintArea" localSheetId="28" hidden="1">'227'!$A$1:$F$63</definedName>
    <definedName name="Z_2DCD765F_7FFB_4119_8ABA_95F832C93250_.wvu.PrintArea" localSheetId="29" hidden="1">'228229'!$A$1:$O$66</definedName>
    <definedName name="Z_2DCD765F_7FFB_4119_8ABA_95F832C93250_.wvu.PrintArea" localSheetId="30" hidden="1">'230'!$A$1:$G$66</definedName>
    <definedName name="Z_2DCD765F_7FFB_4119_8ABA_95F832C93250_.wvu.PrintArea" localSheetId="31" hidden="1">'232'!$A$1:$F$61</definedName>
    <definedName name="Z_2DCD765F_7FFB_4119_8ABA_95F832C93250_.wvu.PrintArea" localSheetId="32" hidden="1">'233'!$A$1:$G$66</definedName>
    <definedName name="Z_2DCD765F_7FFB_4119_8ABA_95F832C93250_.wvu.PrintArea" localSheetId="33" hidden="1">'234'!$A$1:$F$54</definedName>
    <definedName name="Z_2DCD765F_7FFB_4119_8ABA_95F832C93250_.wvu.PrintArea" localSheetId="34" hidden="1">'250251'!$A$1:$M$65</definedName>
    <definedName name="Z_2DCD765F_7FFB_4119_8ABA_95F832C93250_.wvu.PrintArea" localSheetId="37" hidden="1">'254'!$A$1:$E$195</definedName>
    <definedName name="Z_2DCD765F_7FFB_4119_8ABA_95F832C93250_.wvu.PrintArea" localSheetId="45" hidden="1">'276277'!$G$118:$N$169</definedName>
    <definedName name="Z_2DCD765F_7FFB_4119_8ABA_95F832C93250_.wvu.PrintArea" localSheetId="46" hidden="1">'278'!$A$1:$F$59</definedName>
    <definedName name="Z_2DCD765F_7FFB_4119_8ABA_95F832C93250_.wvu.PrintArea" localSheetId="51" hidden="1">'326327'!$A$1:$P$58</definedName>
    <definedName name="Z_2DCD765F_7FFB_4119_8ABA_95F832C93250_.wvu.PrintArea" localSheetId="52" hidden="1">'328330'!$A$1:$S$57</definedName>
    <definedName name="Z_2DCD765F_7FFB_4119_8ABA_95F832C93250_.wvu.PrintArea" localSheetId="53" hidden="1">'332'!$A$1:$H$58</definedName>
    <definedName name="Z_2DCD765F_7FFB_4119_8ABA_95F832C93250_.wvu.PrintArea" localSheetId="54" hidden="1">'335'!$A$1:$F$64</definedName>
    <definedName name="Z_2DCD765F_7FFB_4119_8ABA_95F832C93250_.wvu.PrintArea" localSheetId="57" hidden="1">'340'!$A$1:$E$68</definedName>
    <definedName name="Z_2DCD765F_7FFB_4119_8ABA_95F832C93250_.wvu.PrintArea" localSheetId="59" hidden="1">'352353'!$A$1:$L$67</definedName>
    <definedName name="Z_2DCD765F_7FFB_4119_8ABA_95F832C93250_.wvu.PrintArea" localSheetId="74" hidden="1">BOOK!$A$1:$G$607</definedName>
    <definedName name="Z_2DCD765F_7FFB_4119_8ABA_95F832C93250_.wvu.PrintArea" localSheetId="1" hidden="1">'Data Sheet'!$A$1:$D$70</definedName>
    <definedName name="Z_2DCD765F_7FFB_4119_8ABA_95F832C93250_.wvu.PrintArea" localSheetId="0" hidden="1">README!$A$1:$F$55</definedName>
    <definedName name="Z_2DCD765F_7FFB_4119_8ABA_95F832C93250_.wvu.PrintArea" localSheetId="5" hidden="1">Table!$A$1:$E$177</definedName>
    <definedName name="Z_3F1C1F7F_1627_415A_A980_D9471073F5DE_.wvu.PrintArea" localSheetId="56" hidden="1">'337'!$A$1:$H$101</definedName>
    <definedName name="Z_4BC658A1_0B43_4474_B09F_01138A2D4649_.wvu.PrintArea" localSheetId="12" hidden="1">'110113'!$A$1:$H$242</definedName>
    <definedName name="Z_5615FF12_3AD0_401B_9520_85684B49B8C2_.wvu.Cols" localSheetId="28" hidden="1">'227'!$D:$D</definedName>
    <definedName name="Z_5615FF12_3AD0_401B_9520_85684B49B8C2_.wvu.PrintArea" localSheetId="7" hidden="1">'102'!$A$1:$H$51</definedName>
    <definedName name="Z_5615FF12_3AD0_401B_9520_85684B49B8C2_.wvu.PrintArea" localSheetId="10" hidden="1">'106107'!$A$1:$F$115</definedName>
    <definedName name="Z_5615FF12_3AD0_401B_9520_85684B49B8C2_.wvu.PrintArea" localSheetId="11" hidden="1">'108109'!$A$1:$H$90</definedName>
    <definedName name="Z_5615FF12_3AD0_401B_9520_85684B49B8C2_.wvu.PrintArea" localSheetId="15" hidden="1">'120121'!$A$1:$E$131</definedName>
    <definedName name="Z_5615FF12_3AD0_401B_9520_85684B49B8C2_.wvu.PrintArea" localSheetId="21" hidden="1">'214'!$A$1:$E$64</definedName>
    <definedName name="Z_5615FF12_3AD0_401B_9520_85684B49B8C2_.wvu.PrintArea" localSheetId="22" hidden="1">'216'!$A$1:$G$60</definedName>
    <definedName name="Z_5615FF12_3AD0_401B_9520_85684B49B8C2_.wvu.PrintArea" localSheetId="23" hidden="1">'217'!$A$1:$F$70</definedName>
    <definedName name="Z_5615FF12_3AD0_401B_9520_85684B49B8C2_.wvu.PrintArea" localSheetId="24" hidden="1">'218'!$A$1:$G$71</definedName>
    <definedName name="Z_5615FF12_3AD0_401B_9520_85684B49B8C2_.wvu.PrintArea" localSheetId="25" hidden="1">'219'!$A$1:$H$55</definedName>
    <definedName name="Z_5615FF12_3AD0_401B_9520_85684B49B8C2_.wvu.PrintArea" localSheetId="26" hidden="1">'221'!$A$1:$G$130</definedName>
    <definedName name="Z_5615FF12_3AD0_401B_9520_85684B49B8C2_.wvu.PrintArea" localSheetId="27" hidden="1">'224225'!$A$1:$M$64</definedName>
    <definedName name="Z_5615FF12_3AD0_401B_9520_85684B49B8C2_.wvu.PrintArea" localSheetId="28" hidden="1">'227'!$A$1:$F$63</definedName>
    <definedName name="Z_5615FF12_3AD0_401B_9520_85684B49B8C2_.wvu.PrintArea" localSheetId="29" hidden="1">'228229'!$A$1:$O$66</definedName>
    <definedName name="Z_5615FF12_3AD0_401B_9520_85684B49B8C2_.wvu.PrintArea" localSheetId="30" hidden="1">'230'!$A$1:$G$66</definedName>
    <definedName name="Z_5615FF12_3AD0_401B_9520_85684B49B8C2_.wvu.PrintArea" localSheetId="31" hidden="1">'232'!$A$1:$F$61</definedName>
    <definedName name="Z_5615FF12_3AD0_401B_9520_85684B49B8C2_.wvu.PrintArea" localSheetId="32" hidden="1">'233'!$A$1:$G$66</definedName>
    <definedName name="Z_5615FF12_3AD0_401B_9520_85684B49B8C2_.wvu.PrintArea" localSheetId="33" hidden="1">'234'!$A$1:$F$53</definedName>
    <definedName name="Z_5615FF12_3AD0_401B_9520_85684B49B8C2_.wvu.PrintArea" localSheetId="34" hidden="1">'250251'!$A$1:$M$65</definedName>
    <definedName name="Z_5615FF12_3AD0_401B_9520_85684B49B8C2_.wvu.PrintArea" localSheetId="37" hidden="1">'254'!$A$1:$E$195</definedName>
    <definedName name="Z_5615FF12_3AD0_401B_9520_85684B49B8C2_.wvu.PrintArea" localSheetId="46" hidden="1">'278'!$A$1:$F$59</definedName>
    <definedName name="Z_5615FF12_3AD0_401B_9520_85684B49B8C2_.wvu.PrintArea" localSheetId="51" hidden="1">'326327'!$A$1:$P$58</definedName>
    <definedName name="Z_5615FF12_3AD0_401B_9520_85684B49B8C2_.wvu.PrintArea" localSheetId="52" hidden="1">'328330'!$A$1:$S$57</definedName>
    <definedName name="Z_5615FF12_3AD0_401B_9520_85684B49B8C2_.wvu.PrintArea" localSheetId="53" hidden="1">'332'!$A$1:$H$58</definedName>
    <definedName name="Z_5615FF12_3AD0_401B_9520_85684B49B8C2_.wvu.PrintArea" localSheetId="54" hidden="1">'335'!$A$1:$F$64</definedName>
    <definedName name="Z_5615FF12_3AD0_401B_9520_85684B49B8C2_.wvu.PrintArea" localSheetId="57" hidden="1">'340'!$A$1:$E$68</definedName>
    <definedName name="Z_5615FF12_3AD0_401B_9520_85684B49B8C2_.wvu.PrintArea" localSheetId="59" hidden="1">'352353'!$A$1:$L$67</definedName>
    <definedName name="Z_5615FF12_3AD0_401B_9520_85684B49B8C2_.wvu.PrintArea" localSheetId="74" hidden="1">BOOK!$A$1:$G$607</definedName>
    <definedName name="Z_5615FF12_3AD0_401B_9520_85684B49B8C2_.wvu.PrintArea" localSheetId="1" hidden="1">'Data Sheet'!$A$1:$D$70</definedName>
    <definedName name="Z_5615FF12_3AD0_401B_9520_85684B49B8C2_.wvu.PrintArea" localSheetId="0" hidden="1">README!$A$1:$F$55</definedName>
    <definedName name="Z_5615FF12_3AD0_401B_9520_85684B49B8C2_.wvu.PrintArea" localSheetId="5" hidden="1">Table!$A$1:$E$177</definedName>
    <definedName name="Z_615B5AE4_EF39_45E8_9166_92037A1A48C3_.wvu.Cols" localSheetId="28" hidden="1">'227'!$D:$D</definedName>
    <definedName name="Z_615B5AE4_EF39_45E8_9166_92037A1A48C3_.wvu.PrintArea" localSheetId="7" hidden="1">'102'!$A$1:$H$51</definedName>
    <definedName name="Z_615B5AE4_EF39_45E8_9166_92037A1A48C3_.wvu.PrintArea" localSheetId="10" hidden="1">'106107'!$A$1:$F$176</definedName>
    <definedName name="Z_615B5AE4_EF39_45E8_9166_92037A1A48C3_.wvu.PrintArea" localSheetId="11" hidden="1">'108109'!$A$1:$H$90</definedName>
    <definedName name="Z_615B5AE4_EF39_45E8_9166_92037A1A48C3_.wvu.PrintArea" localSheetId="15" hidden="1">'120121'!$A$1:$E$131</definedName>
    <definedName name="Z_615B5AE4_EF39_45E8_9166_92037A1A48C3_.wvu.PrintArea" localSheetId="21" hidden="1">'214'!$A$1:$E$64</definedName>
    <definedName name="Z_615B5AE4_EF39_45E8_9166_92037A1A48C3_.wvu.PrintArea" localSheetId="22" hidden="1">'216'!$A$1:$G$60</definedName>
    <definedName name="Z_615B5AE4_EF39_45E8_9166_92037A1A48C3_.wvu.PrintArea" localSheetId="23" hidden="1">'217'!$A$1:$F$70</definedName>
    <definedName name="Z_615B5AE4_EF39_45E8_9166_92037A1A48C3_.wvu.PrintArea" localSheetId="24" hidden="1">'218'!$A$1:$G$71</definedName>
    <definedName name="Z_615B5AE4_EF39_45E8_9166_92037A1A48C3_.wvu.PrintArea" localSheetId="25" hidden="1">'219'!$A$1:$H$55</definedName>
    <definedName name="Z_615B5AE4_EF39_45E8_9166_92037A1A48C3_.wvu.PrintArea" localSheetId="26" hidden="1">'221'!$A$1:$G$130</definedName>
    <definedName name="Z_615B5AE4_EF39_45E8_9166_92037A1A48C3_.wvu.PrintArea" localSheetId="27" hidden="1">'224225'!$A$1:$M$64</definedName>
    <definedName name="Z_615B5AE4_EF39_45E8_9166_92037A1A48C3_.wvu.PrintArea" localSheetId="28" hidden="1">'227'!$A$1:$F$63</definedName>
    <definedName name="Z_615B5AE4_EF39_45E8_9166_92037A1A48C3_.wvu.PrintArea" localSheetId="29" hidden="1">'228229'!$A$1:$O$66</definedName>
    <definedName name="Z_615B5AE4_EF39_45E8_9166_92037A1A48C3_.wvu.PrintArea" localSheetId="30" hidden="1">'230'!$A$1:$G$66</definedName>
    <definedName name="Z_615B5AE4_EF39_45E8_9166_92037A1A48C3_.wvu.PrintArea" localSheetId="31" hidden="1">'232'!$A$1:$F$61</definedName>
    <definedName name="Z_615B5AE4_EF39_45E8_9166_92037A1A48C3_.wvu.PrintArea" localSheetId="32" hidden="1">'233'!$A$1:$G$66</definedName>
    <definedName name="Z_615B5AE4_EF39_45E8_9166_92037A1A48C3_.wvu.PrintArea" localSheetId="33" hidden="1">'234'!$A$1:$F$54</definedName>
    <definedName name="Z_615B5AE4_EF39_45E8_9166_92037A1A48C3_.wvu.PrintArea" localSheetId="34" hidden="1">'250251'!$A$1:$M$65</definedName>
    <definedName name="Z_615B5AE4_EF39_45E8_9166_92037A1A48C3_.wvu.PrintArea" localSheetId="37" hidden="1">'254'!$A$1:$E$195</definedName>
    <definedName name="Z_615B5AE4_EF39_45E8_9166_92037A1A48C3_.wvu.PrintArea" localSheetId="45" hidden="1">'276277'!$G$118:$N$169</definedName>
    <definedName name="Z_615B5AE4_EF39_45E8_9166_92037A1A48C3_.wvu.PrintArea" localSheetId="46" hidden="1">'278'!$A$1:$F$59</definedName>
    <definedName name="Z_615B5AE4_EF39_45E8_9166_92037A1A48C3_.wvu.PrintArea" localSheetId="51" hidden="1">'326327'!$A$1:$P$58</definedName>
    <definedName name="Z_615B5AE4_EF39_45E8_9166_92037A1A48C3_.wvu.PrintArea" localSheetId="52" hidden="1">'328330'!$A$1:$S$57</definedName>
    <definedName name="Z_615B5AE4_EF39_45E8_9166_92037A1A48C3_.wvu.PrintArea" localSheetId="53" hidden="1">'332'!$A$1:$H$58</definedName>
    <definedName name="Z_615B5AE4_EF39_45E8_9166_92037A1A48C3_.wvu.PrintArea" localSheetId="54" hidden="1">'335'!$A$1:$F$64</definedName>
    <definedName name="Z_615B5AE4_EF39_45E8_9166_92037A1A48C3_.wvu.PrintArea" localSheetId="57" hidden="1">'340'!$A$1:$E$68</definedName>
    <definedName name="Z_615B5AE4_EF39_45E8_9166_92037A1A48C3_.wvu.PrintArea" localSheetId="59" hidden="1">'352353'!$A$1:$L$67</definedName>
    <definedName name="Z_615B5AE4_EF39_45E8_9166_92037A1A48C3_.wvu.PrintArea" localSheetId="74" hidden="1">BOOK!$A$1:$G$607</definedName>
    <definedName name="Z_615B5AE4_EF39_45E8_9166_92037A1A48C3_.wvu.PrintArea" localSheetId="1" hidden="1">'Data Sheet'!$A$1:$D$70</definedName>
    <definedName name="Z_615B5AE4_EF39_45E8_9166_92037A1A48C3_.wvu.PrintArea" localSheetId="0" hidden="1">README!$A$1:$F$55</definedName>
    <definedName name="Z_615B5AE4_EF39_45E8_9166_92037A1A48C3_.wvu.PrintArea" localSheetId="5" hidden="1">Table!$A$1:$E$177</definedName>
    <definedName name="Z_98C50475_4C04_4614_833E_ABC6EEFF4E8E_.wvu.Cols" localSheetId="28" hidden="1">'227'!$D:$D</definedName>
    <definedName name="Z_98C50475_4C04_4614_833E_ABC6EEFF4E8E_.wvu.PrintArea" localSheetId="7" hidden="1">'102'!$A$1:$H$51</definedName>
    <definedName name="Z_98C50475_4C04_4614_833E_ABC6EEFF4E8E_.wvu.PrintArea" localSheetId="10" hidden="1">'106107'!$A$1:$F$176</definedName>
    <definedName name="Z_98C50475_4C04_4614_833E_ABC6EEFF4E8E_.wvu.PrintArea" localSheetId="11" hidden="1">'108109'!$A$1:$H$90</definedName>
    <definedName name="Z_98C50475_4C04_4614_833E_ABC6EEFF4E8E_.wvu.PrintArea" localSheetId="12" hidden="1">'110113'!$A$1:$H$242</definedName>
    <definedName name="Z_98C50475_4C04_4614_833E_ABC6EEFF4E8E_.wvu.PrintArea" localSheetId="15" hidden="1">'120121'!$A$1:$E$131</definedName>
    <definedName name="Z_98C50475_4C04_4614_833E_ABC6EEFF4E8E_.wvu.PrintArea" localSheetId="21" hidden="1">'214'!$A$1:$E$64</definedName>
    <definedName name="Z_98C50475_4C04_4614_833E_ABC6EEFF4E8E_.wvu.PrintArea" localSheetId="22" hidden="1">'216'!$A$1:$G$122</definedName>
    <definedName name="Z_98C50475_4C04_4614_833E_ABC6EEFF4E8E_.wvu.PrintArea" localSheetId="23" hidden="1">'217'!$A$1:$F$70</definedName>
    <definedName name="Z_98C50475_4C04_4614_833E_ABC6EEFF4E8E_.wvu.PrintArea" localSheetId="24" hidden="1">'218'!$A$1:$G$133</definedName>
    <definedName name="Z_98C50475_4C04_4614_833E_ABC6EEFF4E8E_.wvu.PrintArea" localSheetId="25" hidden="1">'219'!$A$1:$H$118</definedName>
    <definedName name="Z_98C50475_4C04_4614_833E_ABC6EEFF4E8E_.wvu.PrintArea" localSheetId="26" hidden="1">'221'!$A$1:$G$128</definedName>
    <definedName name="Z_98C50475_4C04_4614_833E_ABC6EEFF4E8E_.wvu.PrintArea" localSheetId="27" hidden="1">'224225'!$A$1:$M$64</definedName>
    <definedName name="Z_98C50475_4C04_4614_833E_ABC6EEFF4E8E_.wvu.PrintArea" localSheetId="28" hidden="1">'227'!$A$1:$F$63</definedName>
    <definedName name="Z_98C50475_4C04_4614_833E_ABC6EEFF4E8E_.wvu.PrintArea" localSheetId="29" hidden="1">'228229'!$A$1:$O$66</definedName>
    <definedName name="Z_98C50475_4C04_4614_833E_ABC6EEFF4E8E_.wvu.PrintArea" localSheetId="30" hidden="1">'230'!$A$1:$G$66</definedName>
    <definedName name="Z_98C50475_4C04_4614_833E_ABC6EEFF4E8E_.wvu.PrintArea" localSheetId="31" hidden="1">'232'!$A$1:$F$119</definedName>
    <definedName name="Z_98C50475_4C04_4614_833E_ABC6EEFF4E8E_.wvu.PrintArea" localSheetId="32" hidden="1">'233'!$A$1:$G$66</definedName>
    <definedName name="Z_98C50475_4C04_4614_833E_ABC6EEFF4E8E_.wvu.PrintArea" localSheetId="33" hidden="1">'234'!$A$1:$G$184</definedName>
    <definedName name="Z_98C50475_4C04_4614_833E_ABC6EEFF4E8E_.wvu.PrintArea" localSheetId="34" hidden="1">'250251'!$A$1:$M$65</definedName>
    <definedName name="Z_98C50475_4C04_4614_833E_ABC6EEFF4E8E_.wvu.PrintArea" localSheetId="37" hidden="1">'254'!$A$1:$E$63</definedName>
    <definedName name="Z_98C50475_4C04_4614_833E_ABC6EEFF4E8E_.wvu.PrintArea" localSheetId="40" hidden="1">'262263'!$A$1:$Q$122</definedName>
    <definedName name="Z_98C50475_4C04_4614_833E_ABC6EEFF4E8E_.wvu.PrintArea" localSheetId="45" hidden="1">'276277'!$G$118:$N$169</definedName>
    <definedName name="Z_98C50475_4C04_4614_833E_ABC6EEFF4E8E_.wvu.PrintArea" localSheetId="46" hidden="1">'278'!$A$1:$F$123</definedName>
    <definedName name="Z_98C50475_4C04_4614_833E_ABC6EEFF4E8E_.wvu.PrintArea" localSheetId="48" hidden="1">'304'!$A$1:$O$66</definedName>
    <definedName name="Z_98C50475_4C04_4614_833E_ABC6EEFF4E8E_.wvu.PrintArea" localSheetId="50" hidden="1">'320323'!$B$1:$X$63</definedName>
    <definedName name="Z_98C50475_4C04_4614_833E_ABC6EEFF4E8E_.wvu.PrintArea" localSheetId="51" hidden="1">'326327'!$A$1:$P$123</definedName>
    <definedName name="Z_98C50475_4C04_4614_833E_ABC6EEFF4E8E_.wvu.PrintArea" localSheetId="52" hidden="1">'328330'!$A$1:$S$57</definedName>
    <definedName name="Z_98C50475_4C04_4614_833E_ABC6EEFF4E8E_.wvu.PrintArea" localSheetId="53" hidden="1">'332'!$A$1:$H$58</definedName>
    <definedName name="Z_98C50475_4C04_4614_833E_ABC6EEFF4E8E_.wvu.PrintArea" localSheetId="54" hidden="1">'335'!$A$1:$F$64</definedName>
    <definedName name="Z_98C50475_4C04_4614_833E_ABC6EEFF4E8E_.wvu.PrintArea" localSheetId="57" hidden="1">'340'!$A$1:$E$189</definedName>
    <definedName name="Z_98C50475_4C04_4614_833E_ABC6EEFF4E8E_.wvu.PrintArea" localSheetId="59" hidden="1">'352353'!$A$1:$L$194</definedName>
    <definedName name="Z_98C50475_4C04_4614_833E_ABC6EEFF4E8E_.wvu.PrintArea" localSheetId="63" hidden="1">'402403'!$A$1:$R$72</definedName>
    <definedName name="Z_98C50475_4C04_4614_833E_ABC6EEFF4E8E_.wvu.PrintArea" localSheetId="64" hidden="1">'406407'!$A$1:$N$68</definedName>
    <definedName name="Z_98C50475_4C04_4614_833E_ABC6EEFF4E8E_.wvu.PrintArea" localSheetId="66" hidden="1">'410411'!$A$1:$P$67</definedName>
    <definedName name="Z_98C50475_4C04_4614_833E_ABC6EEFF4E8E_.wvu.PrintArea" localSheetId="67" hidden="1">'422423'!$A$1:$S$66</definedName>
    <definedName name="Z_98C50475_4C04_4614_833E_ABC6EEFF4E8E_.wvu.PrintArea" localSheetId="73" hidden="1">'450'!$A$1:$G$67</definedName>
    <definedName name="Z_98C50475_4C04_4614_833E_ABC6EEFF4E8E_.wvu.PrintArea" localSheetId="74" hidden="1">BOOK!$A$1:$D$607</definedName>
    <definedName name="Z_98C50475_4C04_4614_833E_ABC6EEFF4E8E_.wvu.PrintArea" localSheetId="1" hidden="1">'Data Sheet'!$A$1:$D$70</definedName>
    <definedName name="Z_98C50475_4C04_4614_833E_ABC6EEFF4E8E_.wvu.PrintArea" localSheetId="0" hidden="1">README!$A$1:$F$55</definedName>
    <definedName name="Z_98C50475_4C04_4614_833E_ABC6EEFF4E8E_.wvu.PrintArea" localSheetId="5" hidden="1">Table!$A$1:$E$177</definedName>
    <definedName name="Z_9A54DEF0_DEC4_4137_89B1_509D03916E27_.wvu.PrintArea" localSheetId="56" hidden="1">'337'!$A$1:$H$101</definedName>
    <definedName name="Z_B81AA01E_C0DE_4A87_A251_E1F5DB0B073A_.wvu.PrintArea" localSheetId="56" hidden="1">'337'!$A$1:$H$101</definedName>
    <definedName name="Z_C6EFCE4C_D5CB_4C1D_A286_0DC52BE770F9_.wvu.Cols" localSheetId="28" hidden="1">'227'!$D:$D</definedName>
    <definedName name="Z_C6EFCE4C_D5CB_4C1D_A286_0DC52BE770F9_.wvu.PrintArea" localSheetId="7" hidden="1">'102'!$A$1:$H$51</definedName>
    <definedName name="Z_C6EFCE4C_D5CB_4C1D_A286_0DC52BE770F9_.wvu.PrintArea" localSheetId="10" hidden="1">'106107'!$A$1:$F$115</definedName>
    <definedName name="Z_C6EFCE4C_D5CB_4C1D_A286_0DC52BE770F9_.wvu.PrintArea" localSheetId="11" hidden="1">'108109'!$A$1:$H$90</definedName>
    <definedName name="Z_C6EFCE4C_D5CB_4C1D_A286_0DC52BE770F9_.wvu.PrintArea" localSheetId="15" hidden="1">'120121'!$A$1:$E$131</definedName>
    <definedName name="Z_C6EFCE4C_D5CB_4C1D_A286_0DC52BE770F9_.wvu.PrintArea" localSheetId="21" hidden="1">'214'!$A$1:$E$64</definedName>
    <definedName name="Z_C6EFCE4C_D5CB_4C1D_A286_0DC52BE770F9_.wvu.PrintArea" localSheetId="22" hidden="1">'216'!$A$1:$G$60</definedName>
    <definedName name="Z_C6EFCE4C_D5CB_4C1D_A286_0DC52BE770F9_.wvu.PrintArea" localSheetId="23" hidden="1">'217'!$A$1:$F$70</definedName>
    <definedName name="Z_C6EFCE4C_D5CB_4C1D_A286_0DC52BE770F9_.wvu.PrintArea" localSheetId="24" hidden="1">'218'!$A$1:$G$71</definedName>
    <definedName name="Z_C6EFCE4C_D5CB_4C1D_A286_0DC52BE770F9_.wvu.PrintArea" localSheetId="25" hidden="1">'219'!$A$1:$H$55</definedName>
    <definedName name="Z_C6EFCE4C_D5CB_4C1D_A286_0DC52BE770F9_.wvu.PrintArea" localSheetId="26" hidden="1">'221'!$A$1:$G$130</definedName>
    <definedName name="Z_C6EFCE4C_D5CB_4C1D_A286_0DC52BE770F9_.wvu.PrintArea" localSheetId="27" hidden="1">'224225'!$A$1:$M$64</definedName>
    <definedName name="Z_C6EFCE4C_D5CB_4C1D_A286_0DC52BE770F9_.wvu.PrintArea" localSheetId="28" hidden="1">'227'!$A$1:$F$63</definedName>
    <definedName name="Z_C6EFCE4C_D5CB_4C1D_A286_0DC52BE770F9_.wvu.PrintArea" localSheetId="29" hidden="1">'228229'!$A$1:$O$66</definedName>
    <definedName name="Z_C6EFCE4C_D5CB_4C1D_A286_0DC52BE770F9_.wvu.PrintArea" localSheetId="30" hidden="1">'230'!$A$1:$G$66</definedName>
    <definedName name="Z_C6EFCE4C_D5CB_4C1D_A286_0DC52BE770F9_.wvu.PrintArea" localSheetId="31" hidden="1">'232'!$A$1:$F$119</definedName>
    <definedName name="Z_C6EFCE4C_D5CB_4C1D_A286_0DC52BE770F9_.wvu.PrintArea" localSheetId="32" hidden="1">'233'!$A$1:$G$66</definedName>
    <definedName name="Z_C6EFCE4C_D5CB_4C1D_A286_0DC52BE770F9_.wvu.PrintArea" localSheetId="33" hidden="1">'234'!$A$1:$F$53</definedName>
    <definedName name="Z_C6EFCE4C_D5CB_4C1D_A286_0DC52BE770F9_.wvu.PrintArea" localSheetId="34" hidden="1">'250251'!$A$1:$M$65</definedName>
    <definedName name="Z_C6EFCE4C_D5CB_4C1D_A286_0DC52BE770F9_.wvu.PrintArea" localSheetId="37" hidden="1">'254'!$A$1:$E$195</definedName>
    <definedName name="Z_C6EFCE4C_D5CB_4C1D_A286_0DC52BE770F9_.wvu.PrintArea" localSheetId="46" hidden="1">'278'!$A$1:$F$124</definedName>
    <definedName name="Z_C6EFCE4C_D5CB_4C1D_A286_0DC52BE770F9_.wvu.PrintArea" localSheetId="51" hidden="1">'326327'!$A$1:$P$58</definedName>
    <definedName name="Z_C6EFCE4C_D5CB_4C1D_A286_0DC52BE770F9_.wvu.PrintArea" localSheetId="52" hidden="1">'328330'!$A$1:$S$57</definedName>
    <definedName name="Z_C6EFCE4C_D5CB_4C1D_A286_0DC52BE770F9_.wvu.PrintArea" localSheetId="53" hidden="1">'332'!$A$1:$H$58</definedName>
    <definedName name="Z_C6EFCE4C_D5CB_4C1D_A286_0DC52BE770F9_.wvu.PrintArea" localSheetId="54" hidden="1">'335'!$A$1:$F$64</definedName>
    <definedName name="Z_C6EFCE4C_D5CB_4C1D_A286_0DC52BE770F9_.wvu.PrintArea" localSheetId="57" hidden="1">'340'!$A$1:$E$68</definedName>
    <definedName name="Z_C6EFCE4C_D5CB_4C1D_A286_0DC52BE770F9_.wvu.PrintArea" localSheetId="59" hidden="1">'352353'!$A$1:$L$194</definedName>
    <definedName name="Z_C6EFCE4C_D5CB_4C1D_A286_0DC52BE770F9_.wvu.PrintArea" localSheetId="74" hidden="1">BOOK!$A$1:$G$607</definedName>
    <definedName name="Z_C6EFCE4C_D5CB_4C1D_A286_0DC52BE770F9_.wvu.PrintArea" localSheetId="1" hidden="1">'Data Sheet'!$A$1:$D$70</definedName>
    <definedName name="Z_C6EFCE4C_D5CB_4C1D_A286_0DC52BE770F9_.wvu.PrintArea" localSheetId="0" hidden="1">README!$A$1:$F$55</definedName>
    <definedName name="Z_C6EFCE4C_D5CB_4C1D_A286_0DC52BE770F9_.wvu.PrintArea" localSheetId="5" hidden="1">Table!$A$1:$E$177</definedName>
  </definedNames>
  <calcPr calcId="145621"/>
  <customWorkbookViews>
    <customWorkbookView name="Windows User - Personal View" guid="{98C50475-4C04-4614-833E-ABC6EEFF4E8E}" mergeInterval="0" personalView="1" maximized="1" windowWidth="1262" windowHeight="787" activeSheetId="75"/>
    <customWorkbookView name="Anthony Giammatteo - Personal View" guid="{C6EFCE4C-D5CB-4C1D-A286-0DC52BE770F9}" mergeInterval="0" personalView="1" maximized="1" windowWidth="1262" windowHeight="785" tabRatio="787" activeSheetId="63"/>
    <customWorkbookView name="Maria Gardner - Personal View" guid="{4BC658A1-0B43-4474-B09F-01138A2D4649}" mergeInterval="0" personalView="1" maximized="1" windowWidth="1280" windowHeight="779" tabRatio="787" activeSheetId="13"/>
    <customWorkbookView name="Sean Manna - Personal View" guid="{615B5AE4-EF39-45E8-9166-92037A1A48C3}" mergeInterval="0" personalView="1" maximized="1" windowWidth="1280" windowHeight="745" activeSheetId="42"/>
    <customWorkbookView name="Krista Raiche - Personal View" guid="{5615FF12-3AD0-401B-9520-85684B49B8C2}" mergeInterval="0" personalView="1" maximized="1" windowWidth="1280" windowHeight="759" activeSheetId="28"/>
    <customWorkbookView name="Linda Horan - Personal View" guid="{770BB473-BE5C-4268-9ADA-B2B104B49C99}" mergeInterval="0" personalView="1" maximized="1" windowWidth="1198" windowHeight="638" tabRatio="787" activeSheetId="15"/>
    <customWorkbookView name="Crystal Oakes - Personal View" guid="{2DCD765F-7FFB-4119-8ABA-95F832C93250}" mergeInterval="0" personalView="1" maximized="1" windowWidth="1280" windowHeight="779" activeSheetId="41"/>
    <customWorkbookView name="Bev Massarelli - Personal View" guid="{9A54DEF0-DEC4-4137-89B1-509D03916E27}" mergeInterval="0" personalView="1" maximized="1" windowWidth="1280" windowHeight="799" tabRatio="787" activeSheetId="39"/>
    <customWorkbookView name="Karin Eckman - Personal View" guid="{3F1C1F7F-1627-415A-A980-D9471073F5DE}" mergeInterval="0" personalView="1" maximized="1" windowWidth="1280" windowHeight="798" tabRatio="787" activeSheetId="62"/>
    <customWorkbookView name="Thuy Ngo - Personal View" guid="{139C5046-2F46-48F5-A0B9-76AEA7D78668}" mergeInterval="0" personalView="1" maximized="1" windowWidth="1280" windowHeight="759" tabRatio="787" activeSheetId="53"/>
    <customWorkbookView name="Sandra Brady - Personal View" guid="{B81AA01E-C0DE-4A87-A251-E1F5DB0B073A}" mergeInterval="0" personalView="1" maximized="1" windowWidth="1280" windowHeight="799" tabRatio="787" activeSheetId="58"/>
  </customWorkbookViews>
</workbook>
</file>

<file path=xl/calcChain.xml><?xml version="1.0" encoding="utf-8"?>
<calcChain xmlns="http://schemas.openxmlformats.org/spreadsheetml/2006/main">
  <c r="E20" i="59" l="1"/>
  <c r="B123" i="6" l="1"/>
  <c r="B64" i="6"/>
  <c r="E123" i="6"/>
  <c r="E64" i="6"/>
  <c r="D123" i="6"/>
  <c r="D64" i="6"/>
  <c r="D36" i="46" l="1"/>
  <c r="G36" i="46"/>
  <c r="G113" i="46"/>
  <c r="D113" i="46"/>
  <c r="G146" i="62" l="1"/>
  <c r="F146" i="62"/>
  <c r="A145" i="62"/>
  <c r="G163" i="13" l="1"/>
  <c r="H163" i="13"/>
  <c r="G194" i="13"/>
  <c r="H194" i="13"/>
  <c r="H197" i="13" l="1"/>
  <c r="F64" i="41" l="1"/>
  <c r="F119" i="55" l="1"/>
  <c r="E119" i="55"/>
  <c r="F117" i="55"/>
  <c r="E117" i="55"/>
  <c r="D122" i="61" l="1"/>
  <c r="D108" i="61"/>
  <c r="D107" i="61"/>
  <c r="D106" i="61"/>
  <c r="D104" i="61"/>
  <c r="E94" i="61"/>
  <c r="D94" i="61"/>
  <c r="E187" i="58" l="1"/>
  <c r="D62" i="49" l="1"/>
  <c r="E57" i="49"/>
  <c r="D57" i="49"/>
  <c r="C57" i="49"/>
  <c r="E54" i="49"/>
  <c r="D54" i="49"/>
  <c r="C54" i="49"/>
  <c r="E44" i="49"/>
  <c r="D44" i="49"/>
  <c r="C44" i="49"/>
  <c r="E40" i="49"/>
  <c r="D40" i="49"/>
  <c r="C40" i="49"/>
  <c r="C61" i="49" s="1"/>
  <c r="E28" i="49"/>
  <c r="E61" i="49" s="1"/>
  <c r="D28" i="49"/>
  <c r="D61" i="49" s="1"/>
  <c r="C28" i="49"/>
  <c r="C62" i="49"/>
  <c r="D29" i="48"/>
  <c r="D31" i="48" s="1"/>
  <c r="E109" i="62" l="1"/>
  <c r="E101" i="62"/>
  <c r="E71" i="62"/>
  <c r="G39" i="62" l="1"/>
  <c r="G29" i="62"/>
  <c r="G30" i="62"/>
  <c r="G32" i="62"/>
  <c r="G33" i="62"/>
  <c r="G34" i="62"/>
  <c r="G35" i="62"/>
  <c r="G36" i="62"/>
  <c r="G37" i="62"/>
  <c r="G38" i="62"/>
  <c r="G31" i="62"/>
  <c r="E40" i="62"/>
  <c r="D40" i="62"/>
  <c r="C40" i="62"/>
  <c r="G23" i="62"/>
  <c r="C63" i="72" l="1"/>
  <c r="A148" i="40" l="1"/>
  <c r="E148" i="40"/>
  <c r="F148" i="40"/>
  <c r="A7" i="75" l="1"/>
  <c r="A8" i="75"/>
  <c r="C16" i="75"/>
  <c r="C18" i="75"/>
  <c r="C22" i="75"/>
  <c r="C30" i="75"/>
  <c r="C34" i="75"/>
  <c r="C35" i="75"/>
  <c r="C36" i="75"/>
  <c r="C37" i="75"/>
  <c r="C38" i="75"/>
  <c r="C43" i="75"/>
  <c r="C44" i="75"/>
  <c r="C45" i="75"/>
  <c r="C46" i="75"/>
  <c r="C47" i="75"/>
  <c r="C48" i="75"/>
  <c r="C49" i="75"/>
  <c r="C50" i="75"/>
  <c r="C51" i="75"/>
  <c r="C52" i="75"/>
  <c r="C53" i="75"/>
  <c r="C54" i="75"/>
  <c r="C55" i="75"/>
  <c r="C56" i="75"/>
  <c r="C57" i="75"/>
  <c r="C58" i="75"/>
  <c r="C59" i="75"/>
  <c r="C64" i="75"/>
  <c r="C65" i="75"/>
  <c r="C66" i="75"/>
  <c r="C67" i="75"/>
  <c r="C68" i="75"/>
  <c r="C69" i="75"/>
  <c r="C70" i="75"/>
  <c r="C71" i="75"/>
  <c r="C72" i="75"/>
  <c r="C84" i="75"/>
  <c r="C86" i="75"/>
  <c r="C87" i="75"/>
  <c r="C576" i="75" s="1"/>
  <c r="C88" i="75"/>
  <c r="C89" i="75"/>
  <c r="C90" i="75"/>
  <c r="C91" i="75"/>
  <c r="C92" i="75"/>
  <c r="C93" i="75"/>
  <c r="C94" i="75"/>
  <c r="C95" i="75"/>
  <c r="C96" i="75"/>
  <c r="C100" i="75"/>
  <c r="C101" i="75"/>
  <c r="C102" i="75"/>
  <c r="C103" i="75"/>
  <c r="C104" i="75"/>
  <c r="C105" i="75"/>
  <c r="C109" i="75"/>
  <c r="C110" i="75"/>
  <c r="C111" i="75"/>
  <c r="C112" i="75"/>
  <c r="C113" i="75"/>
  <c r="C114" i="75"/>
  <c r="C115" i="75"/>
  <c r="C116" i="75"/>
  <c r="C117" i="75"/>
  <c r="C118" i="75"/>
  <c r="C119" i="75"/>
  <c r="C121" i="75" s="1"/>
  <c r="C570" i="75" s="1"/>
  <c r="C120" i="75"/>
  <c r="C124" i="75"/>
  <c r="C125" i="75"/>
  <c r="C126" i="75"/>
  <c r="C127" i="75"/>
  <c r="C128" i="75"/>
  <c r="C132" i="75"/>
  <c r="C133" i="75"/>
  <c r="C134" i="75"/>
  <c r="C135" i="75"/>
  <c r="C146" i="75"/>
  <c r="C148" i="75"/>
  <c r="C150" i="75"/>
  <c r="C151" i="75"/>
  <c r="C152" i="75"/>
  <c r="C153" i="75"/>
  <c r="C154" i="75"/>
  <c r="C155" i="75"/>
  <c r="C156" i="75"/>
  <c r="C157" i="75"/>
  <c r="C158" i="75"/>
  <c r="C159" i="75"/>
  <c r="C161" i="75" s="1"/>
  <c r="C160" i="75"/>
  <c r="C169" i="75"/>
  <c r="C171" i="75"/>
  <c r="C172" i="75"/>
  <c r="C173" i="75"/>
  <c r="C174" i="75"/>
  <c r="C175" i="75"/>
  <c r="C176" i="75"/>
  <c r="C177" i="75"/>
  <c r="C178" i="75"/>
  <c r="C179" i="75"/>
  <c r="C180" i="75"/>
  <c r="C182" i="75" s="1"/>
  <c r="C183" i="75" s="1"/>
  <c r="C187" i="75" s="1"/>
  <c r="C181" i="75"/>
  <c r="C200" i="75"/>
  <c r="C202" i="75"/>
  <c r="C203" i="75"/>
  <c r="C210" i="75" s="1"/>
  <c r="C204" i="75"/>
  <c r="C205" i="75"/>
  <c r="C206" i="75"/>
  <c r="C207" i="75"/>
  <c r="C208" i="75"/>
  <c r="C209" i="75"/>
  <c r="C213" i="75"/>
  <c r="C216" i="75" s="1"/>
  <c r="C605" i="75" s="1"/>
  <c r="C214" i="75"/>
  <c r="C215" i="75"/>
  <c r="C219" i="75"/>
  <c r="C221" i="75" s="1"/>
  <c r="C220" i="75"/>
  <c r="C225" i="75"/>
  <c r="C226" i="75"/>
  <c r="C227" i="75"/>
  <c r="C230" i="75" s="1"/>
  <c r="C584" i="75" s="1"/>
  <c r="C228" i="75"/>
  <c r="C229" i="75"/>
  <c r="C234" i="75"/>
  <c r="C235" i="75"/>
  <c r="C237" i="75" s="1"/>
  <c r="C236" i="75"/>
  <c r="C246" i="75"/>
  <c r="C247" i="75"/>
  <c r="C267" i="75"/>
  <c r="C269" i="75"/>
  <c r="C272" i="75"/>
  <c r="C282" i="75" s="1"/>
  <c r="C590" i="75" s="1"/>
  <c r="C273" i="75"/>
  <c r="C274" i="75"/>
  <c r="C275" i="75"/>
  <c r="C276" i="75"/>
  <c r="C277" i="75"/>
  <c r="C278" i="75"/>
  <c r="C279" i="75"/>
  <c r="C280" i="75"/>
  <c r="C281" i="75"/>
  <c r="C286" i="75"/>
  <c r="C287" i="75"/>
  <c r="C288" i="75"/>
  <c r="C291" i="75"/>
  <c r="C292" i="75"/>
  <c r="C293" i="75"/>
  <c r="C294" i="75"/>
  <c r="C295" i="75"/>
  <c r="C301" i="75"/>
  <c r="C309" i="75" s="1"/>
  <c r="C302" i="75"/>
  <c r="C303" i="75"/>
  <c r="C304" i="75"/>
  <c r="C305" i="75"/>
  <c r="C306" i="75"/>
  <c r="C313" i="75"/>
  <c r="C323" i="75"/>
  <c r="C325" i="75"/>
  <c r="C354" i="75" s="1"/>
  <c r="C326" i="75"/>
  <c r="C327" i="75"/>
  <c r="C328" i="75"/>
  <c r="C330" i="75"/>
  <c r="C335" i="75"/>
  <c r="C355" i="75" s="1"/>
  <c r="C336" i="75"/>
  <c r="C337" i="75"/>
  <c r="C338" i="75"/>
  <c r="C340" i="75"/>
  <c r="C344" i="75"/>
  <c r="C345" i="75"/>
  <c r="C359" i="75" s="1"/>
  <c r="C346" i="75"/>
  <c r="C347" i="75"/>
  <c r="C349" i="75"/>
  <c r="C361" i="75"/>
  <c r="C364" i="75"/>
  <c r="C366" i="75"/>
  <c r="C369" i="75"/>
  <c r="C370" i="75"/>
  <c r="C371" i="75"/>
  <c r="C372" i="75"/>
  <c r="C373" i="75"/>
  <c r="C375" i="75"/>
  <c r="C376" i="75"/>
  <c r="C377" i="75"/>
  <c r="C378" i="75"/>
  <c r="C379" i="75"/>
  <c r="C388" i="75"/>
  <c r="C404" i="75"/>
  <c r="C406" i="75"/>
  <c r="C460" i="75"/>
  <c r="C462" i="75"/>
  <c r="C463" i="75"/>
  <c r="C464" i="75"/>
  <c r="C465" i="75"/>
  <c r="C466" i="75"/>
  <c r="C473" i="75"/>
  <c r="C477" i="75"/>
  <c r="C480" i="75"/>
  <c r="C481" i="75"/>
  <c r="C485" i="75"/>
  <c r="C486" i="75"/>
  <c r="C487" i="75"/>
  <c r="C488" i="75"/>
  <c r="C489" i="75"/>
  <c r="C490" i="75"/>
  <c r="C402" i="75" s="1"/>
  <c r="C496" i="75"/>
  <c r="C506" i="75"/>
  <c r="C519" i="75"/>
  <c r="C520" i="75"/>
  <c r="C525" i="75"/>
  <c r="C526" i="75"/>
  <c r="C527" i="75"/>
  <c r="C528" i="75"/>
  <c r="C567" i="75"/>
  <c r="C598" i="75"/>
  <c r="C602" i="75"/>
  <c r="C603" i="75"/>
  <c r="C606" i="75"/>
  <c r="A2" i="74"/>
  <c r="F3" i="74"/>
  <c r="G3" i="74"/>
  <c r="A71" i="74"/>
  <c r="G71" i="74"/>
  <c r="A2" i="73"/>
  <c r="E3" i="73"/>
  <c r="F3" i="73"/>
  <c r="E37" i="73"/>
  <c r="F37" i="73"/>
  <c r="A2" i="72"/>
  <c r="F3" i="72"/>
  <c r="G3" i="72"/>
  <c r="D63" i="72"/>
  <c r="E63" i="72"/>
  <c r="F63" i="72"/>
  <c r="G63" i="72"/>
  <c r="A2" i="71"/>
  <c r="E3" i="71"/>
  <c r="F3" i="71"/>
  <c r="D25" i="71"/>
  <c r="E25" i="71"/>
  <c r="F25" i="71"/>
  <c r="F31" i="71" s="1"/>
  <c r="D30" i="71"/>
  <c r="D31" i="71" s="1"/>
  <c r="E30" i="71"/>
  <c r="F30" i="71"/>
  <c r="E31" i="71"/>
  <c r="D38" i="71"/>
  <c r="E38" i="71"/>
  <c r="F38" i="71"/>
  <c r="A2" i="70"/>
  <c r="J2" i="70"/>
  <c r="F3" i="70"/>
  <c r="G3" i="70"/>
  <c r="P3" i="70"/>
  <c r="Q3" i="70"/>
  <c r="K60" i="70"/>
  <c r="L60" i="70"/>
  <c r="P60" i="70"/>
  <c r="Q60" i="70"/>
  <c r="A68" i="70"/>
  <c r="F68" i="70"/>
  <c r="G68" i="70"/>
  <c r="J68" i="70"/>
  <c r="P68" i="70"/>
  <c r="Q68" i="70"/>
  <c r="A2" i="69"/>
  <c r="J2" i="69"/>
  <c r="G3" i="69"/>
  <c r="H3" i="69"/>
  <c r="P3" i="69"/>
  <c r="Q3" i="69"/>
  <c r="Q18" i="69"/>
  <c r="Q19" i="69"/>
  <c r="Q61" i="69" s="1"/>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D61" i="69"/>
  <c r="F61" i="69"/>
  <c r="G61" i="69"/>
  <c r="H61" i="69"/>
  <c r="N61" i="69"/>
  <c r="O61" i="69"/>
  <c r="P61" i="69"/>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G62" i="68"/>
  <c r="H62" i="68"/>
  <c r="I62" i="68"/>
  <c r="L62" i="68"/>
  <c r="M62" i="68"/>
  <c r="O62" i="68"/>
  <c r="P62" i="68"/>
  <c r="Q62" i="68"/>
  <c r="R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N129" i="68"/>
  <c r="O129" i="68"/>
  <c r="P129" i="68"/>
  <c r="Q129" i="68"/>
  <c r="R129" i="68"/>
  <c r="A2" i="67"/>
  <c r="J2" i="67"/>
  <c r="G3" i="67"/>
  <c r="H3" i="67"/>
  <c r="N3" i="67"/>
  <c r="O3" i="67"/>
  <c r="A70" i="67"/>
  <c r="G70" i="67"/>
  <c r="H70" i="67"/>
  <c r="J70" i="67"/>
  <c r="N70" i="67"/>
  <c r="O70" i="67"/>
  <c r="A2" i="66"/>
  <c r="H2" i="66"/>
  <c r="E3" i="66"/>
  <c r="F3" i="66"/>
  <c r="L3" i="66"/>
  <c r="M3" i="66"/>
  <c r="A2" i="65"/>
  <c r="H2" i="65"/>
  <c r="E3" i="65"/>
  <c r="F3" i="65"/>
  <c r="L3" i="65"/>
  <c r="M3" i="65"/>
  <c r="C37" i="65"/>
  <c r="E37" i="65"/>
  <c r="H37" i="65"/>
  <c r="J37" i="65"/>
  <c r="L37" i="65"/>
  <c r="C51" i="65"/>
  <c r="E51" i="65"/>
  <c r="H51" i="65"/>
  <c r="J51" i="65"/>
  <c r="L51" i="65"/>
  <c r="A72" i="65"/>
  <c r="E72" i="65"/>
  <c r="F72" i="65"/>
  <c r="H72" i="65"/>
  <c r="L72" i="65"/>
  <c r="M72" i="65"/>
  <c r="C107" i="65"/>
  <c r="E107" i="65"/>
  <c r="H107" i="65"/>
  <c r="J107" i="65"/>
  <c r="L107" i="65"/>
  <c r="C121" i="65"/>
  <c r="E121" i="65"/>
  <c r="H121" i="65"/>
  <c r="J121" i="65"/>
  <c r="L121" i="65"/>
  <c r="A2" i="64"/>
  <c r="I2" i="64"/>
  <c r="E3" i="64"/>
  <c r="G3" i="64"/>
  <c r="N3" i="64"/>
  <c r="P3" i="64"/>
  <c r="D37" i="64"/>
  <c r="G37" i="64"/>
  <c r="J37" i="64"/>
  <c r="M37" i="64"/>
  <c r="P37" i="64"/>
  <c r="D54" i="64"/>
  <c r="G54" i="64"/>
  <c r="J54" i="64"/>
  <c r="M54" i="64"/>
  <c r="P54" i="64"/>
  <c r="A74" i="64"/>
  <c r="E74" i="64"/>
  <c r="G74" i="64"/>
  <c r="I74" i="64"/>
  <c r="N74" i="64"/>
  <c r="P74" i="64"/>
  <c r="A2" i="63"/>
  <c r="G3" i="63"/>
  <c r="H3" i="63"/>
  <c r="D20" i="63"/>
  <c r="H23" i="63"/>
  <c r="D25" i="63"/>
  <c r="D30" i="63"/>
  <c r="C62" i="63"/>
  <c r="D62" i="63"/>
  <c r="A2" i="62"/>
  <c r="F3" i="62"/>
  <c r="G3" i="62"/>
  <c r="G21" i="62"/>
  <c r="G22" i="62"/>
  <c r="C24" i="62"/>
  <c r="D24" i="62"/>
  <c r="E24" i="62"/>
  <c r="F24" i="62"/>
  <c r="G24" i="62"/>
  <c r="D42" i="62"/>
  <c r="E42" i="62"/>
  <c r="F40" i="62"/>
  <c r="F42" i="62" s="1"/>
  <c r="A80" i="62"/>
  <c r="F81" i="62"/>
  <c r="G81" i="62"/>
  <c r="E94" i="62"/>
  <c r="A2" i="61"/>
  <c r="E3" i="61"/>
  <c r="F3" i="61"/>
  <c r="D24" i="61"/>
  <c r="D30" i="61"/>
  <c r="D32" i="61"/>
  <c r="D33" i="61"/>
  <c r="D34" i="61"/>
  <c r="D35" i="61"/>
  <c r="D36" i="61"/>
  <c r="D37" i="61"/>
  <c r="D38" i="61"/>
  <c r="D52" i="61"/>
  <c r="D61" i="61"/>
  <c r="A65" i="61"/>
  <c r="E66" i="61"/>
  <c r="F66" i="61"/>
  <c r="D74" i="61"/>
  <c r="D76" i="61"/>
  <c r="D77" i="61"/>
  <c r="D79" i="61"/>
  <c r="D80" i="61"/>
  <c r="D81" i="61"/>
  <c r="D82" i="61"/>
  <c r="D83" i="61"/>
  <c r="D84" i="61"/>
  <c r="D85" i="61"/>
  <c r="F87" i="61"/>
  <c r="F88" i="61"/>
  <c r="E89" i="61"/>
  <c r="F92" i="61"/>
  <c r="F93" i="61"/>
  <c r="F94" i="61"/>
  <c r="D95" i="61"/>
  <c r="E95" i="61"/>
  <c r="F97" i="61"/>
  <c r="F98" i="61"/>
  <c r="F99" i="61"/>
  <c r="D100" i="61"/>
  <c r="E100" i="61"/>
  <c r="F102" i="61"/>
  <c r="F103" i="61"/>
  <c r="F104" i="61"/>
  <c r="F105" i="61"/>
  <c r="F106" i="61"/>
  <c r="F107" i="61"/>
  <c r="F108" i="61"/>
  <c r="F109" i="61"/>
  <c r="F110" i="61"/>
  <c r="F111" i="61"/>
  <c r="F112" i="61"/>
  <c r="F113" i="61"/>
  <c r="F114" i="61"/>
  <c r="F115" i="61"/>
  <c r="F116" i="61"/>
  <c r="F117" i="61"/>
  <c r="F118" i="61"/>
  <c r="F119" i="61"/>
  <c r="F120" i="61"/>
  <c r="F121" i="61"/>
  <c r="E122" i="61"/>
  <c r="A2" i="60"/>
  <c r="F2" i="60"/>
  <c r="D3" i="60"/>
  <c r="E3" i="60"/>
  <c r="J3" i="60"/>
  <c r="K3" i="60"/>
  <c r="J27" i="60"/>
  <c r="A28" i="60"/>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3" i="60"/>
  <c r="G64" i="60"/>
  <c r="H64" i="60"/>
  <c r="J64" i="60"/>
  <c r="K64" i="60"/>
  <c r="A69" i="60"/>
  <c r="D69" i="60"/>
  <c r="E69" i="60"/>
  <c r="F69" i="60"/>
  <c r="J69" i="60"/>
  <c r="K69" i="60"/>
  <c r="J75" i="60"/>
  <c r="J76" i="60"/>
  <c r="J77" i="60"/>
  <c r="J78" i="60"/>
  <c r="J79" i="60"/>
  <c r="J80" i="60"/>
  <c r="J81" i="60"/>
  <c r="J82" i="60"/>
  <c r="J83" i="60"/>
  <c r="J84" i="60"/>
  <c r="J85" i="60"/>
  <c r="J86" i="60"/>
  <c r="J87" i="60"/>
  <c r="J88" i="60"/>
  <c r="G89" i="60"/>
  <c r="J89" i="60"/>
  <c r="J90" i="60"/>
  <c r="J91" i="60"/>
  <c r="J92" i="60"/>
  <c r="J93" i="60"/>
  <c r="J94" i="60"/>
  <c r="J95" i="60"/>
  <c r="J96" i="60"/>
  <c r="J97" i="60"/>
  <c r="J98" i="60"/>
  <c r="J99" i="60"/>
  <c r="J100" i="60"/>
  <c r="G101" i="60"/>
  <c r="J101" i="60" s="1"/>
  <c r="H101" i="60"/>
  <c r="J102" i="60"/>
  <c r="G103" i="60"/>
  <c r="J103" i="60" s="1"/>
  <c r="H103" i="60"/>
  <c r="J104" i="60"/>
  <c r="J107" i="60"/>
  <c r="J108" i="60"/>
  <c r="H109" i="60"/>
  <c r="H129" i="60" s="1"/>
  <c r="K109" i="60"/>
  <c r="J110" i="60"/>
  <c r="J111" i="60"/>
  <c r="J112" i="60"/>
  <c r="J113" i="60"/>
  <c r="J114" i="60"/>
  <c r="J115" i="60"/>
  <c r="J116" i="60"/>
  <c r="J117" i="60"/>
  <c r="J118" i="60"/>
  <c r="J119" i="60"/>
  <c r="J120" i="60"/>
  <c r="J121" i="60"/>
  <c r="J122" i="60"/>
  <c r="J123" i="60"/>
  <c r="J124" i="60"/>
  <c r="J125" i="60"/>
  <c r="J126" i="60"/>
  <c r="J127" i="60"/>
  <c r="J128" i="60"/>
  <c r="K129" i="60"/>
  <c r="A132" i="60"/>
  <c r="D132" i="60"/>
  <c r="E132" i="60"/>
  <c r="F132" i="60"/>
  <c r="J132" i="60"/>
  <c r="K132" i="60"/>
  <c r="J138" i="60"/>
  <c r="J139" i="60"/>
  <c r="J140" i="60"/>
  <c r="J141" i="60"/>
  <c r="J142" i="60"/>
  <c r="J143" i="60"/>
  <c r="J144" i="60"/>
  <c r="J145" i="60"/>
  <c r="J146" i="60"/>
  <c r="J147" i="60"/>
  <c r="J148" i="60"/>
  <c r="J149" i="60"/>
  <c r="J150" i="60"/>
  <c r="J151" i="60"/>
  <c r="J152" i="60"/>
  <c r="J153" i="60"/>
  <c r="J154" i="60"/>
  <c r="J155" i="60"/>
  <c r="J156" i="60"/>
  <c r="J157" i="60"/>
  <c r="J158" i="60"/>
  <c r="G159" i="60"/>
  <c r="G168" i="60" s="1"/>
  <c r="J160" i="60"/>
  <c r="J161" i="60"/>
  <c r="J162" i="60"/>
  <c r="J163" i="60"/>
  <c r="J164" i="60"/>
  <c r="J165" i="60"/>
  <c r="J166" i="60"/>
  <c r="J167" i="60"/>
  <c r="H168" i="60"/>
  <c r="H176" i="60" s="1"/>
  <c r="H192" i="60" s="1"/>
  <c r="J169" i="60"/>
  <c r="J170" i="60"/>
  <c r="J171" i="60"/>
  <c r="J172" i="60"/>
  <c r="K172" i="60"/>
  <c r="J173" i="60"/>
  <c r="J175" i="60"/>
  <c r="K176" i="60"/>
  <c r="K192" i="60" s="1"/>
  <c r="J177" i="60"/>
  <c r="J178" i="60"/>
  <c r="J179" i="60"/>
  <c r="J180" i="60"/>
  <c r="J181" i="60"/>
  <c r="J182" i="60"/>
  <c r="J183" i="60"/>
  <c r="J184" i="60"/>
  <c r="J185" i="60"/>
  <c r="J186" i="60"/>
  <c r="J187" i="60"/>
  <c r="J188" i="60"/>
  <c r="J189" i="60"/>
  <c r="J190" i="60"/>
  <c r="J191" i="60"/>
  <c r="A2" i="59"/>
  <c r="G2" i="59"/>
  <c r="E3" i="59"/>
  <c r="F3" i="59"/>
  <c r="L3" i="59"/>
  <c r="M3" i="59"/>
  <c r="C63" i="59"/>
  <c r="D63" i="59"/>
  <c r="E63" i="59"/>
  <c r="F63" i="59"/>
  <c r="I63" i="59"/>
  <c r="J63" i="59"/>
  <c r="L63" i="59"/>
  <c r="M63" i="59"/>
  <c r="G64" i="59"/>
  <c r="A2" i="58"/>
  <c r="D3" i="58"/>
  <c r="E3" i="58"/>
  <c r="E33" i="58"/>
  <c r="E64" i="58"/>
  <c r="A70" i="58"/>
  <c r="D70" i="58"/>
  <c r="E70" i="58"/>
  <c r="E82" i="58"/>
  <c r="E90" i="58"/>
  <c r="E127" i="58"/>
  <c r="A128" i="58"/>
  <c r="A130" i="58"/>
  <c r="D130" i="58"/>
  <c r="E130" i="58"/>
  <c r="E150" i="58"/>
  <c r="E161" i="58"/>
  <c r="A188" i="58"/>
  <c r="A2" i="57"/>
  <c r="F3" i="57"/>
  <c r="G3" i="57"/>
  <c r="A2" i="56"/>
  <c r="F3" i="56"/>
  <c r="G3" i="56"/>
  <c r="G31" i="56"/>
  <c r="G32" i="56"/>
  <c r="G33" i="56"/>
  <c r="G34" i="56"/>
  <c r="G35" i="56"/>
  <c r="G36" i="56"/>
  <c r="G37" i="56"/>
  <c r="G38" i="56"/>
  <c r="G41" i="56" s="1"/>
  <c r="G39" i="56"/>
  <c r="G40" i="56"/>
  <c r="D41" i="56"/>
  <c r="E41" i="56"/>
  <c r="F41" i="56"/>
  <c r="A2" i="55"/>
  <c r="E3" i="55"/>
  <c r="F3" i="55"/>
  <c r="A17" i="55"/>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F34" i="55"/>
  <c r="F51" i="55"/>
  <c r="F60" i="55"/>
  <c r="A69" i="55"/>
  <c r="E69" i="55"/>
  <c r="F69" i="55"/>
  <c r="A75" i="55"/>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A124" i="55"/>
  <c r="A2" i="54"/>
  <c r="F3" i="54"/>
  <c r="G3" i="54"/>
  <c r="H33" i="54"/>
  <c r="H34" i="54"/>
  <c r="H48" i="54" s="1"/>
  <c r="H35" i="54"/>
  <c r="H36" i="54"/>
  <c r="H37" i="54"/>
  <c r="H38" i="54"/>
  <c r="H39" i="54"/>
  <c r="H40" i="54"/>
  <c r="H41" i="54"/>
  <c r="H42" i="54"/>
  <c r="H43" i="54"/>
  <c r="H44" i="54"/>
  <c r="H45" i="54"/>
  <c r="H46" i="54"/>
  <c r="H47" i="54"/>
  <c r="C48" i="54"/>
  <c r="D48" i="54"/>
  <c r="E48" i="54"/>
  <c r="F48" i="54"/>
  <c r="G48" i="54"/>
  <c r="A61" i="54"/>
  <c r="F61" i="54"/>
  <c r="G61" i="54"/>
  <c r="H72" i="54"/>
  <c r="H73" i="54"/>
  <c r="H74" i="54"/>
  <c r="H75" i="54"/>
  <c r="H120" i="54" s="1"/>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C120" i="54"/>
  <c r="D120" i="54"/>
  <c r="E120" i="54"/>
  <c r="F120" i="54"/>
  <c r="G120" i="54"/>
  <c r="A121" i="54"/>
  <c r="A2" i="53"/>
  <c r="F2" i="53"/>
  <c r="N2" i="53"/>
  <c r="D3" i="53"/>
  <c r="E3" i="53"/>
  <c r="J3" i="53"/>
  <c r="L3" i="53"/>
  <c r="Q3" i="53"/>
  <c r="R3" i="53"/>
  <c r="R27" i="53"/>
  <c r="R28" i="53"/>
  <c r="R43" i="53" s="1"/>
  <c r="R29" i="53"/>
  <c r="R30" i="53"/>
  <c r="R31" i="53"/>
  <c r="R32" i="53"/>
  <c r="R33" i="53"/>
  <c r="R34" i="53"/>
  <c r="R35" i="53"/>
  <c r="R36" i="53"/>
  <c r="R37" i="53"/>
  <c r="R38" i="53"/>
  <c r="R39" i="53"/>
  <c r="R40" i="53"/>
  <c r="R41" i="53"/>
  <c r="R42" i="53"/>
  <c r="J43" i="53"/>
  <c r="K43" i="53"/>
  <c r="L43" i="53"/>
  <c r="O43" i="53"/>
  <c r="P43" i="53"/>
  <c r="Q43" i="53"/>
  <c r="F56" i="53"/>
  <c r="N56" i="53"/>
  <c r="A60" i="53"/>
  <c r="D60" i="53"/>
  <c r="E60" i="53"/>
  <c r="F60" i="53"/>
  <c r="J60" i="53"/>
  <c r="L60" i="53"/>
  <c r="N60" i="53"/>
  <c r="Q60" i="53"/>
  <c r="R60" i="53"/>
  <c r="R69" i="53"/>
  <c r="R70" i="53"/>
  <c r="R133" i="53" s="1"/>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J133" i="53"/>
  <c r="K133" i="53"/>
  <c r="L133" i="53"/>
  <c r="O133" i="53"/>
  <c r="P133" i="53"/>
  <c r="Q133" i="53"/>
  <c r="A137" i="53"/>
  <c r="D137" i="53"/>
  <c r="E137" i="53"/>
  <c r="F137" i="53"/>
  <c r="J137" i="53"/>
  <c r="L137" i="53"/>
  <c r="N137" i="53"/>
  <c r="Q137" i="53"/>
  <c r="R137" i="53"/>
  <c r="R146" i="53"/>
  <c r="R147" i="53"/>
  <c r="R210" i="53" s="1"/>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R183" i="53"/>
  <c r="R184" i="53"/>
  <c r="R185" i="53"/>
  <c r="R186" i="53"/>
  <c r="R187" i="53"/>
  <c r="R188" i="53"/>
  <c r="R189" i="53"/>
  <c r="R190" i="53"/>
  <c r="R191" i="53"/>
  <c r="R192" i="53"/>
  <c r="R193" i="53"/>
  <c r="R194" i="53"/>
  <c r="R195" i="53"/>
  <c r="R196" i="53"/>
  <c r="R197" i="53"/>
  <c r="R198" i="53"/>
  <c r="R199" i="53"/>
  <c r="R200" i="53"/>
  <c r="R201" i="53"/>
  <c r="R202" i="53"/>
  <c r="R203" i="53"/>
  <c r="R204" i="53"/>
  <c r="R205" i="53"/>
  <c r="R206" i="53"/>
  <c r="R207" i="53"/>
  <c r="R208" i="53"/>
  <c r="R209" i="53"/>
  <c r="J210" i="53"/>
  <c r="K210" i="53"/>
  <c r="L210" i="53"/>
  <c r="O210" i="53"/>
  <c r="P210" i="53"/>
  <c r="Q210" i="53"/>
  <c r="A2" i="52"/>
  <c r="H2" i="52"/>
  <c r="E3" i="52"/>
  <c r="G3" i="52"/>
  <c r="N3" i="52"/>
  <c r="O3" i="52"/>
  <c r="O42" i="52"/>
  <c r="O55" i="52" s="1"/>
  <c r="O43" i="52"/>
  <c r="O44" i="52"/>
  <c r="O45" i="52"/>
  <c r="O46" i="52"/>
  <c r="O47" i="52"/>
  <c r="O48" i="52"/>
  <c r="O49" i="52"/>
  <c r="O50" i="52"/>
  <c r="O51" i="52"/>
  <c r="O52" i="52"/>
  <c r="O53" i="52"/>
  <c r="O54" i="52"/>
  <c r="I55" i="52"/>
  <c r="J55" i="52"/>
  <c r="K55" i="52"/>
  <c r="L55" i="52"/>
  <c r="M55" i="52"/>
  <c r="N55" i="52"/>
  <c r="H57" i="52"/>
  <c r="A61" i="52"/>
  <c r="E61" i="52"/>
  <c r="G61" i="52"/>
  <c r="H61" i="52"/>
  <c r="N61" i="52"/>
  <c r="O61" i="52"/>
  <c r="O71" i="52"/>
  <c r="O72" i="52"/>
  <c r="O120" i="52" s="1"/>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I120" i="52"/>
  <c r="J120" i="52"/>
  <c r="K120" i="52"/>
  <c r="L120" i="52"/>
  <c r="M120" i="52"/>
  <c r="N120" i="52"/>
  <c r="A124" i="52"/>
  <c r="E124" i="52"/>
  <c r="G124" i="52"/>
  <c r="H124" i="52"/>
  <c r="N124" i="52"/>
  <c r="O124" i="52"/>
  <c r="O134" i="52"/>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I183" i="52"/>
  <c r="J183" i="52"/>
  <c r="K183" i="52"/>
  <c r="L183" i="52"/>
  <c r="M183" i="52"/>
  <c r="N183" i="52"/>
  <c r="O183" i="52"/>
  <c r="A187" i="52"/>
  <c r="E187" i="52"/>
  <c r="G187" i="52"/>
  <c r="H187" i="52"/>
  <c r="N187" i="52"/>
  <c r="O187" i="52"/>
  <c r="O197" i="52"/>
  <c r="O198" i="52"/>
  <c r="O199" i="52"/>
  <c r="O200" i="52"/>
  <c r="O201" i="52"/>
  <c r="O202" i="52"/>
  <c r="O203" i="52"/>
  <c r="O204" i="52"/>
  <c r="O205" i="52"/>
  <c r="O206" i="52"/>
  <c r="O207" i="52"/>
  <c r="O208" i="52"/>
  <c r="O209" i="52"/>
  <c r="O210" i="52"/>
  <c r="O246" i="52" s="1"/>
  <c r="O211" i="52"/>
  <c r="O212" i="52"/>
  <c r="O213" i="52"/>
  <c r="O214" i="52"/>
  <c r="O215" i="52"/>
  <c r="O216" i="52"/>
  <c r="O217" i="52"/>
  <c r="O218" i="52"/>
  <c r="O219" i="52"/>
  <c r="O220" i="52"/>
  <c r="O221" i="52"/>
  <c r="O222" i="52"/>
  <c r="O223" i="52"/>
  <c r="O224" i="52"/>
  <c r="O225" i="52"/>
  <c r="O226" i="52"/>
  <c r="O227" i="52"/>
  <c r="O228" i="52"/>
  <c r="O229" i="52"/>
  <c r="O230" i="52"/>
  <c r="O231" i="52"/>
  <c r="O232" i="52"/>
  <c r="O233" i="52"/>
  <c r="O234" i="52"/>
  <c r="O235" i="52"/>
  <c r="O236" i="52"/>
  <c r="O237" i="52"/>
  <c r="O238" i="52"/>
  <c r="O239" i="52"/>
  <c r="O240" i="52"/>
  <c r="O241" i="52"/>
  <c r="O242" i="52"/>
  <c r="O243" i="52"/>
  <c r="O244" i="52"/>
  <c r="O245" i="52"/>
  <c r="I246" i="52"/>
  <c r="J246" i="52"/>
  <c r="K246" i="52"/>
  <c r="L246" i="52"/>
  <c r="M246" i="52"/>
  <c r="N246" i="52"/>
  <c r="B2" i="51"/>
  <c r="H2" i="51"/>
  <c r="N2" i="51"/>
  <c r="S2" i="51"/>
  <c r="H9" i="51"/>
  <c r="H10" i="51"/>
  <c r="H11" i="51" s="1"/>
  <c r="H12" i="51" s="1"/>
  <c r="H13" i="51" s="1"/>
  <c r="H14" i="51" s="1"/>
  <c r="H15" i="51" s="1"/>
  <c r="H16" i="51" s="1"/>
  <c r="H17" i="51" s="1"/>
  <c r="H18" i="51" s="1"/>
  <c r="H19" i="51" s="1"/>
  <c r="H20" i="51" s="1"/>
  <c r="H21" i="51" s="1"/>
  <c r="H22" i="51" s="1"/>
  <c r="H23" i="51" s="1"/>
  <c r="H24" i="51" s="1"/>
  <c r="H25" i="51" s="1"/>
  <c r="H26" i="51" s="1"/>
  <c r="H27" i="51" s="1"/>
  <c r="H28" i="51" s="1"/>
  <c r="H29" i="51" s="1"/>
  <c r="H30" i="51" s="1"/>
  <c r="H31" i="51" s="1"/>
  <c r="H32" i="51" s="1"/>
  <c r="H33" i="51" s="1"/>
  <c r="H34" i="51" s="1"/>
  <c r="H35" i="51" s="1"/>
  <c r="H36" i="51" s="1"/>
  <c r="H37" i="51" s="1"/>
  <c r="H38" i="51" s="1"/>
  <c r="H39" i="51" s="1"/>
  <c r="H40" i="51" s="1"/>
  <c r="H41" i="51" s="1"/>
  <c r="H42" i="51" s="1"/>
  <c r="H43" i="51" s="1"/>
  <c r="H44" i="51" s="1"/>
  <c r="H45" i="51" s="1"/>
  <c r="H46" i="51" s="1"/>
  <c r="H47" i="51" s="1"/>
  <c r="H48" i="51" s="1"/>
  <c r="H49" i="51" s="1"/>
  <c r="H50" i="51" s="1"/>
  <c r="H51" i="51" s="1"/>
  <c r="H52" i="51" s="1"/>
  <c r="H53" i="51" s="1"/>
  <c r="H54" i="51" s="1"/>
  <c r="H55" i="51" s="1"/>
  <c r="H56" i="51" s="1"/>
  <c r="H57" i="51" s="1"/>
  <c r="H58" i="51" s="1"/>
  <c r="H59" i="51" s="1"/>
  <c r="H60" i="51" s="1"/>
  <c r="W12" i="51"/>
  <c r="L15" i="51"/>
  <c r="L16" i="51" s="1"/>
  <c r="M15" i="51"/>
  <c r="M16" i="51" s="1"/>
  <c r="Q16" i="51"/>
  <c r="W17" i="51"/>
  <c r="Q18" i="51"/>
  <c r="Q30" i="51" s="1"/>
  <c r="R18" i="51"/>
  <c r="X19" i="51"/>
  <c r="X22" i="51" s="1"/>
  <c r="F21" i="51"/>
  <c r="G21" i="51"/>
  <c r="L21" i="51"/>
  <c r="W21" i="51"/>
  <c r="L24" i="51"/>
  <c r="L31" i="51" s="1"/>
  <c r="M24" i="51"/>
  <c r="F28" i="51"/>
  <c r="F29" i="51" s="1"/>
  <c r="G28" i="51"/>
  <c r="G29" i="51"/>
  <c r="Q29" i="51"/>
  <c r="R29" i="51"/>
  <c r="L30" i="51"/>
  <c r="M30" i="51"/>
  <c r="R30" i="51"/>
  <c r="M31" i="51"/>
  <c r="L33" i="51"/>
  <c r="L36" i="51"/>
  <c r="M36" i="51"/>
  <c r="N36" i="51"/>
  <c r="Q38" i="51"/>
  <c r="R38" i="51"/>
  <c r="F41" i="51"/>
  <c r="G41" i="51"/>
  <c r="G49" i="51" s="1"/>
  <c r="L41" i="51"/>
  <c r="L48" i="51" s="1"/>
  <c r="L57" i="51" s="1"/>
  <c r="Q44" i="51"/>
  <c r="Q45" i="51" s="1"/>
  <c r="R45" i="51"/>
  <c r="L46" i="51"/>
  <c r="F48" i="51"/>
  <c r="G48" i="51"/>
  <c r="M48" i="51"/>
  <c r="F49" i="51"/>
  <c r="L51" i="51"/>
  <c r="Q52" i="51"/>
  <c r="R52" i="51"/>
  <c r="Q55" i="51"/>
  <c r="W19" i="51" s="1"/>
  <c r="W22" i="51" s="1"/>
  <c r="F56" i="51"/>
  <c r="L56" i="51"/>
  <c r="M56" i="51"/>
  <c r="Q56" i="51"/>
  <c r="M57" i="51"/>
  <c r="F58" i="51"/>
  <c r="G58" i="51"/>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N121" i="50"/>
  <c r="A2" i="49"/>
  <c r="F3" i="49"/>
  <c r="G3" i="49"/>
  <c r="F21" i="49"/>
  <c r="G21" i="49"/>
  <c r="A22" i="49"/>
  <c r="F22" i="49"/>
  <c r="G22"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F23" i="49"/>
  <c r="G23" i="49"/>
  <c r="F24" i="49"/>
  <c r="G24" i="49"/>
  <c r="F25" i="49"/>
  <c r="G25" i="49"/>
  <c r="F26" i="49"/>
  <c r="G26" i="49"/>
  <c r="F27" i="49"/>
  <c r="G27" i="49"/>
  <c r="F28" i="49"/>
  <c r="G28" i="49"/>
  <c r="F29" i="49"/>
  <c r="G29" i="49"/>
  <c r="F30" i="49"/>
  <c r="G30" i="49"/>
  <c r="F31" i="49"/>
  <c r="G31" i="49"/>
  <c r="F32" i="49"/>
  <c r="G32" i="49"/>
  <c r="F33" i="49"/>
  <c r="G33" i="49"/>
  <c r="F34" i="49"/>
  <c r="G34" i="49"/>
  <c r="F35" i="49"/>
  <c r="G35" i="49"/>
  <c r="F36" i="49"/>
  <c r="G36" i="49"/>
  <c r="F37" i="49"/>
  <c r="G37" i="49"/>
  <c r="F38" i="49"/>
  <c r="G38" i="49"/>
  <c r="F39" i="49"/>
  <c r="G39" i="49"/>
  <c r="F40" i="49"/>
  <c r="G40" i="49"/>
  <c r="F41" i="49"/>
  <c r="G41" i="49"/>
  <c r="F42" i="49"/>
  <c r="G42" i="49"/>
  <c r="F43" i="49"/>
  <c r="G43" i="49"/>
  <c r="F44" i="49"/>
  <c r="G44" i="49"/>
  <c r="F45" i="49"/>
  <c r="G45" i="49"/>
  <c r="F46" i="49"/>
  <c r="G46" i="49"/>
  <c r="F47" i="49"/>
  <c r="G47" i="49"/>
  <c r="F48" i="49"/>
  <c r="G48" i="49"/>
  <c r="F49" i="49"/>
  <c r="G49" i="49"/>
  <c r="F50" i="49"/>
  <c r="G50" i="49"/>
  <c r="F51" i="49"/>
  <c r="G51" i="49"/>
  <c r="F52" i="49"/>
  <c r="G52" i="49"/>
  <c r="F53" i="49"/>
  <c r="G53" i="49"/>
  <c r="F54" i="49"/>
  <c r="G54" i="49"/>
  <c r="F55" i="49"/>
  <c r="G55" i="49"/>
  <c r="F56" i="49"/>
  <c r="G56" i="49"/>
  <c r="F57" i="49"/>
  <c r="G57" i="49"/>
  <c r="F58" i="49"/>
  <c r="G58" i="49"/>
  <c r="F59" i="49"/>
  <c r="G59" i="49"/>
  <c r="F60" i="49"/>
  <c r="G60" i="49"/>
  <c r="E63" i="49"/>
  <c r="F62" i="49"/>
  <c r="G62" i="49"/>
  <c r="D63" i="49"/>
  <c r="A72" i="49"/>
  <c r="F72" i="49"/>
  <c r="G72" i="49"/>
  <c r="F79" i="49"/>
  <c r="G79" i="49"/>
  <c r="A80" i="49"/>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F80" i="49"/>
  <c r="G80" i="49"/>
  <c r="F81" i="49"/>
  <c r="G81" i="49"/>
  <c r="F82" i="49"/>
  <c r="G82" i="49"/>
  <c r="F83" i="49"/>
  <c r="G83" i="49"/>
  <c r="F84" i="49"/>
  <c r="G84" i="49"/>
  <c r="F85" i="49"/>
  <c r="G85" i="49"/>
  <c r="F86" i="49"/>
  <c r="G86" i="49"/>
  <c r="F87" i="49"/>
  <c r="G87" i="49"/>
  <c r="F88" i="49"/>
  <c r="G88" i="49"/>
  <c r="F89" i="49"/>
  <c r="G89" i="49"/>
  <c r="F90" i="49"/>
  <c r="G90" i="49"/>
  <c r="F91" i="49"/>
  <c r="G91" i="49"/>
  <c r="F92" i="49"/>
  <c r="G92" i="49"/>
  <c r="F93" i="49"/>
  <c r="G93" i="49"/>
  <c r="F94" i="49"/>
  <c r="G94" i="49"/>
  <c r="F95" i="49"/>
  <c r="G95" i="49"/>
  <c r="F96" i="49"/>
  <c r="G96" i="49"/>
  <c r="F97" i="49"/>
  <c r="G97" i="49"/>
  <c r="F98" i="49"/>
  <c r="G98" i="49"/>
  <c r="F99" i="49"/>
  <c r="G99" i="49"/>
  <c r="F100" i="49"/>
  <c r="G100" i="49"/>
  <c r="F101" i="49"/>
  <c r="G101" i="49"/>
  <c r="F102" i="49"/>
  <c r="G102" i="49"/>
  <c r="F103" i="49"/>
  <c r="G103" i="49"/>
  <c r="F104" i="49"/>
  <c r="G104" i="49"/>
  <c r="F105" i="49"/>
  <c r="G105" i="49"/>
  <c r="F106" i="49"/>
  <c r="G106" i="49"/>
  <c r="F107" i="49"/>
  <c r="G107" i="49"/>
  <c r="F108" i="49"/>
  <c r="G108" i="49"/>
  <c r="F109" i="49"/>
  <c r="G109" i="49"/>
  <c r="F110" i="49"/>
  <c r="G110" i="49"/>
  <c r="F111" i="49"/>
  <c r="G111" i="49"/>
  <c r="F112" i="49"/>
  <c r="G112" i="49"/>
  <c r="F113" i="49"/>
  <c r="G113" i="49"/>
  <c r="F114" i="49"/>
  <c r="G114" i="49"/>
  <c r="F115" i="49"/>
  <c r="G115" i="49"/>
  <c r="F116" i="49"/>
  <c r="G116" i="49"/>
  <c r="F117" i="49"/>
  <c r="G117" i="49"/>
  <c r="F118" i="49"/>
  <c r="G118" i="49"/>
  <c r="F119" i="49"/>
  <c r="G119" i="49"/>
  <c r="A120" i="49"/>
  <c r="A121" i="49" s="1"/>
  <c r="A122" i="49" s="1"/>
  <c r="A123" i="49" s="1"/>
  <c r="A124" i="49" s="1"/>
  <c r="A125" i="49" s="1"/>
  <c r="A126" i="49" s="1"/>
  <c r="A127" i="49" s="1"/>
  <c r="A128" i="49" s="1"/>
  <c r="A129" i="49" s="1"/>
  <c r="A130" i="49" s="1"/>
  <c r="A131" i="49" s="1"/>
  <c r="A132" i="49" s="1"/>
  <c r="A133" i="49" s="1"/>
  <c r="F120" i="49"/>
  <c r="G120" i="49"/>
  <c r="F121" i="49"/>
  <c r="G121" i="49"/>
  <c r="F122" i="49"/>
  <c r="G122" i="49"/>
  <c r="F123" i="49"/>
  <c r="G123" i="49"/>
  <c r="F124" i="49"/>
  <c r="G124" i="49"/>
  <c r="F125" i="49"/>
  <c r="G125" i="49"/>
  <c r="F126" i="49"/>
  <c r="G126" i="49"/>
  <c r="F127" i="49"/>
  <c r="G127" i="49"/>
  <c r="F128" i="49"/>
  <c r="G128" i="49"/>
  <c r="F129" i="49"/>
  <c r="G129" i="49"/>
  <c r="F130" i="49"/>
  <c r="G130" i="49"/>
  <c r="F131" i="49"/>
  <c r="G131" i="49"/>
  <c r="F132" i="49"/>
  <c r="G132" i="49"/>
  <c r="C133" i="49"/>
  <c r="F133" i="49" s="1"/>
  <c r="D133" i="49"/>
  <c r="G133" i="49" s="1"/>
  <c r="E133" i="49"/>
  <c r="A2" i="48"/>
  <c r="F2" i="48"/>
  <c r="D3" i="48"/>
  <c r="E3" i="48"/>
  <c r="H3" i="48"/>
  <c r="I3" i="48"/>
  <c r="E29" i="48"/>
  <c r="E31" i="48" s="1"/>
  <c r="E33" i="48" s="1"/>
  <c r="F29" i="48"/>
  <c r="F31" i="48" s="1"/>
  <c r="F33" i="48" s="1"/>
  <c r="G29" i="48"/>
  <c r="G31" i="48" s="1"/>
  <c r="G33" i="48" s="1"/>
  <c r="H29" i="48"/>
  <c r="H31" i="48" s="1"/>
  <c r="H33" i="48" s="1"/>
  <c r="I29" i="48"/>
  <c r="I31" i="48" s="1"/>
  <c r="I33" i="48" s="1"/>
  <c r="D33" i="48"/>
  <c r="D45" i="48"/>
  <c r="C331" i="75" s="1"/>
  <c r="E45" i="48"/>
  <c r="A2" i="47"/>
  <c r="E3" i="47"/>
  <c r="F3" i="47"/>
  <c r="A64" i="47"/>
  <c r="F64" i="47"/>
  <c r="D120" i="47"/>
  <c r="D55" i="47" s="1"/>
  <c r="D56" i="47" s="1"/>
  <c r="E120" i="47"/>
  <c r="E55" i="47" s="1"/>
  <c r="E56" i="47" s="1"/>
  <c r="F120" i="47"/>
  <c r="F55" i="47" s="1"/>
  <c r="F56" i="47" s="1"/>
  <c r="A2" i="46"/>
  <c r="G2" i="46"/>
  <c r="E3" i="46"/>
  <c r="F3" i="46"/>
  <c r="K3" i="46"/>
  <c r="M3" i="46"/>
  <c r="M18" i="46"/>
  <c r="M19" i="46"/>
  <c r="M20" i="46"/>
  <c r="M21" i="46"/>
  <c r="M22" i="46"/>
  <c r="M26" i="46"/>
  <c r="M27" i="46"/>
  <c r="M28" i="46"/>
  <c r="M29" i="46"/>
  <c r="M30" i="46"/>
  <c r="E36" i="46"/>
  <c r="F36" i="46"/>
  <c r="M36" i="46"/>
  <c r="M37" i="46"/>
  <c r="M38" i="46"/>
  <c r="I41" i="46"/>
  <c r="K41"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112" i="46"/>
  <c r="M113" i="46"/>
  <c r="M116" i="46" s="1"/>
  <c r="D114" i="46"/>
  <c r="M114" i="46" s="1"/>
  <c r="F114" i="46"/>
  <c r="M115" i="46"/>
  <c r="D116" i="46"/>
  <c r="D17" i="46" s="1"/>
  <c r="E116" i="46"/>
  <c r="E17" i="46" s="1"/>
  <c r="E23" i="46" s="1"/>
  <c r="F116" i="46"/>
  <c r="F17" i="46" s="1"/>
  <c r="F23" i="46" s="1"/>
  <c r="F33" i="46" s="1"/>
  <c r="F41" i="46" s="1"/>
  <c r="G116" i="46"/>
  <c r="G17" i="46" s="1"/>
  <c r="G23" i="46" s="1"/>
  <c r="H116" i="46"/>
  <c r="H17" i="46" s="1"/>
  <c r="H23" i="46" s="1"/>
  <c r="J116" i="46"/>
  <c r="J17" i="46" s="1"/>
  <c r="J23" i="46" s="1"/>
  <c r="L116" i="46"/>
  <c r="L17" i="46" s="1"/>
  <c r="L23" i="46" s="1"/>
  <c r="L33" i="46" s="1"/>
  <c r="L41" i="46" s="1"/>
  <c r="M118" i="46"/>
  <c r="M119" i="46"/>
  <c r="M120" i="46"/>
  <c r="M121" i="46"/>
  <c r="M122" i="46"/>
  <c r="M123" i="46"/>
  <c r="M124" i="46"/>
  <c r="M125" i="46"/>
  <c r="M126" i="46"/>
  <c r="M127" i="46"/>
  <c r="M128" i="46"/>
  <c r="M129" i="46"/>
  <c r="M130" i="46"/>
  <c r="M131" i="46"/>
  <c r="M132" i="46"/>
  <c r="M133" i="46"/>
  <c r="M134" i="46"/>
  <c r="M135" i="46"/>
  <c r="M136" i="46"/>
  <c r="M137" i="46"/>
  <c r="M138" i="46"/>
  <c r="M139" i="46"/>
  <c r="M140" i="46"/>
  <c r="M141" i="46"/>
  <c r="M142" i="46"/>
  <c r="M143" i="46"/>
  <c r="M144" i="46"/>
  <c r="M145" i="46"/>
  <c r="M146" i="46"/>
  <c r="M147" i="46"/>
  <c r="M148" i="46"/>
  <c r="M149" i="46"/>
  <c r="M150" i="46"/>
  <c r="M151" i="46"/>
  <c r="D152" i="46"/>
  <c r="G152" i="46"/>
  <c r="M152" i="46"/>
  <c r="D153" i="46"/>
  <c r="F153" i="46"/>
  <c r="M153" i="46"/>
  <c r="M154" i="46"/>
  <c r="M155" i="46"/>
  <c r="M156" i="46"/>
  <c r="M157" i="46"/>
  <c r="D158" i="46"/>
  <c r="D25" i="46" s="1"/>
  <c r="E158" i="46"/>
  <c r="E25" i="46" s="1"/>
  <c r="E31" i="46" s="1"/>
  <c r="F158" i="46"/>
  <c r="F25" i="46" s="1"/>
  <c r="F31" i="46" s="1"/>
  <c r="G158" i="46"/>
  <c r="G25" i="46" s="1"/>
  <c r="G31" i="46" s="1"/>
  <c r="H158" i="46"/>
  <c r="H25" i="46" s="1"/>
  <c r="H31" i="46" s="1"/>
  <c r="J158" i="46"/>
  <c r="J25" i="46" s="1"/>
  <c r="J31" i="46" s="1"/>
  <c r="L158" i="46"/>
  <c r="L25" i="46" s="1"/>
  <c r="L31" i="46" s="1"/>
  <c r="M158" i="46"/>
  <c r="M160" i="46"/>
  <c r="M161" i="46"/>
  <c r="M162" i="46"/>
  <c r="M163" i="46"/>
  <c r="M164" i="46"/>
  <c r="M165" i="46"/>
  <c r="M166" i="46"/>
  <c r="D167" i="46"/>
  <c r="D32" i="46" s="1"/>
  <c r="E167" i="46"/>
  <c r="E32" i="46" s="1"/>
  <c r="F167" i="46"/>
  <c r="F32" i="46" s="1"/>
  <c r="G167" i="46"/>
  <c r="G32" i="46" s="1"/>
  <c r="H167" i="46"/>
  <c r="H32" i="46" s="1"/>
  <c r="J167" i="46"/>
  <c r="J32" i="46" s="1"/>
  <c r="L167" i="46"/>
  <c r="L32" i="46" s="1"/>
  <c r="M167" i="46"/>
  <c r="A170" i="46"/>
  <c r="E170" i="46"/>
  <c r="F170" i="46"/>
  <c r="G170" i="46"/>
  <c r="M170" i="46"/>
  <c r="M180" i="46"/>
  <c r="M181" i="46"/>
  <c r="M182" i="46"/>
  <c r="M183" i="46"/>
  <c r="M184" i="46"/>
  <c r="M185" i="46"/>
  <c r="M186" i="46"/>
  <c r="M187" i="46"/>
  <c r="M188" i="46"/>
  <c r="M189" i="46"/>
  <c r="M190" i="46"/>
  <c r="M191" i="46"/>
  <c r="M192" i="46"/>
  <c r="M193" i="46"/>
  <c r="M194" i="46"/>
  <c r="M195" i="46"/>
  <c r="M196" i="46"/>
  <c r="M197" i="46"/>
  <c r="M198" i="46"/>
  <c r="M199" i="46"/>
  <c r="M200" i="46"/>
  <c r="M201" i="46"/>
  <c r="M202" i="46"/>
  <c r="M203" i="46"/>
  <c r="M204" i="46"/>
  <c r="M205" i="46"/>
  <c r="M206" i="46"/>
  <c r="M207" i="46"/>
  <c r="M208" i="46"/>
  <c r="M209" i="46"/>
  <c r="M210" i="46"/>
  <c r="M211" i="46"/>
  <c r="M212" i="46"/>
  <c r="M213" i="46"/>
  <c r="M214" i="46"/>
  <c r="M215" i="46"/>
  <c r="M216" i="46"/>
  <c r="M217" i="46"/>
  <c r="M218" i="46"/>
  <c r="M219" i="46"/>
  <c r="M220" i="46"/>
  <c r="M221" i="46"/>
  <c r="M222" i="46"/>
  <c r="M223" i="46"/>
  <c r="M224" i="46"/>
  <c r="M225" i="46"/>
  <c r="M226" i="46"/>
  <c r="M227" i="46"/>
  <c r="M228" i="46"/>
  <c r="M229" i="46" s="1"/>
  <c r="A2" i="45"/>
  <c r="G2" i="45"/>
  <c r="E3" i="45"/>
  <c r="F3" i="45"/>
  <c r="K3" i="45"/>
  <c r="M3" i="45"/>
  <c r="M19" i="45"/>
  <c r="M20" i="45"/>
  <c r="M21" i="45"/>
  <c r="D22" i="45"/>
  <c r="E22" i="45"/>
  <c r="F22" i="45"/>
  <c r="G22" i="45"/>
  <c r="H22" i="45"/>
  <c r="J22" i="45"/>
  <c r="L22" i="45"/>
  <c r="M22" i="45"/>
  <c r="M23" i="45"/>
  <c r="M24" i="45"/>
  <c r="M25" i="45"/>
  <c r="D26" i="45"/>
  <c r="E26" i="45"/>
  <c r="F26" i="45"/>
  <c r="G26" i="45"/>
  <c r="H26" i="45"/>
  <c r="J26" i="45"/>
  <c r="L26" i="45"/>
  <c r="M26" i="45"/>
  <c r="M29" i="45"/>
  <c r="M30" i="45"/>
  <c r="M31" i="45"/>
  <c r="A64" i="45"/>
  <c r="F64" i="45"/>
  <c r="G64" i="45"/>
  <c r="M64" i="45"/>
  <c r="A2" i="44"/>
  <c r="F2" i="44"/>
  <c r="D3" i="44"/>
  <c r="E3" i="44"/>
  <c r="J3" i="44"/>
  <c r="L3" i="44"/>
  <c r="L15" i="44"/>
  <c r="L16" i="44"/>
  <c r="L17" i="44"/>
  <c r="L18" i="44"/>
  <c r="L19" i="44"/>
  <c r="C20" i="44"/>
  <c r="D20" i="44"/>
  <c r="E20" i="44"/>
  <c r="F20" i="44"/>
  <c r="G20" i="44"/>
  <c r="I20" i="44"/>
  <c r="K20" i="44"/>
  <c r="L20" i="44"/>
  <c r="L22" i="44"/>
  <c r="L23" i="44"/>
  <c r="L24" i="44"/>
  <c r="L25" i="44"/>
  <c r="L26" i="44"/>
  <c r="C27" i="44"/>
  <c r="D27" i="44"/>
  <c r="E27" i="44"/>
  <c r="F27" i="44"/>
  <c r="G27" i="44"/>
  <c r="I27" i="44"/>
  <c r="K27" i="44"/>
  <c r="L27" i="44"/>
  <c r="L28" i="44"/>
  <c r="C29" i="44"/>
  <c r="D29" i="44"/>
  <c r="E29" i="44"/>
  <c r="F29" i="44"/>
  <c r="G29" i="44"/>
  <c r="I29" i="44"/>
  <c r="K29" i="44"/>
  <c r="L29" i="44"/>
  <c r="L32" i="44"/>
  <c r="L33" i="44"/>
  <c r="L34" i="44"/>
  <c r="A60" i="44"/>
  <c r="D60" i="44"/>
  <c r="E60" i="44"/>
  <c r="F60" i="44"/>
  <c r="J60" i="44"/>
  <c r="L60" i="44"/>
  <c r="A2" i="43"/>
  <c r="F3" i="43"/>
  <c r="G3"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A65" i="43"/>
  <c r="F65" i="43"/>
  <c r="G65"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C119" i="43"/>
  <c r="C58" i="43" s="1"/>
  <c r="C59" i="43" s="1"/>
  <c r="E119" i="43"/>
  <c r="E58" i="43" s="1"/>
  <c r="E59" i="43" s="1"/>
  <c r="F119" i="43"/>
  <c r="F58" i="43" s="1"/>
  <c r="F59" i="43" s="1"/>
  <c r="G119" i="43"/>
  <c r="G58" i="43" s="1"/>
  <c r="G59" i="43" s="1"/>
  <c r="A2" i="42"/>
  <c r="I2" i="42"/>
  <c r="F3" i="42"/>
  <c r="H3" i="42"/>
  <c r="L3" i="42"/>
  <c r="M3" i="42"/>
  <c r="I15" i="42"/>
  <c r="I16" i="42"/>
  <c r="I17" i="42"/>
  <c r="I18" i="42"/>
  <c r="I19" i="42"/>
  <c r="I20" i="42"/>
  <c r="I21" i="42"/>
  <c r="I22" i="42"/>
  <c r="I23" i="42"/>
  <c r="I24" i="42"/>
  <c r="C25" i="42"/>
  <c r="E25" i="42"/>
  <c r="I25" i="42" s="1"/>
  <c r="G25" i="42"/>
  <c r="H25" i="42"/>
  <c r="I27" i="42"/>
  <c r="I28" i="42"/>
  <c r="I29" i="42"/>
  <c r="I30" i="42"/>
  <c r="I31" i="42"/>
  <c r="I32" i="42"/>
  <c r="I33" i="42"/>
  <c r="I34" i="42"/>
  <c r="I35" i="42"/>
  <c r="I36" i="42"/>
  <c r="C37" i="42"/>
  <c r="E37" i="42"/>
  <c r="G37" i="42"/>
  <c r="H37" i="42"/>
  <c r="I37" i="42"/>
  <c r="I39" i="42"/>
  <c r="I40" i="42"/>
  <c r="I41" i="42"/>
  <c r="I42" i="42"/>
  <c r="I43" i="42"/>
  <c r="I44" i="42"/>
  <c r="I45" i="42"/>
  <c r="I46" i="42"/>
  <c r="I47" i="42"/>
  <c r="I48" i="42"/>
  <c r="C49" i="42"/>
  <c r="E49" i="42"/>
  <c r="I49" i="42" s="1"/>
  <c r="G49" i="42"/>
  <c r="H49" i="42"/>
  <c r="I51" i="42"/>
  <c r="I52" i="42"/>
  <c r="I53" i="42"/>
  <c r="I54" i="42"/>
  <c r="I55" i="42"/>
  <c r="I56" i="42"/>
  <c r="I57" i="42"/>
  <c r="I58" i="42"/>
  <c r="I59" i="42"/>
  <c r="I60" i="42" s="1"/>
  <c r="C60" i="42"/>
  <c r="E60" i="42"/>
  <c r="E61" i="42" s="1"/>
  <c r="I61" i="42" s="1"/>
  <c r="G60" i="42"/>
  <c r="H60" i="42"/>
  <c r="H61" i="42" s="1"/>
  <c r="C61" i="42"/>
  <c r="G61" i="42"/>
  <c r="I63" i="42"/>
  <c r="A71" i="42"/>
  <c r="I71" i="42"/>
  <c r="F72" i="42"/>
  <c r="H72" i="42"/>
  <c r="L72" i="42"/>
  <c r="M72" i="42"/>
  <c r="I84" i="42"/>
  <c r="I85" i="42"/>
  <c r="I86" i="42"/>
  <c r="I87" i="42"/>
  <c r="I88" i="42"/>
  <c r="I89" i="42"/>
  <c r="I90" i="42"/>
  <c r="I91" i="42"/>
  <c r="I92" i="42"/>
  <c r="I93" i="42"/>
  <c r="C94" i="42"/>
  <c r="E94" i="42"/>
  <c r="G94" i="42"/>
  <c r="H94" i="42"/>
  <c r="I94" i="42"/>
  <c r="I96" i="42"/>
  <c r="I97" i="42"/>
  <c r="I98" i="42"/>
  <c r="I99" i="42"/>
  <c r="I100" i="42"/>
  <c r="I101" i="42"/>
  <c r="I102" i="42"/>
  <c r="I103" i="42"/>
  <c r="I104" i="42"/>
  <c r="I105" i="42"/>
  <c r="C106" i="42"/>
  <c r="E106" i="42"/>
  <c r="I106" i="42" s="1"/>
  <c r="G106" i="42"/>
  <c r="H106" i="42"/>
  <c r="I108" i="42"/>
  <c r="I109" i="42"/>
  <c r="I110" i="42"/>
  <c r="I111" i="42"/>
  <c r="I112" i="42"/>
  <c r="I113" i="42"/>
  <c r="I114" i="42"/>
  <c r="I115" i="42"/>
  <c r="I116" i="42"/>
  <c r="I117" i="42"/>
  <c r="C118" i="42"/>
  <c r="E118" i="42"/>
  <c r="G118" i="42"/>
  <c r="H118" i="42"/>
  <c r="I118" i="42"/>
  <c r="I120" i="42"/>
  <c r="I121" i="42"/>
  <c r="I122" i="42"/>
  <c r="I123" i="42"/>
  <c r="I129" i="42" s="1"/>
  <c r="I124" i="42"/>
  <c r="I125" i="42"/>
  <c r="I126" i="42"/>
  <c r="I127" i="42"/>
  <c r="I128" i="42"/>
  <c r="C129" i="42"/>
  <c r="E129" i="42"/>
  <c r="G129" i="42"/>
  <c r="G130" i="42" s="1"/>
  <c r="H129" i="42"/>
  <c r="C130" i="42"/>
  <c r="E130" i="42"/>
  <c r="H130" i="42"/>
  <c r="I132" i="42"/>
  <c r="A2" i="41"/>
  <c r="E2" i="41"/>
  <c r="F2" i="41"/>
  <c r="H2" i="41"/>
  <c r="L2" i="41"/>
  <c r="M2" i="41"/>
  <c r="H65" i="41"/>
  <c r="A2" i="40"/>
  <c r="E3" i="40"/>
  <c r="F3" i="40"/>
  <c r="F47" i="40"/>
  <c r="A71" i="40"/>
  <c r="E71" i="40"/>
  <c r="F71" i="40"/>
  <c r="A2" i="39"/>
  <c r="F2" i="39"/>
  <c r="D3" i="39"/>
  <c r="E3" i="39"/>
  <c r="I3" i="39"/>
  <c r="J3" i="39"/>
  <c r="D49" i="39"/>
  <c r="E49" i="39"/>
  <c r="J49" i="39"/>
  <c r="K49" i="39"/>
  <c r="D57" i="39"/>
  <c r="E57" i="39"/>
  <c r="J57" i="39"/>
  <c r="K57" i="39"/>
  <c r="F64" i="39"/>
  <c r="A72" i="39"/>
  <c r="D72" i="39"/>
  <c r="E72" i="39"/>
  <c r="F72" i="39"/>
  <c r="I72" i="39"/>
  <c r="J72" i="39"/>
  <c r="F74" i="39"/>
  <c r="D90" i="39"/>
  <c r="D60" i="39" s="1"/>
  <c r="E90" i="39"/>
  <c r="E60" i="39" s="1"/>
  <c r="J90" i="39"/>
  <c r="J60" i="39" s="1"/>
  <c r="K90" i="39"/>
  <c r="K60" i="39" s="1"/>
  <c r="D127" i="39"/>
  <c r="D61" i="39" s="1"/>
  <c r="E127" i="39"/>
  <c r="E61" i="39" s="1"/>
  <c r="J127" i="39"/>
  <c r="J61" i="39" s="1"/>
  <c r="K127" i="39"/>
  <c r="K61" i="39" s="1"/>
  <c r="A131" i="39"/>
  <c r="F131" i="39"/>
  <c r="A133" i="39"/>
  <c r="D133" i="39"/>
  <c r="E133" i="39"/>
  <c r="F133" i="39"/>
  <c r="I133" i="39"/>
  <c r="J133" i="39"/>
  <c r="F135" i="39"/>
  <c r="D151" i="39"/>
  <c r="E151" i="39"/>
  <c r="J151" i="39"/>
  <c r="K151" i="39"/>
  <c r="D188" i="39"/>
  <c r="E188" i="39"/>
  <c r="J188" i="39"/>
  <c r="K188" i="39"/>
  <c r="A192" i="39"/>
  <c r="F192" i="39"/>
  <c r="A2" i="38"/>
  <c r="D3" i="38"/>
  <c r="E3" i="38"/>
  <c r="E29" i="38"/>
  <c r="E60" i="38"/>
  <c r="A71" i="38"/>
  <c r="D71" i="38"/>
  <c r="E71" i="38"/>
  <c r="E98" i="38"/>
  <c r="E126" i="38"/>
  <c r="A133" i="38"/>
  <c r="A2" i="37"/>
  <c r="E3" i="37"/>
  <c r="F3" i="37"/>
  <c r="F31" i="37"/>
  <c r="F40" i="37"/>
  <c r="F49" i="37"/>
  <c r="F58" i="37"/>
  <c r="A2" i="36"/>
  <c r="D3" i="36"/>
  <c r="E3" i="36"/>
  <c r="D21" i="36"/>
  <c r="E21" i="36"/>
  <c r="D28" i="36"/>
  <c r="E28" i="36"/>
  <c r="D35" i="36"/>
  <c r="E35" i="36"/>
  <c r="D42" i="36"/>
  <c r="E42" i="36"/>
  <c r="D51" i="36"/>
  <c r="E51" i="36"/>
  <c r="D60" i="36"/>
  <c r="E60" i="36"/>
  <c r="E61" i="36" s="1"/>
  <c r="D61" i="36"/>
  <c r="A2" i="35"/>
  <c r="F2" i="35"/>
  <c r="D3" i="35"/>
  <c r="E3" i="35"/>
  <c r="J3" i="35"/>
  <c r="L3" i="35"/>
  <c r="C40" i="35"/>
  <c r="G40" i="35"/>
  <c r="C594" i="75" s="1"/>
  <c r="H40" i="35"/>
  <c r="I40" i="35"/>
  <c r="J40" i="35"/>
  <c r="K40" i="35"/>
  <c r="L40" i="35"/>
  <c r="C61" i="35"/>
  <c r="G61" i="35"/>
  <c r="H61" i="35"/>
  <c r="I61" i="35"/>
  <c r="J61" i="35"/>
  <c r="K61" i="35"/>
  <c r="L61" i="35"/>
  <c r="F64" i="35"/>
  <c r="A2" i="34"/>
  <c r="E3" i="34"/>
  <c r="F3" i="34"/>
  <c r="A13" i="34"/>
  <c r="A14" i="34" s="1"/>
  <c r="A15" i="34" s="1"/>
  <c r="A16" i="34" s="1"/>
  <c r="A17" i="34" s="1"/>
  <c r="A18" i="34" s="1"/>
  <c r="A19" i="34" s="1"/>
  <c r="A20" i="34" s="1"/>
  <c r="A21" i="34" s="1"/>
  <c r="A22" i="34" s="1"/>
  <c r="A23" i="34" s="1"/>
  <c r="A24" i="34" s="1"/>
  <c r="A25" i="34" s="1"/>
  <c r="A26" i="34" s="1"/>
  <c r="A27" i="34" s="1"/>
  <c r="A28" i="34" s="1"/>
  <c r="A29" i="34" s="1"/>
  <c r="A56" i="34"/>
  <c r="E56" i="34"/>
  <c r="F56" i="34"/>
  <c r="E93" i="34"/>
  <c r="E13" i="34" s="1"/>
  <c r="E19" i="34" s="1"/>
  <c r="F93" i="34"/>
  <c r="F13" i="34" s="1"/>
  <c r="F19" i="34" s="1"/>
  <c r="A118" i="34"/>
  <c r="E118" i="34"/>
  <c r="F118" i="34"/>
  <c r="E154" i="34"/>
  <c r="E21" i="34" s="1"/>
  <c r="E27" i="34" s="1"/>
  <c r="F154" i="34"/>
  <c r="F21" i="34" s="1"/>
  <c r="F27" i="34" s="1"/>
  <c r="E181" i="34"/>
  <c r="E28" i="34" s="1"/>
  <c r="F181" i="34"/>
  <c r="F28" i="34" s="1"/>
  <c r="A2" i="33"/>
  <c r="F3" i="33"/>
  <c r="G3" i="33"/>
  <c r="G14" i="33"/>
  <c r="G15" i="33"/>
  <c r="G16" i="33"/>
  <c r="G17" i="33"/>
  <c r="G18" i="33"/>
  <c r="G19" i="33"/>
  <c r="D20" i="33"/>
  <c r="F20"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61" i="33"/>
  <c r="C63" i="33"/>
  <c r="D63" i="33"/>
  <c r="F63" i="33"/>
  <c r="G63" i="33"/>
  <c r="A69" i="33"/>
  <c r="F69" i="33"/>
  <c r="G69"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26" i="33" s="1"/>
  <c r="G59" i="33" s="1"/>
  <c r="G111" i="33"/>
  <c r="G112" i="33"/>
  <c r="G113" i="33"/>
  <c r="G114" i="33"/>
  <c r="G115" i="33"/>
  <c r="G116" i="33"/>
  <c r="G117" i="33"/>
  <c r="G118" i="33"/>
  <c r="G119" i="33"/>
  <c r="G120" i="33"/>
  <c r="G121" i="33"/>
  <c r="G122" i="33"/>
  <c r="G123" i="33"/>
  <c r="G124" i="33"/>
  <c r="G125" i="33"/>
  <c r="C126" i="33"/>
  <c r="C59" i="33" s="1"/>
  <c r="D126" i="33"/>
  <c r="D59" i="33" s="1"/>
  <c r="F126" i="33"/>
  <c r="F59" i="33" s="1"/>
  <c r="A2" i="32"/>
  <c r="E3" i="32"/>
  <c r="F3" i="32"/>
  <c r="A65" i="32"/>
  <c r="E65" i="32"/>
  <c r="F65" i="32"/>
  <c r="C116" i="32"/>
  <c r="C56" i="32" s="1"/>
  <c r="E116" i="32"/>
  <c r="E56" i="32" s="1"/>
  <c r="F116" i="32"/>
  <c r="F56" i="32" s="1"/>
  <c r="F58" i="32" s="1"/>
  <c r="A120" i="32"/>
  <c r="E120" i="32"/>
  <c r="F120" i="32"/>
  <c r="C171" i="32"/>
  <c r="C57" i="32" s="1"/>
  <c r="E171" i="32"/>
  <c r="E57" i="32" s="1"/>
  <c r="F171" i="32"/>
  <c r="F57" i="32" s="1"/>
  <c r="A2" i="31"/>
  <c r="E3" i="31"/>
  <c r="G3" i="31"/>
  <c r="C29" i="31"/>
  <c r="D29" i="31"/>
  <c r="F29" i="31"/>
  <c r="G29" i="31"/>
  <c r="C64" i="31"/>
  <c r="D64" i="31"/>
  <c r="F64" i="31"/>
  <c r="G64" i="31"/>
  <c r="A2" i="30"/>
  <c r="G2" i="30"/>
  <c r="E3" i="30"/>
  <c r="F3" i="30"/>
  <c r="L3" i="30"/>
  <c r="M3" i="30"/>
  <c r="A2" i="29"/>
  <c r="E3" i="29"/>
  <c r="F3" i="29"/>
  <c r="C27" i="29"/>
  <c r="C37" i="29" s="1"/>
  <c r="E27" i="29"/>
  <c r="E37" i="29" s="1"/>
  <c r="F47" i="29"/>
  <c r="A2" i="28"/>
  <c r="G2" i="28"/>
  <c r="E3" i="28"/>
  <c r="F3" i="28"/>
  <c r="K3" i="28"/>
  <c r="L3" i="28"/>
  <c r="F62" i="28"/>
  <c r="H62" i="28"/>
  <c r="J62" i="28"/>
  <c r="K62" i="28"/>
  <c r="L62" i="28"/>
  <c r="A66" i="28"/>
  <c r="F66" i="28"/>
  <c r="G66" i="28"/>
  <c r="L66" i="28"/>
  <c r="A2" i="27"/>
  <c r="E3" i="27"/>
  <c r="F3" i="27"/>
  <c r="G19" i="27"/>
  <c r="G20" i="27"/>
  <c r="G61" i="27" s="1"/>
  <c r="G21" i="27"/>
  <c r="G22" i="27"/>
  <c r="G23" i="27"/>
  <c r="G24" i="27"/>
  <c r="G25" i="27"/>
  <c r="G26" i="27"/>
  <c r="G28" i="27"/>
  <c r="G29" i="27"/>
  <c r="G32" i="27"/>
  <c r="G34" i="27"/>
  <c r="G35" i="27"/>
  <c r="G36" i="27"/>
  <c r="G37" i="27"/>
  <c r="G39" i="27"/>
  <c r="G40" i="27"/>
  <c r="G42" i="27"/>
  <c r="G43" i="27"/>
  <c r="G44" i="27"/>
  <c r="G45" i="27"/>
  <c r="G46" i="27"/>
  <c r="G47" i="27"/>
  <c r="G48" i="27"/>
  <c r="G49" i="27"/>
  <c r="G50" i="27"/>
  <c r="G51" i="27"/>
  <c r="G52" i="27"/>
  <c r="G54" i="27"/>
  <c r="G55" i="27"/>
  <c r="G56" i="27"/>
  <c r="G58" i="27"/>
  <c r="G59" i="27"/>
  <c r="G60" i="27"/>
  <c r="E61" i="27"/>
  <c r="F61" i="27"/>
  <c r="A66" i="27"/>
  <c r="F66" i="27"/>
  <c r="G66" i="27"/>
  <c r="B2" i="26"/>
  <c r="F3" i="26"/>
  <c r="G3" i="26"/>
  <c r="E22" i="26"/>
  <c r="E25" i="26"/>
  <c r="E26" i="26"/>
  <c r="E27" i="26"/>
  <c r="E28" i="26"/>
  <c r="E29" i="26"/>
  <c r="E30" i="26"/>
  <c r="F31" i="26"/>
  <c r="F41" i="26" s="1"/>
  <c r="G31" i="26"/>
  <c r="H31" i="26"/>
  <c r="H41" i="26" s="1"/>
  <c r="E34" i="26"/>
  <c r="E35" i="26"/>
  <c r="E36" i="26"/>
  <c r="F37" i="26"/>
  <c r="G37" i="26"/>
  <c r="E37" i="26" s="1"/>
  <c r="H37" i="26"/>
  <c r="E39" i="26"/>
  <c r="E40" i="26"/>
  <c r="E44" i="26"/>
  <c r="E45" i="26"/>
  <c r="E46" i="26"/>
  <c r="E47" i="26"/>
  <c r="E48" i="26"/>
  <c r="E49" i="26"/>
  <c r="E50" i="26"/>
  <c r="E51" i="26"/>
  <c r="E52" i="26"/>
  <c r="F52" i="26"/>
  <c r="G52" i="26"/>
  <c r="H52" i="26"/>
  <c r="A59" i="26"/>
  <c r="F59" i="26"/>
  <c r="G59" i="26"/>
  <c r="G73" i="26"/>
  <c r="A2" i="25"/>
  <c r="F3" i="25"/>
  <c r="G3" i="25"/>
  <c r="F54" i="25"/>
  <c r="E56" i="25"/>
  <c r="F55" i="25" s="1"/>
  <c r="A73" i="25"/>
  <c r="F73" i="25"/>
  <c r="G73" i="25"/>
  <c r="A2" i="24"/>
  <c r="E3" i="24"/>
  <c r="F3" i="24"/>
  <c r="F40" i="24"/>
  <c r="F53" i="24"/>
  <c r="F66" i="24"/>
  <c r="B2" i="23"/>
  <c r="F3" i="23"/>
  <c r="G3" i="23"/>
  <c r="B62" i="23"/>
  <c r="F62" i="23"/>
  <c r="G62" i="23"/>
  <c r="B123" i="23"/>
  <c r="F123" i="23"/>
  <c r="G123" i="23"/>
  <c r="B184" i="23"/>
  <c r="F184" i="23"/>
  <c r="G184" i="23"/>
  <c r="B245" i="23"/>
  <c r="F245" i="23"/>
  <c r="G245" i="23"/>
  <c r="A2" i="22"/>
  <c r="D3" i="22"/>
  <c r="E3" i="22"/>
  <c r="E61" i="22"/>
  <c r="A2" i="21"/>
  <c r="D3" i="21"/>
  <c r="F3" i="21"/>
  <c r="F59" i="21"/>
  <c r="A2" i="20"/>
  <c r="F2" i="20"/>
  <c r="D3" i="20"/>
  <c r="E3" i="20"/>
  <c r="H3" i="20"/>
  <c r="I3" i="20"/>
  <c r="I27" i="20"/>
  <c r="I28" i="20"/>
  <c r="I30" i="20" s="1"/>
  <c r="C510" i="75" s="1"/>
  <c r="I29" i="20"/>
  <c r="D30" i="20"/>
  <c r="E30" i="20"/>
  <c r="F30" i="20"/>
  <c r="G30" i="20"/>
  <c r="H30" i="20"/>
  <c r="I33" i="20"/>
  <c r="I34" i="20"/>
  <c r="I35" i="20"/>
  <c r="I36" i="20"/>
  <c r="I37" i="20"/>
  <c r="I38" i="20"/>
  <c r="I39" i="20"/>
  <c r="D40" i="20"/>
  <c r="E40" i="20"/>
  <c r="E78" i="20" s="1"/>
  <c r="E120" i="20" s="1"/>
  <c r="E124" i="20" s="1"/>
  <c r="F40" i="20"/>
  <c r="G40" i="20"/>
  <c r="H40" i="20"/>
  <c r="I40" i="20"/>
  <c r="C512" i="75" s="1"/>
  <c r="I42" i="20"/>
  <c r="I43" i="20"/>
  <c r="I44" i="20"/>
  <c r="I45" i="20"/>
  <c r="I46" i="20"/>
  <c r="I47" i="20"/>
  <c r="D48" i="20"/>
  <c r="E48" i="20"/>
  <c r="F48" i="20"/>
  <c r="G48" i="20"/>
  <c r="H48" i="20"/>
  <c r="I48" i="20"/>
  <c r="C513" i="75" s="1"/>
  <c r="I50" i="20"/>
  <c r="I51" i="20"/>
  <c r="I57" i="20" s="1"/>
  <c r="C514" i="75" s="1"/>
  <c r="I52" i="20"/>
  <c r="I53" i="20"/>
  <c r="I54" i="20"/>
  <c r="I55" i="20"/>
  <c r="I56" i="20"/>
  <c r="D57" i="20"/>
  <c r="D78" i="20" s="1"/>
  <c r="E57" i="20"/>
  <c r="F57" i="20"/>
  <c r="F78" i="20" s="1"/>
  <c r="G57" i="20"/>
  <c r="H57" i="20"/>
  <c r="H78" i="20" s="1"/>
  <c r="I59" i="20"/>
  <c r="I60" i="20"/>
  <c r="I61" i="20"/>
  <c r="I62" i="20"/>
  <c r="I63" i="20"/>
  <c r="I64" i="20"/>
  <c r="A70" i="20"/>
  <c r="F70" i="20"/>
  <c r="D71" i="20"/>
  <c r="E71" i="20"/>
  <c r="H71" i="20"/>
  <c r="I71" i="20"/>
  <c r="I76" i="20"/>
  <c r="D77" i="20"/>
  <c r="E77" i="20"/>
  <c r="F77" i="20"/>
  <c r="G77" i="20"/>
  <c r="H77" i="20"/>
  <c r="I77" i="20"/>
  <c r="C515" i="75" s="1"/>
  <c r="G78" i="20"/>
  <c r="I80" i="20"/>
  <c r="I81" i="20"/>
  <c r="I89" i="20" s="1"/>
  <c r="C516" i="75" s="1"/>
  <c r="I82" i="20"/>
  <c r="I83" i="20"/>
  <c r="I84" i="20"/>
  <c r="I85" i="20"/>
  <c r="I86" i="20"/>
  <c r="I87" i="20"/>
  <c r="I88" i="20"/>
  <c r="D89" i="20"/>
  <c r="E89" i="20"/>
  <c r="F89" i="20"/>
  <c r="G89" i="20"/>
  <c r="H89" i="20"/>
  <c r="I91" i="20"/>
  <c r="I105" i="20" s="1"/>
  <c r="C517" i="75" s="1"/>
  <c r="I92" i="20"/>
  <c r="I93" i="20"/>
  <c r="I94" i="20"/>
  <c r="I95" i="20"/>
  <c r="I96" i="20"/>
  <c r="I97" i="20"/>
  <c r="I98" i="20"/>
  <c r="I99" i="20"/>
  <c r="I100" i="20"/>
  <c r="I101" i="20"/>
  <c r="I102" i="20"/>
  <c r="I103" i="20"/>
  <c r="I104" i="20"/>
  <c r="D105" i="20"/>
  <c r="E105" i="20"/>
  <c r="F105" i="20"/>
  <c r="G105" i="20"/>
  <c r="H105" i="20"/>
  <c r="I107" i="20"/>
  <c r="I117" i="20" s="1"/>
  <c r="I119" i="20" s="1"/>
  <c r="C518" i="75" s="1"/>
  <c r="I108" i="20"/>
  <c r="I109" i="20"/>
  <c r="I110" i="20"/>
  <c r="I111" i="20"/>
  <c r="I112" i="20"/>
  <c r="I113" i="20"/>
  <c r="I114" i="20"/>
  <c r="I115" i="20"/>
  <c r="I116" i="20"/>
  <c r="D117" i="20"/>
  <c r="D119" i="20" s="1"/>
  <c r="E117" i="20"/>
  <c r="F117" i="20"/>
  <c r="F119" i="20" s="1"/>
  <c r="G117" i="20"/>
  <c r="H117" i="20"/>
  <c r="H119" i="20" s="1"/>
  <c r="I118" i="20"/>
  <c r="E119" i="20"/>
  <c r="G119" i="20"/>
  <c r="G120" i="20"/>
  <c r="G124" i="20" s="1"/>
  <c r="I123" i="20"/>
  <c r="B2" i="19"/>
  <c r="F2" i="19"/>
  <c r="D3" i="19"/>
  <c r="E3" i="19"/>
  <c r="H3" i="19"/>
  <c r="I3" i="19"/>
  <c r="H16" i="19"/>
  <c r="H21" i="19" s="1"/>
  <c r="H17" i="19"/>
  <c r="H18" i="19"/>
  <c r="H19" i="19"/>
  <c r="H20" i="19"/>
  <c r="D21" i="19"/>
  <c r="H23" i="19"/>
  <c r="H24" i="19"/>
  <c r="H25" i="19" s="1"/>
  <c r="D25" i="19"/>
  <c r="H26" i="19"/>
  <c r="H27" i="19"/>
  <c r="H28" i="19"/>
  <c r="D29" i="19"/>
  <c r="H34" i="19"/>
  <c r="H35" i="19"/>
  <c r="H36" i="19"/>
  <c r="H38" i="19" s="1"/>
  <c r="H37" i="19"/>
  <c r="D38" i="19"/>
  <c r="B2" i="18"/>
  <c r="F2" i="18"/>
  <c r="D3" i="18"/>
  <c r="E3" i="18"/>
  <c r="I3" i="18"/>
  <c r="J3" i="18"/>
  <c r="D11" i="18"/>
  <c r="D16" i="18" s="1"/>
  <c r="D21" i="18" s="1"/>
  <c r="D12" i="18"/>
  <c r="D13" i="18"/>
  <c r="D14" i="18"/>
  <c r="D15" i="18"/>
  <c r="E16" i="18"/>
  <c r="E21" i="18" s="1"/>
  <c r="F16" i="18"/>
  <c r="G16" i="18"/>
  <c r="G21" i="18" s="1"/>
  <c r="H16" i="18"/>
  <c r="I16" i="18"/>
  <c r="I21" i="18" s="1"/>
  <c r="I23" i="18" s="1"/>
  <c r="J16" i="18"/>
  <c r="D17" i="18"/>
  <c r="D18" i="18"/>
  <c r="D19" i="18"/>
  <c r="D20" i="18"/>
  <c r="F21" i="18"/>
  <c r="C21" i="75" s="1"/>
  <c r="C23" i="75" s="1"/>
  <c r="H21" i="18"/>
  <c r="J21" i="18"/>
  <c r="J23" i="18" s="1"/>
  <c r="D27" i="18"/>
  <c r="D28" i="18"/>
  <c r="D29" i="18"/>
  <c r="D31" i="18" s="1"/>
  <c r="D30" i="18"/>
  <c r="E31" i="18"/>
  <c r="F31" i="18"/>
  <c r="F42" i="18" s="1"/>
  <c r="G31" i="18"/>
  <c r="H31" i="18"/>
  <c r="H42" i="18" s="1"/>
  <c r="H22" i="18" s="1"/>
  <c r="I31" i="18"/>
  <c r="J31" i="18"/>
  <c r="J42" i="18" s="1"/>
  <c r="D33" i="18"/>
  <c r="D34" i="18"/>
  <c r="D35" i="18" s="1"/>
  <c r="E35" i="18"/>
  <c r="E42" i="18" s="1"/>
  <c r="C532" i="75" s="1"/>
  <c r="F35" i="18"/>
  <c r="G35" i="18"/>
  <c r="H35" i="18"/>
  <c r="I35" i="18"/>
  <c r="I42" i="18" s="1"/>
  <c r="I22" i="18" s="1"/>
  <c r="J35" i="18"/>
  <c r="D37" i="18"/>
  <c r="D38" i="18"/>
  <c r="D39" i="18"/>
  <c r="E39" i="18"/>
  <c r="F39" i="18"/>
  <c r="G39" i="18"/>
  <c r="H39" i="18"/>
  <c r="I39" i="18"/>
  <c r="J39" i="18"/>
  <c r="D40" i="18"/>
  <c r="D41" i="18"/>
  <c r="G42" i="18"/>
  <c r="G22" i="18" s="1"/>
  <c r="B2" i="17"/>
  <c r="G3" i="17"/>
  <c r="H3" i="17"/>
  <c r="B63" i="17"/>
  <c r="G64" i="17"/>
  <c r="H64" i="17"/>
  <c r="B2" i="16"/>
  <c r="D3" i="16"/>
  <c r="E3" i="16"/>
  <c r="E39" i="16"/>
  <c r="E51" i="16"/>
  <c r="C285" i="75" s="1"/>
  <c r="B68" i="16"/>
  <c r="D69" i="16"/>
  <c r="E69" i="16"/>
  <c r="E95" i="16"/>
  <c r="E124" i="16" s="1"/>
  <c r="E128" i="16" s="1"/>
  <c r="E108" i="16"/>
  <c r="E121" i="16"/>
  <c r="B2" i="15"/>
  <c r="F3" i="15"/>
  <c r="G3" i="15"/>
  <c r="G31" i="15"/>
  <c r="C251" i="75" s="1"/>
  <c r="G37" i="15"/>
  <c r="G44" i="15"/>
  <c r="C248" i="75" s="1"/>
  <c r="G51" i="15"/>
  <c r="C249" i="75" s="1"/>
  <c r="G58" i="15"/>
  <c r="C250" i="75" s="1"/>
  <c r="C586" i="75" s="1"/>
  <c r="B66" i="15"/>
  <c r="F67" i="15"/>
  <c r="G67" i="15"/>
  <c r="G82" i="15"/>
  <c r="G92" i="15"/>
  <c r="C256" i="75" s="1"/>
  <c r="G101" i="15"/>
  <c r="B2" i="14"/>
  <c r="I2" i="14"/>
  <c r="P2" i="14"/>
  <c r="X2" i="14"/>
  <c r="G3" i="14"/>
  <c r="H3" i="14"/>
  <c r="M3" i="14"/>
  <c r="N3" i="14"/>
  <c r="U3" i="14"/>
  <c r="V3" i="14"/>
  <c r="AC3" i="14"/>
  <c r="AD3" i="14"/>
  <c r="AC22" i="14"/>
  <c r="AD22" i="14"/>
  <c r="AD37" i="14" s="1"/>
  <c r="G23" i="14"/>
  <c r="H23" i="14"/>
  <c r="G25" i="14"/>
  <c r="H25" i="14"/>
  <c r="H45" i="14" s="1"/>
  <c r="G26" i="14"/>
  <c r="H26" i="14"/>
  <c r="AC26" i="14"/>
  <c r="G27" i="14"/>
  <c r="H27" i="14"/>
  <c r="AC27" i="14"/>
  <c r="AD27" i="14"/>
  <c r="G28" i="14"/>
  <c r="H28" i="14"/>
  <c r="G29" i="14"/>
  <c r="H29" i="14"/>
  <c r="G31" i="14"/>
  <c r="H31" i="14"/>
  <c r="G32" i="14"/>
  <c r="H32" i="14"/>
  <c r="G33" i="14"/>
  <c r="H33" i="14"/>
  <c r="G34" i="14"/>
  <c r="H34" i="14"/>
  <c r="G35" i="14"/>
  <c r="H35" i="14"/>
  <c r="G36" i="14"/>
  <c r="H36" i="14"/>
  <c r="G37" i="14"/>
  <c r="H37" i="14"/>
  <c r="AC37" i="14"/>
  <c r="G38" i="14"/>
  <c r="H38" i="14"/>
  <c r="G39" i="14"/>
  <c r="H39" i="14"/>
  <c r="G40" i="14"/>
  <c r="H40" i="14"/>
  <c r="G41" i="14"/>
  <c r="H41" i="14"/>
  <c r="G42" i="14"/>
  <c r="H42" i="14"/>
  <c r="G43" i="14"/>
  <c r="H43" i="14"/>
  <c r="G44" i="14"/>
  <c r="H44" i="14"/>
  <c r="G45" i="14"/>
  <c r="G47" i="14" s="1"/>
  <c r="AC8" i="14" s="1"/>
  <c r="AC48" i="14" s="1"/>
  <c r="AC55" i="14" s="1"/>
  <c r="I45" i="14"/>
  <c r="J45" i="14"/>
  <c r="K45" i="14"/>
  <c r="K47" i="14" s="1"/>
  <c r="L45" i="14"/>
  <c r="M45" i="14"/>
  <c r="N45" i="14"/>
  <c r="Q45" i="14"/>
  <c r="Q47" i="14" s="1"/>
  <c r="R45" i="14"/>
  <c r="S45" i="14"/>
  <c r="T45" i="14"/>
  <c r="U45" i="14"/>
  <c r="U47" i="14" s="1"/>
  <c r="V45" i="14"/>
  <c r="I47" i="14"/>
  <c r="J47" i="14"/>
  <c r="L47" i="14"/>
  <c r="M47" i="14"/>
  <c r="N47" i="14"/>
  <c r="R47" i="14"/>
  <c r="S47" i="14"/>
  <c r="T47" i="14"/>
  <c r="V47" i="14"/>
  <c r="AC47" i="14"/>
  <c r="AD47" i="14"/>
  <c r="AC52" i="14"/>
  <c r="AC54" i="14" s="1"/>
  <c r="AD52" i="14"/>
  <c r="AD54" i="14" s="1"/>
  <c r="B2" i="13"/>
  <c r="G3" i="13"/>
  <c r="H3" i="13"/>
  <c r="G11" i="13"/>
  <c r="G13" i="13" s="1"/>
  <c r="H11" i="13"/>
  <c r="C29" i="75" s="1"/>
  <c r="G16" i="13"/>
  <c r="H16" i="13"/>
  <c r="G29" i="13"/>
  <c r="H29" i="13"/>
  <c r="C40" i="75" s="1"/>
  <c r="G60" i="13"/>
  <c r="H60" i="13"/>
  <c r="B67" i="13"/>
  <c r="G68" i="13"/>
  <c r="H68" i="13"/>
  <c r="G88" i="13"/>
  <c r="H88" i="13"/>
  <c r="B127" i="13"/>
  <c r="G128" i="13"/>
  <c r="H128" i="13"/>
  <c r="G146" i="13"/>
  <c r="H146" i="13"/>
  <c r="G154" i="13"/>
  <c r="H154" i="13"/>
  <c r="G179" i="13"/>
  <c r="H179" i="13"/>
  <c r="B184" i="13"/>
  <c r="G185" i="13"/>
  <c r="H185" i="13"/>
  <c r="G198" i="13"/>
  <c r="H198" i="13"/>
  <c r="B2" i="12"/>
  <c r="G3" i="12"/>
  <c r="H3" i="12"/>
  <c r="B54" i="12"/>
  <c r="G55" i="12"/>
  <c r="H55" i="12"/>
  <c r="A89" i="12"/>
  <c r="B94" i="12"/>
  <c r="G95" i="12"/>
  <c r="H95" i="12"/>
  <c r="A142" i="12"/>
  <c r="B145" i="12"/>
  <c r="G146" i="12"/>
  <c r="H146" i="12"/>
  <c r="A194" i="12"/>
  <c r="B2" i="11"/>
  <c r="E3" i="11"/>
  <c r="F3" i="11"/>
  <c r="B60" i="11"/>
  <c r="E61" i="11"/>
  <c r="F61" i="11"/>
  <c r="B120" i="11"/>
  <c r="E120" i="11"/>
  <c r="F120" i="11"/>
  <c r="A1" i="10"/>
  <c r="F1" i="10"/>
  <c r="G1" i="10"/>
  <c r="O1"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B2" i="9"/>
  <c r="E3" i="9"/>
  <c r="F3" i="9"/>
  <c r="B63" i="9"/>
  <c r="E64" i="9"/>
  <c r="F64" i="9"/>
  <c r="B2" i="8"/>
  <c r="G3" i="8"/>
  <c r="H3" i="8"/>
  <c r="B2" i="7"/>
  <c r="G3" i="7"/>
  <c r="H3" i="7"/>
  <c r="B2" i="6"/>
  <c r="D3" i="6"/>
  <c r="E3" i="6"/>
  <c r="B13" i="3"/>
  <c r="B17" i="3"/>
  <c r="B19" i="3"/>
  <c r="A6" i="2"/>
  <c r="A52" i="2" s="1"/>
  <c r="A46" i="2"/>
  <c r="B25" i="3" s="1"/>
  <c r="A50" i="2"/>
  <c r="A54" i="2"/>
  <c r="A58" i="2"/>
  <c r="A62" i="2"/>
  <c r="C467" i="75" l="1"/>
  <c r="C469" i="75" s="1"/>
  <c r="C396" i="75" s="1"/>
  <c r="C374" i="75"/>
  <c r="C380" i="75" s="1"/>
  <c r="E29" i="34"/>
  <c r="F63" i="37"/>
  <c r="D33" i="63"/>
  <c r="C596" i="75"/>
  <c r="C39" i="75"/>
  <c r="C26" i="75"/>
  <c r="G213" i="13"/>
  <c r="C580" i="75"/>
  <c r="C60" i="75"/>
  <c r="C568" i="75" s="1"/>
  <c r="C538" i="75" s="1"/>
  <c r="C97" i="75"/>
  <c r="C578" i="75" s="1"/>
  <c r="C559" i="75" s="1"/>
  <c r="C106" i="75"/>
  <c r="C574" i="75" s="1"/>
  <c r="H13" i="13"/>
  <c r="H17" i="13" s="1"/>
  <c r="H90" i="13" s="1"/>
  <c r="G17" i="13"/>
  <c r="G90" i="13" s="1"/>
  <c r="C136" i="75"/>
  <c r="C73" i="75"/>
  <c r="C129" i="75"/>
  <c r="H213" i="13"/>
  <c r="F61" i="55"/>
  <c r="F122" i="61"/>
  <c r="F100" i="61"/>
  <c r="F95" i="61"/>
  <c r="E123" i="61"/>
  <c r="D86" i="61"/>
  <c r="F86" i="61" s="1"/>
  <c r="D39" i="61"/>
  <c r="N54" i="50"/>
  <c r="F61" i="49"/>
  <c r="C63" i="49"/>
  <c r="F63" i="49" s="1"/>
  <c r="G61" i="49"/>
  <c r="C365" i="75"/>
  <c r="C339" i="75"/>
  <c r="C341" i="75" s="1"/>
  <c r="C392" i="75" s="1"/>
  <c r="E46" i="48"/>
  <c r="D46" i="48"/>
  <c r="C329" i="75"/>
  <c r="C332" i="75" s="1"/>
  <c r="C390" i="75" s="1"/>
  <c r="C356" i="75"/>
  <c r="G40" i="62"/>
  <c r="G42" i="62" s="1"/>
  <c r="C42" i="62"/>
  <c r="F67" i="24"/>
  <c r="N62" i="68"/>
  <c r="C17" i="75"/>
  <c r="C19" i="75" s="1"/>
  <c r="E23" i="18"/>
  <c r="D42" i="18"/>
  <c r="D22" i="18" s="1"/>
  <c r="D23" i="18" s="1"/>
  <c r="H23" i="18"/>
  <c r="C521" i="75"/>
  <c r="C523" i="75" s="1"/>
  <c r="C530" i="75" s="1"/>
  <c r="C534" i="75" s="1"/>
  <c r="H29" i="19"/>
  <c r="H120" i="20"/>
  <c r="H124" i="20" s="1"/>
  <c r="D120" i="20"/>
  <c r="D124" i="20" s="1"/>
  <c r="G23" i="18"/>
  <c r="H47" i="14"/>
  <c r="AD8" i="14" s="1"/>
  <c r="AD48" i="14" s="1"/>
  <c r="AD55" i="14" s="1"/>
  <c r="F120" i="20"/>
  <c r="F124" i="20" s="1"/>
  <c r="E41" i="26"/>
  <c r="C189" i="75"/>
  <c r="E62" i="39"/>
  <c r="M32" i="46"/>
  <c r="A64" i="2"/>
  <c r="A1" i="4" s="1"/>
  <c r="A56" i="2"/>
  <c r="A1" i="5" s="1"/>
  <c r="G60" i="15"/>
  <c r="G93" i="15" s="1"/>
  <c r="F53" i="25"/>
  <c r="F56" i="25" s="1"/>
  <c r="E31" i="26"/>
  <c r="D62" i="39"/>
  <c r="J33" i="46"/>
  <c r="J41" i="46" s="1"/>
  <c r="E33" i="46"/>
  <c r="E41" i="46" s="1"/>
  <c r="L37" i="51"/>
  <c r="W24" i="51" s="1"/>
  <c r="W27" i="51" s="1"/>
  <c r="C31" i="75"/>
  <c r="C75" i="75" s="1"/>
  <c r="C561" i="75"/>
  <c r="C252" i="75"/>
  <c r="C254" i="75" s="1"/>
  <c r="C258" i="75" s="1"/>
  <c r="C592" i="75"/>
  <c r="C555" i="75" s="1"/>
  <c r="C297" i="75"/>
  <c r="I78" i="20"/>
  <c r="I120" i="20" s="1"/>
  <c r="I124" i="20" s="1"/>
  <c r="G41" i="26"/>
  <c r="E58" i="32"/>
  <c r="K62" i="39"/>
  <c r="H33" i="46"/>
  <c r="H41" i="46" s="1"/>
  <c r="M17" i="46"/>
  <c r="M23" i="46" s="1"/>
  <c r="D23" i="46"/>
  <c r="A60" i="2"/>
  <c r="F23" i="18"/>
  <c r="C58" i="32"/>
  <c r="F29" i="34"/>
  <c r="J62" i="39"/>
  <c r="I130" i="42"/>
  <c r="M25" i="46"/>
  <c r="M31" i="46" s="1"/>
  <c r="D31" i="46"/>
  <c r="G33" i="46"/>
  <c r="G41" i="46" s="1"/>
  <c r="M37" i="51"/>
  <c r="X24" i="51" s="1"/>
  <c r="C222" i="75"/>
  <c r="C604" i="75"/>
  <c r="J168" i="60"/>
  <c r="J176" i="60" s="1"/>
  <c r="J192" i="60" s="1"/>
  <c r="G176" i="60"/>
  <c r="G192" i="60" s="1"/>
  <c r="C311" i="75"/>
  <c r="C315" i="75" s="1"/>
  <c r="C162" i="75"/>
  <c r="C166" i="75" s="1"/>
  <c r="C191" i="75" s="1"/>
  <c r="J159" i="60"/>
  <c r="C348" i="75"/>
  <c r="C350" i="75" s="1"/>
  <c r="C478" i="75"/>
  <c r="C360" i="75"/>
  <c r="G109" i="60"/>
  <c r="C493" i="75"/>
  <c r="C572" i="75" l="1"/>
  <c r="C540" i="75" s="1"/>
  <c r="C138" i="75"/>
  <c r="C545" i="75"/>
  <c r="D89" i="61"/>
  <c r="D123" i="61" s="1"/>
  <c r="F39" i="61"/>
  <c r="F89" i="61" s="1"/>
  <c r="F123" i="61" s="1"/>
  <c r="G63" i="49"/>
  <c r="C494" i="75"/>
  <c r="C495" i="75" s="1"/>
  <c r="C497" i="75" s="1"/>
  <c r="C410" i="75"/>
  <c r="C424" i="75"/>
  <c r="C426" i="75"/>
  <c r="C416" i="75"/>
  <c r="C422" i="75"/>
  <c r="D33" i="46"/>
  <c r="D41" i="46" s="1"/>
  <c r="C444" i="75"/>
  <c r="C446" i="75"/>
  <c r="M33" i="46"/>
  <c r="M41" i="46" s="1"/>
  <c r="C25" i="75"/>
  <c r="C27" i="75" s="1"/>
  <c r="C601" i="75"/>
  <c r="C607" i="75" s="1"/>
  <c r="C582" i="75" s="1"/>
  <c r="C548" i="75" s="1"/>
  <c r="C231" i="75"/>
  <c r="J109" i="60"/>
  <c r="J129" i="60" s="1"/>
  <c r="G129" i="60"/>
  <c r="C436" i="75"/>
  <c r="C442" i="75"/>
  <c r="C544" i="75" l="1"/>
  <c r="C546" i="75"/>
  <c r="C563" i="75"/>
  <c r="C543" i="75"/>
  <c r="C472" i="75"/>
  <c r="C474" i="75" s="1"/>
  <c r="C398" i="75" s="1"/>
  <c r="C239" i="75"/>
  <c r="C588" i="75"/>
  <c r="C479" i="75" l="1"/>
  <c r="C482" i="75" s="1"/>
  <c r="C400" i="75" s="1"/>
  <c r="C420" i="75" s="1"/>
  <c r="C418" i="75"/>
  <c r="C438" i="75"/>
  <c r="C552" i="75"/>
  <c r="C557" i="75"/>
  <c r="C550" i="75"/>
  <c r="C408" i="75" l="1"/>
  <c r="C428" i="75" s="1"/>
  <c r="C430" i="75" s="1"/>
  <c r="C440" i="75"/>
  <c r="C448" i="75" l="1"/>
  <c r="C450" i="75" s="1"/>
</calcChain>
</file>

<file path=xl/sharedStrings.xml><?xml version="1.0" encoding="utf-8"?>
<sst xmlns="http://schemas.openxmlformats.org/spreadsheetml/2006/main" count="11092" uniqueCount="5542">
  <si>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</si>
  <si>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</si>
  <si>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</si>
  <si>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</si>
  <si>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</si>
  <si>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</si>
  <si>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</si>
  <si>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</si>
  <si>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</si>
  <si>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</si>
  <si>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</si>
  <si>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</si>
  <si>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</si>
  <si>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</si>
  <si>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</si>
  <si>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</si>
  <si>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</si>
  <si>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</si>
  <si>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</si>
  <si>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</si>
  <si>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</si>
  <si>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</si>
  <si>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</si>
  <si>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</si>
  <si>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</si>
  <si>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</si>
  <si>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</si>
  <si>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</si>
  <si>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</si>
  <si>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</si>
  <si>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</si>
  <si>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</si>
  <si>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</si>
  <si>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</si>
  <si>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</si>
  <si>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</si>
  <si>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</si>
  <si>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</si>
  <si>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</si>
  <si>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</si>
  <si>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</si>
  <si>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</si>
  <si>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</si>
  <si>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</si>
  <si>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</si>
  <si>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</si>
  <si>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</si>
  <si>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</si>
  <si>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</si>
  <si>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</si>
  <si>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</si>
  <si>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</si>
  <si>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</si>
  <si>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</si>
  <si>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</si>
  <si>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</si>
  <si>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</si>
  <si>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</si>
  <si>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</si>
  <si>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</si>
  <si>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</si>
  <si>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</si>
  <si>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</si>
  <si>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</si>
  <si>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</si>
  <si>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</si>
  <si>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</si>
  <si>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</si>
  <si>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</si>
  <si>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</si>
  <si>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</si>
  <si>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</si>
  <si>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</si>
  <si>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</si>
  <si>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</si>
  <si>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</si>
  <si>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</si>
  <si>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</si>
  <si>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</si>
  <si>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</si>
  <si>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</si>
  <si>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</si>
  <si>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</si>
  <si>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</si>
  <si>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</si>
  <si>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</si>
  <si>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</si>
  <si>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</si>
  <si>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</si>
  <si>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</si>
  <si>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</si>
  <si>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</si>
  <si>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</si>
  <si>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</si>
  <si>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</si>
  <si>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</si>
  <si>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</si>
  <si>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</si>
  <si>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</si>
  <si>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</si>
  <si>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</si>
  <si>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</si>
  <si>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</si>
  <si>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</si>
  <si>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</si>
  <si>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</si>
  <si>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</si>
  <si>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</si>
  <si>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</si>
  <si>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</si>
  <si>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</si>
  <si>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</si>
  <si>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</si>
  <si>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</si>
  <si>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</si>
  <si>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</si>
  <si>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</si>
  <si>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</si>
  <si>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</si>
  <si>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</si>
  <si>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</si>
  <si>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</si>
  <si>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</si>
  <si>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particulars (details) of the change.  State the reason for any charge-off during the year and specify the amount charged.</t>
  </si>
  <si>
    <t>2.  If any change occurred during the year in the balance with respect to any class or series of stock, attach a statement giving</t>
  </si>
  <si>
    <t>Page 255</t>
  </si>
  <si>
    <t>Next Page is 255</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</si>
  <si>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</si>
  <si>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</si>
  <si>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</si>
  <si>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</si>
  <si>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</si>
  <si>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</si>
  <si>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</si>
  <si>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</si>
  <si>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</si>
  <si>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</si>
  <si>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</si>
  <si>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</si>
  <si>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</si>
  <si>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</si>
  <si>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</si>
  <si>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</si>
  <si>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</si>
  <si>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</si>
  <si>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</si>
  <si>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</si>
  <si>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</si>
  <si>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</si>
  <si>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</si>
  <si>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</si>
  <si>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</si>
  <si>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</si>
  <si>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</si>
  <si>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</si>
  <si>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</si>
  <si>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</si>
  <si>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</si>
  <si>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</si>
  <si>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</si>
  <si>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</si>
  <si>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</si>
  <si>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</si>
  <si>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</si>
  <si>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</si>
  <si>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</si>
  <si>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</si>
  <si>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</si>
  <si>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</si>
  <si>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</si>
  <si>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</si>
  <si>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</si>
  <si>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</si>
  <si>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</si>
  <si>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</si>
  <si>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</si>
  <si>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</si>
  <si>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</si>
  <si>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</si>
  <si>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 xml:space="preserve">  below and include, as a minimum, the items listed hereunder:</t>
  </si>
  <si>
    <t>5.  In those instances when costs are composites of</t>
  </si>
  <si>
    <t xml:space="preserve">     A.  Air pollution control facilities:</t>
  </si>
  <si>
    <t>both actual supportable costs and estimates of costs,</t>
  </si>
  <si>
    <t xml:space="preserve">          (1)  Scrubbers, precipitators, tall smokestacks, etc.</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</si>
  <si>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</si>
  <si>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</si>
  <si>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</si>
  <si>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</si>
  <si>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</si>
  <si>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</si>
  <si>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</si>
  <si>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</si>
  <si>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</si>
  <si>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</si>
  <si>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</si>
  <si>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</si>
  <si>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</si>
  <si>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</si>
  <si>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</si>
  <si>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</si>
  <si>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</si>
  <si>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</si>
  <si>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</si>
  <si>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</si>
  <si>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</si>
  <si>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</si>
  <si>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</si>
  <si>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</si>
  <si>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</si>
  <si>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</si>
  <si>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</si>
  <si>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</si>
  <si>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</si>
  <si>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</si>
  <si>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</si>
  <si>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</si>
  <si>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</si>
  <si>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</si>
  <si>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</si>
  <si>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</si>
  <si>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</si>
  <si>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</si>
  <si>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</si>
  <si>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</si>
  <si>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</si>
  <si>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</si>
  <si>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</si>
  <si>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</si>
  <si>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</si>
  <si>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</si>
  <si>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</si>
  <si>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</si>
  <si>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</si>
  <si>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</si>
  <si>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</si>
  <si>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</si>
  <si>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</si>
  <si>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</si>
  <si>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</si>
  <si>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</si>
  <si>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</si>
  <si>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</si>
  <si>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</si>
  <si>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</si>
  <si>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</si>
  <si>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</si>
  <si>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</si>
  <si>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</si>
  <si>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</si>
  <si>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</si>
  <si>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</si>
  <si>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</si>
  <si>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</si>
  <si>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</si>
  <si>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</si>
  <si>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</si>
  <si>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</si>
  <si>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</si>
  <si>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</si>
  <si>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</si>
  <si>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</si>
  <si>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</si>
  <si>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</si>
  <si>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</si>
  <si>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</si>
  <si>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</si>
  <si>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</si>
  <si>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</si>
  <si>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</si>
  <si>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</si>
  <si>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</si>
  <si>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</si>
  <si>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</si>
  <si>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</si>
  <si>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</si>
  <si>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</si>
  <si>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</si>
  <si>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</si>
  <si>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</si>
  <si>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</si>
  <si>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</si>
  <si>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</si>
  <si>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</si>
  <si>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</si>
  <si>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</si>
  <si>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</si>
  <si>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</si>
  <si>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</si>
  <si>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</si>
  <si>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</si>
  <si>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</si>
  <si>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</si>
  <si>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</si>
  <si>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</si>
  <si>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</si>
  <si>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</si>
  <si>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replacement power purchased on the average system</t>
  </si>
  <si>
    <t xml:space="preserve">  the basis or method used.</t>
  </si>
  <si>
    <t>specify in column (f) the actual costs that are included</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</si>
  <si>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</si>
  <si>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</si>
  <si>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</si>
  <si>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</si>
  <si>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</si>
  <si>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</si>
  <si>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</si>
  <si>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</si>
  <si>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</si>
  <si>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</si>
  <si>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</si>
  <si>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</si>
  <si>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</si>
  <si>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</si>
  <si>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</si>
  <si>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</si>
  <si>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</si>
  <si>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</si>
  <si>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</si>
  <si>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</si>
  <si>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</si>
  <si>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</si>
  <si>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</si>
  <si>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</si>
  <si>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</si>
  <si>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</si>
  <si>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</si>
  <si>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</si>
  <si>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</si>
  <si>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</si>
  <si>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used by the respondent if such basis of classification</t>
  </si>
  <si>
    <t>6.  For lines 2, 4, 5, and 6, see page 304 for amounts</t>
  </si>
  <si>
    <t>where separate meter readings are added for billing purposes, one</t>
  </si>
  <si>
    <t>explain any inconsistencies in a footnote.</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</si>
  <si>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</si>
  <si>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</si>
  <si>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</si>
  <si>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</si>
  <si>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</si>
  <si>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</si>
  <si>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</si>
  <si>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</si>
  <si>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</si>
  <si>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</si>
  <si>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</si>
  <si>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</si>
  <si>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</si>
  <si>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</si>
  <si>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</si>
  <si>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</si>
  <si>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</si>
  <si>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</si>
  <si>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</si>
  <si>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</si>
  <si>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 xml:space="preserve">  Small (or Commercial) (See Instr. 4)</t>
  </si>
  <si>
    <t xml:space="preserve">  Large (or Industrial) (See Instr. 4)</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</si>
  <si>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</si>
  <si>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</si>
  <si>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</si>
  <si>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</si>
  <si>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</si>
  <si>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</si>
  <si>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</si>
  <si>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</si>
  <si>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</si>
  <si>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</si>
  <si>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</si>
  <si>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</si>
  <si>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</si>
  <si>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</si>
  <si>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</si>
  <si>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</si>
  <si>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</si>
  <si>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</si>
  <si>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</si>
  <si>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</si>
  <si>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</si>
  <si>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</si>
  <si>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</si>
  <si>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</si>
  <si>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</si>
  <si>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</si>
  <si>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</si>
  <si>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</si>
  <si>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</si>
  <si>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</si>
  <si>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</si>
  <si>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</si>
  <si>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</si>
  <si>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</si>
  <si>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</si>
  <si>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</si>
  <si>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</si>
  <si>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</si>
  <si>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</si>
  <si>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</si>
  <si>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</si>
  <si>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</si>
  <si>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</si>
  <si>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</si>
  <si>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</si>
  <si>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</si>
  <si>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</si>
  <si>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</si>
  <si>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</si>
  <si>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</si>
  <si>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</si>
  <si>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</si>
  <si>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</si>
  <si>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</si>
  <si>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</si>
  <si>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</si>
  <si>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</si>
  <si>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</si>
  <si>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</si>
  <si>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</si>
  <si>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</si>
  <si>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</si>
  <si>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</si>
  <si>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</si>
  <si>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</si>
  <si>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</si>
  <si>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</si>
  <si>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</si>
  <si>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</si>
  <si>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</si>
  <si>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</si>
  <si>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</si>
  <si>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</si>
  <si>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</si>
  <si>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</si>
  <si>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</si>
  <si>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</si>
  <si>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</si>
  <si>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</si>
  <si>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</si>
  <si>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</si>
  <si>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</si>
  <si>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</si>
  <si>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</si>
  <si>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</si>
  <si>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</si>
  <si>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</si>
  <si>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</si>
  <si>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</si>
  <si>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</si>
  <si>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</si>
  <si>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</si>
  <si>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</si>
  <si>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</si>
  <si>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</si>
  <si>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</si>
  <si>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</si>
  <si>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</si>
  <si>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</si>
  <si>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</si>
  <si>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</si>
  <si>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</si>
  <si>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</si>
  <si>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</si>
  <si>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</si>
  <si>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</si>
  <si>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</si>
  <si>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</si>
  <si>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</si>
  <si>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</si>
  <si>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</si>
  <si>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</si>
  <si>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</si>
  <si>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</si>
  <si>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</si>
  <si>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</si>
  <si>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</si>
  <si>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</si>
  <si>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</si>
  <si>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Amortization of (Specify)</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</si>
  <si>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</si>
  <si>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</si>
  <si>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</si>
  <si>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</si>
  <si>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</si>
  <si>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</si>
  <si>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</si>
  <si>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</si>
  <si>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</si>
  <si>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</si>
  <si>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</si>
  <si>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</si>
  <si>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</si>
  <si>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</si>
  <si>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</si>
  <si>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</si>
  <si>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</si>
  <si>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</si>
  <si>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</si>
  <si>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</si>
  <si>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</si>
  <si>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</si>
  <si>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</si>
  <si>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</si>
  <si>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</si>
  <si>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</si>
  <si>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</si>
  <si>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</si>
  <si>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</si>
  <si>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</si>
  <si>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</si>
  <si>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</si>
  <si>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</si>
  <si>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</si>
  <si>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</si>
  <si>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</si>
  <si>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</si>
  <si>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</si>
  <si>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</si>
  <si>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</si>
  <si>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</si>
  <si>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</si>
  <si>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</si>
  <si>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</si>
  <si>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</si>
  <si>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</si>
  <si>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</si>
  <si>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</si>
  <si>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</si>
  <si>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</si>
  <si>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</si>
  <si>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</si>
  <si>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</si>
  <si>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</si>
  <si>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</si>
  <si>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</si>
  <si>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AT END OF YEAR</t>
  </si>
  <si>
    <t>DISTRIBUTION OF TAXES CHARGED (Show utility dept. where applicable and acct. charged.)</t>
  </si>
  <si>
    <t>Prepaid Taxes</t>
  </si>
  <si>
    <t>Kind of Tax</t>
  </si>
  <si>
    <t>Taxes Accrued</t>
  </si>
  <si>
    <t>(Include in</t>
  </si>
  <si>
    <t>Taxes Charged</t>
  </si>
  <si>
    <t>Taxes Paid</t>
  </si>
  <si>
    <t>(Taxes Accrued</t>
  </si>
  <si>
    <t>Other Utility Depts.</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</si>
  <si>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</si>
  <si>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</si>
  <si>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</si>
  <si>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</si>
  <si>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</si>
  <si>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</si>
  <si>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</si>
  <si>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</si>
  <si>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</si>
  <si>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</si>
  <si>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</si>
  <si>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</si>
  <si>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</si>
  <si>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</si>
  <si>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</si>
  <si>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</si>
  <si>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</si>
  <si>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</si>
  <si>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</si>
  <si>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</si>
  <si>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</si>
  <si>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</si>
  <si>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</si>
  <si>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</si>
  <si>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</si>
  <si>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</si>
  <si>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</si>
  <si>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</si>
  <si>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</si>
  <si>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</si>
  <si>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</si>
  <si>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</si>
  <si>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</si>
  <si>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</si>
  <si>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</si>
  <si>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</si>
  <si>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</si>
  <si>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</si>
  <si>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</si>
  <si>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</si>
  <si>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</si>
  <si>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</si>
  <si>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</si>
  <si>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</si>
  <si>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</si>
  <si>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</si>
  <si>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</si>
  <si>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</si>
  <si>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</si>
  <si>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</si>
  <si>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</si>
  <si>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</si>
  <si>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</si>
  <si>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</si>
  <si>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</si>
  <si>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</si>
  <si>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</si>
  <si>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</si>
  <si>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</si>
  <si>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</si>
  <si>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</si>
  <si>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</si>
  <si>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</si>
  <si>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</si>
  <si>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</si>
  <si>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</si>
  <si>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</si>
  <si>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</si>
  <si>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</si>
  <si>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</si>
  <si>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</si>
  <si>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</si>
  <si>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</si>
  <si>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</si>
  <si>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</si>
  <si>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</si>
  <si>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</si>
  <si>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</si>
  <si>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</si>
  <si>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</si>
  <si>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</si>
  <si>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</si>
  <si>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</si>
  <si>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</si>
  <si>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</si>
  <si>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</si>
  <si>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</si>
  <si>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</si>
  <si>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</si>
  <si>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</si>
  <si>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</si>
  <si>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</si>
  <si>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</si>
  <si>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</si>
  <si>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</si>
  <si>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</si>
  <si>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</si>
  <si>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</si>
  <si>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</si>
  <si>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</si>
  <si>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</si>
  <si>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</si>
  <si>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</si>
  <si>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</si>
  <si>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</si>
  <si>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</si>
  <si>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</si>
  <si>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</si>
  <si>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</si>
  <si>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FERC FORM NO.1  (ED.  12-94 )</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</si>
  <si>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</si>
  <si>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</si>
  <si>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</si>
  <si>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</si>
  <si>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</si>
  <si>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</si>
  <si>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</si>
  <si>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</si>
  <si>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</si>
  <si>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</si>
  <si>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</si>
  <si>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</si>
  <si>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</si>
  <si>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</si>
  <si>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</si>
  <si>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</si>
  <si>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</si>
  <si>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</si>
  <si>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</si>
  <si>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</si>
  <si>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</si>
  <si>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</si>
  <si>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</si>
  <si>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</si>
  <si>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</si>
  <si>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</si>
  <si>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</si>
  <si>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</si>
  <si>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</si>
  <si>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</si>
  <si>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</si>
  <si>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</si>
  <si>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</si>
  <si>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</si>
  <si>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</si>
  <si>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</si>
  <si>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</si>
  <si>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</si>
  <si>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</si>
  <si>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</si>
  <si>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</si>
  <si>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</si>
  <si>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</si>
  <si>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</si>
  <si>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</si>
  <si>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</si>
  <si>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</si>
  <si>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</si>
  <si>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</si>
  <si>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</si>
  <si>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</si>
  <si>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 xml:space="preserve"> (Enter total of lines 80, 100, 126, 134, 141, 148 and 168)</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</si>
  <si>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</si>
  <si>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</si>
  <si>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</si>
  <si>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</si>
  <si>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</si>
  <si>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</si>
  <si>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</si>
  <si>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</si>
  <si>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</si>
  <si>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</si>
  <si>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</si>
  <si>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</si>
  <si>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</si>
  <si>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</si>
  <si>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</si>
  <si>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</si>
  <si>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</si>
  <si>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</si>
  <si>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</si>
  <si>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</si>
  <si>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</si>
  <si>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</si>
  <si>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</si>
  <si>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</si>
  <si>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</si>
  <si>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</si>
  <si>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</si>
  <si>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</si>
  <si>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</si>
  <si>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</si>
  <si>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</si>
  <si>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</si>
  <si>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</si>
  <si>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</si>
  <si>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</si>
  <si>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</si>
  <si>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</si>
  <si>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</si>
  <si>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</si>
  <si>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</si>
  <si>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</si>
  <si>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</si>
  <si>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</si>
  <si>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</si>
  <si>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</si>
  <si>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</si>
  <si>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</si>
  <si>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(363) Storage Battery Equipment</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</si>
  <si>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</si>
  <si>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</si>
  <si>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</si>
  <si>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</si>
  <si>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</si>
  <si>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</si>
  <si>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</si>
  <si>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</si>
  <si>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</si>
  <si>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</si>
  <si>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</si>
  <si>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</si>
  <si>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</si>
  <si>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</si>
  <si>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</si>
  <si>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</si>
  <si>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</si>
  <si>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</si>
  <si>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</si>
  <si>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</si>
  <si>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</si>
  <si>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</si>
  <si>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</si>
  <si>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</si>
  <si>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</si>
  <si>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</si>
  <si>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</si>
  <si>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</si>
  <si>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</si>
  <si>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</si>
  <si>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</si>
  <si>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</si>
  <si>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</si>
  <si>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</si>
  <si>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</si>
  <si>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</si>
  <si>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</si>
  <si>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</si>
  <si>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</si>
  <si>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</si>
  <si>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</si>
  <si>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</si>
  <si>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</si>
  <si>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</si>
  <si>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</si>
  <si>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</si>
  <si>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</si>
  <si>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</si>
  <si>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</si>
  <si>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</si>
  <si>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</si>
  <si>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</si>
  <si>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</si>
  <si>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</si>
  <si>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</si>
  <si>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</si>
  <si>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</si>
  <si>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</si>
  <si>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</si>
  <si>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</si>
  <si>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</si>
  <si>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</si>
  <si>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</si>
  <si>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</si>
  <si>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</si>
  <si>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</si>
  <si>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</si>
  <si>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</si>
  <si>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</si>
  <si>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</si>
  <si>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</si>
  <si>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</si>
  <si>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</si>
  <si>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Loss on Disposition of Property</t>
  </si>
  <si>
    <t>Pg 117, L 41 (c)</t>
  </si>
  <si>
    <t>Miscellaneous Amortization</t>
  </si>
  <si>
    <t>Pg 117, L 42 (c)</t>
  </si>
  <si>
    <t>Miscellaneous Income Deductions</t>
  </si>
  <si>
    <t>Pg 117, L 43 (c)</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</si>
  <si>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</si>
  <si>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</si>
  <si>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</si>
  <si>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</si>
  <si>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</si>
  <si>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</si>
  <si>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</si>
  <si>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</si>
  <si>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</si>
  <si>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</si>
  <si>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</si>
  <si>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</si>
  <si>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</si>
  <si>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</si>
  <si>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</si>
  <si>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</si>
  <si>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</si>
  <si>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</si>
  <si>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</si>
  <si>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</si>
  <si>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</si>
  <si>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</si>
  <si>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</si>
  <si>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</si>
  <si>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</si>
  <si>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</si>
  <si>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</si>
  <si>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</si>
  <si>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</si>
  <si>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</si>
  <si>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</si>
  <si>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</si>
  <si>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</si>
  <si>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</si>
  <si>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</si>
  <si>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</si>
  <si>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</si>
  <si>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</si>
  <si>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</si>
  <si>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</si>
  <si>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</si>
  <si>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</si>
  <si>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</si>
  <si>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</si>
  <si>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</si>
  <si>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</si>
  <si>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</si>
  <si>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</si>
  <si>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</si>
  <si>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</si>
  <si>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</si>
  <si>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</si>
  <si>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</si>
  <si>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</si>
  <si>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</si>
  <si>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</si>
  <si>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</si>
  <si>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</si>
  <si>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</si>
  <si>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</si>
  <si>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</si>
  <si>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</si>
  <si>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</si>
  <si>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</si>
  <si>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</si>
  <si>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</si>
  <si>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</si>
  <si>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</si>
  <si>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</si>
  <si>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</si>
  <si>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</si>
  <si>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</si>
  <si>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</si>
  <si>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</si>
  <si>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</si>
  <si>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</si>
  <si>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</si>
  <si>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</si>
  <si>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</si>
  <si>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</si>
  <si>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</si>
  <si>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</si>
  <si>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</si>
  <si>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</si>
  <si>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</si>
  <si>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</si>
  <si>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</si>
  <si>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</si>
  <si>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</si>
  <si>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</si>
  <si>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</si>
  <si>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</si>
  <si>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</si>
  <si>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</si>
  <si>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</si>
  <si>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</si>
  <si>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</si>
  <si>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</si>
  <si>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</si>
  <si>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</si>
  <si>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</si>
  <si>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</si>
  <si>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</si>
  <si>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</si>
  <si>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</si>
  <si>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</si>
  <si>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</si>
  <si>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</si>
  <si>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</si>
  <si>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</si>
  <si>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</si>
  <si>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</si>
  <si>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</si>
  <si>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</si>
  <si>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</si>
  <si>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</si>
  <si>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</si>
  <si>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</si>
  <si>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</si>
  <si>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</si>
  <si>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</si>
  <si>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</si>
  <si>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</si>
  <si>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</si>
  <si>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</si>
  <si>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</si>
  <si>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</si>
  <si>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</si>
  <si>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</si>
  <si>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</si>
  <si>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</si>
  <si>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</si>
  <si>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</si>
  <si>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</si>
  <si>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</si>
  <si>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</si>
  <si>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</si>
  <si>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</si>
  <si>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</si>
  <si>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</si>
  <si>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</si>
  <si>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</si>
  <si>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</si>
  <si>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</si>
  <si>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</si>
  <si>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</si>
  <si>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</si>
  <si>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</si>
  <si>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</si>
  <si>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</si>
  <si>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</si>
  <si>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</si>
  <si>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</si>
  <si>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</si>
  <si>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</si>
  <si>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</si>
  <si>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</si>
  <si>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</si>
  <si>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</si>
  <si>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</si>
  <si>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</si>
  <si>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</si>
  <si>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</si>
  <si>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</si>
  <si>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</si>
  <si>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</si>
  <si>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</si>
  <si>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</si>
  <si>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</si>
  <si>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</si>
  <si>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</si>
  <si>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</si>
  <si>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</si>
  <si>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</si>
  <si>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</si>
  <si>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</si>
  <si>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</si>
  <si>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</si>
  <si>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</si>
  <si>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</si>
  <si>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</si>
  <si>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</si>
  <si>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</si>
  <si>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</si>
  <si>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</si>
  <si>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</si>
  <si>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</si>
  <si>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</si>
  <si>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</si>
  <si>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</si>
  <si>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</si>
  <si>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</si>
  <si>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</si>
  <si>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</si>
  <si>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</si>
  <si>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</si>
  <si>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</si>
  <si>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</si>
  <si>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</si>
  <si>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</si>
  <si>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</si>
  <si>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</si>
  <si>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</si>
  <si>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</si>
  <si>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</si>
  <si>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</si>
  <si>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</si>
  <si>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</si>
  <si>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</si>
  <si>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</si>
  <si>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</si>
  <si>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</si>
  <si>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</si>
  <si>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</si>
  <si>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settlement was made, enter zero ("0") in column (g).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</si>
  <si>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</si>
  <si>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</si>
  <si>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</si>
  <si>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</si>
  <si>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</si>
  <si>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</si>
  <si>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</si>
  <si>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</si>
  <si>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</si>
  <si>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</si>
  <si>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</si>
  <si>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</si>
  <si>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</si>
  <si>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</si>
  <si>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</si>
  <si>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</si>
  <si>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</si>
  <si>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</si>
  <si>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</si>
  <si>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</si>
  <si>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</si>
  <si>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</si>
  <si>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</si>
  <si>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</si>
  <si>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</si>
  <si>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</si>
  <si>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</si>
  <si>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</si>
  <si>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</si>
  <si>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</si>
  <si>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</si>
  <si>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</si>
  <si>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</si>
  <si>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</si>
  <si>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</si>
  <si>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</si>
  <si>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</si>
  <si>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</si>
  <si>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</si>
  <si>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</si>
  <si>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</si>
  <si>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</si>
  <si>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</si>
  <si>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</si>
  <si>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</si>
  <si>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</si>
  <si>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</si>
  <si>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</si>
  <si>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</si>
  <si>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</si>
  <si>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</si>
  <si>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</si>
  <si>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</si>
  <si>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</si>
  <si>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</si>
  <si>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</si>
  <si>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</si>
  <si>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</si>
  <si>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</si>
  <si>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</si>
  <si>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</si>
  <si>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</si>
  <si>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</si>
  <si>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</si>
  <si>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</si>
  <si>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</si>
  <si>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</si>
  <si>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</si>
  <si>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</si>
  <si>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</si>
  <si>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</si>
  <si>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</si>
  <si>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</si>
  <si>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</si>
  <si>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</si>
  <si>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</si>
  <si>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</si>
  <si>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</si>
  <si>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</si>
  <si>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</si>
  <si>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</si>
  <si>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</si>
  <si>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</si>
  <si>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</si>
  <si>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</si>
  <si>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</si>
  <si>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</si>
  <si>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</si>
  <si>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</si>
  <si>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</si>
  <si>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</si>
  <si>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</si>
  <si>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</si>
  <si>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</si>
  <si>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</si>
  <si>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</si>
  <si>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</si>
  <si>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</si>
  <si>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</si>
  <si>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</si>
  <si>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</si>
  <si>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</si>
  <si>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</si>
  <si>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</si>
  <si>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</si>
  <si>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</si>
  <si>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</si>
  <si>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TOTAL Current and Accrued Assets (Enter Total of lines 24 thru 51)</t>
  </si>
  <si>
    <t>FERC FORM NO.1 (ED. 12-94)</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</si>
  <si>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</si>
  <si>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</si>
  <si>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</si>
  <si>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</si>
  <si>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</si>
  <si>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</si>
  <si>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</si>
  <si>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</si>
  <si>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</si>
  <si>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</si>
  <si>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</si>
  <si>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</si>
  <si>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</si>
  <si>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</si>
  <si>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</si>
  <si>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</si>
  <si>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</si>
  <si>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</si>
  <si>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</si>
  <si>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</si>
  <si>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</si>
  <si>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</si>
  <si>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</si>
  <si>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</si>
  <si>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</si>
  <si>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</si>
  <si>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</si>
  <si>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</si>
  <si>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</si>
  <si>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</si>
  <si>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</si>
  <si>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</si>
  <si>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</si>
  <si>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</si>
  <si>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TOTAL Deferred Debits (Enter Total of lines 54 thru 67)</t>
  </si>
  <si>
    <t xml:space="preserve">   69</t>
  </si>
  <si>
    <t>52, and 68)</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</si>
  <si>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</si>
  <si>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</si>
  <si>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</si>
  <si>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</si>
  <si>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</si>
  <si>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</si>
  <si>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</si>
  <si>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</si>
  <si>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</si>
  <si>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</si>
  <si>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</si>
  <si>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</si>
  <si>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</si>
  <si>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</si>
  <si>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Pg 323, L 169 (b)</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</si>
  <si>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</si>
  <si>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</si>
  <si>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</si>
  <si>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</si>
  <si>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13)</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</si>
  <si>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</si>
  <si>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</si>
  <si>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</si>
  <si>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</si>
  <si>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</si>
  <si>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</si>
  <si>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</si>
  <si>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</si>
  <si>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</si>
  <si>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</si>
  <si>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</si>
  <si>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</si>
  <si>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</si>
  <si>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</si>
  <si>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</si>
  <si>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</si>
  <si>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FERC FORM NO.1 (ED.  12-96) NYPSC Modified-96</t>
  </si>
  <si>
    <t>Page 262</t>
  </si>
  <si>
    <t>Page 263</t>
  </si>
  <si>
    <t>Extraordinary</t>
  </si>
  <si>
    <t>Adjustment to</t>
  </si>
  <si>
    <t>and Deductions</t>
  </si>
  <si>
    <t>Items</t>
  </si>
  <si>
    <t>(Account 408.2,409.2)</t>
  </si>
  <si>
    <t>(Account 409.3)</t>
  </si>
  <si>
    <t>(Account 439)</t>
  </si>
  <si>
    <t>(q)</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</si>
  <si>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</si>
  <si>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</si>
  <si>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</si>
  <si>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</si>
  <si>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</si>
  <si>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</si>
  <si>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</si>
  <si>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</si>
  <si>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</si>
  <si>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</si>
  <si>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</si>
  <si>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</si>
  <si>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</si>
  <si>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</si>
  <si>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</si>
  <si>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</si>
  <si>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</si>
  <si>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</si>
  <si>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</si>
  <si>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</si>
  <si>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</si>
  <si>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</si>
  <si>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</si>
  <si>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</si>
  <si>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</si>
  <si>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</si>
  <si>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</si>
  <si>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</si>
  <si>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</si>
  <si>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</si>
  <si>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</si>
  <si>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</si>
  <si>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</si>
  <si>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</si>
  <si>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</si>
  <si>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</si>
  <si>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</si>
  <si>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</si>
  <si>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</si>
  <si>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</si>
  <si>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</si>
  <si>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</si>
  <si>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</si>
  <si>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</si>
  <si>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</si>
  <si>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</si>
  <si>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</si>
  <si>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</si>
  <si>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</si>
  <si>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</si>
  <si>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</si>
  <si>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</si>
  <si>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</si>
  <si>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</si>
  <si>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</si>
  <si>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</si>
  <si>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</si>
  <si>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</si>
  <si>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</si>
  <si>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</si>
  <si>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</si>
  <si>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</si>
  <si>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</si>
  <si>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</si>
  <si>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</si>
  <si>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</si>
  <si>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</si>
  <si>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</si>
  <si>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</si>
  <si>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</si>
  <si>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</si>
  <si>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</si>
  <si>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</si>
  <si>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</si>
  <si>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</si>
  <si>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</si>
  <si>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</si>
  <si>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</si>
  <si>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</si>
  <si>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</si>
  <si>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</si>
  <si>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</si>
  <si>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</si>
  <si>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</si>
  <si>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</si>
  <si>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</si>
  <si>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</si>
  <si>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</si>
  <si>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</si>
  <si>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</si>
  <si>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</si>
  <si>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</si>
  <si>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</si>
  <si>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</si>
  <si>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</si>
  <si>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</si>
  <si>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</si>
  <si>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</si>
  <si>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</si>
  <si>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</si>
  <si>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</si>
  <si>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</si>
  <si>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</si>
  <si>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</si>
  <si>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</si>
  <si>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</si>
  <si>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</si>
  <si>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</si>
  <si>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</si>
  <si>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</si>
  <si>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</si>
  <si>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</si>
  <si>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</si>
  <si>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</si>
  <si>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</si>
  <si>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</si>
  <si>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</si>
  <si>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Page 216-B</t>
  </si>
  <si>
    <t>Page 216-C</t>
  </si>
  <si>
    <t>Page 216-D</t>
  </si>
  <si>
    <t>September</t>
  </si>
  <si>
    <t>October</t>
  </si>
  <si>
    <t>November</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</si>
  <si>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</si>
  <si>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</si>
  <si>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</si>
  <si>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</si>
  <si>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</si>
  <si>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</si>
  <si>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</si>
  <si>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</si>
  <si>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</si>
  <si>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</si>
  <si>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</si>
  <si>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</si>
  <si>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</si>
  <si>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</si>
  <si>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</si>
  <si>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</si>
  <si>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</si>
  <si>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</si>
  <si>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</si>
  <si>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</si>
  <si>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</si>
  <si>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</si>
  <si>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</si>
  <si>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</si>
  <si>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</si>
  <si>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</si>
  <si>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</si>
  <si>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</si>
  <si>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</si>
  <si>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</si>
  <si>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</si>
  <si>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</si>
  <si>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</si>
  <si>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</si>
  <si>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</si>
  <si>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</si>
  <si>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</si>
  <si>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</si>
  <si>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</si>
  <si>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</si>
  <si>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</si>
  <si>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</si>
  <si>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</si>
  <si>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</si>
  <si>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</si>
  <si>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</si>
  <si>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</si>
  <si>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</si>
  <si>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</si>
  <si>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</si>
  <si>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31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</si>
  <si>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</si>
  <si>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</si>
  <si>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</si>
  <si>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</si>
  <si>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</si>
  <si>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</si>
  <si>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</si>
  <si>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</si>
  <si>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</si>
  <si>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</si>
  <si>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</si>
  <si>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</si>
  <si>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</si>
  <si>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</si>
  <si>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</si>
  <si>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</si>
  <si>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</si>
  <si>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</si>
  <si>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</si>
  <si>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</si>
  <si>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</si>
  <si>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</si>
  <si>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</si>
  <si>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</si>
  <si>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</si>
  <si>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</si>
  <si>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</si>
  <si>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</si>
  <si>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</si>
  <si>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</si>
  <si>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</si>
  <si>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</si>
  <si>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</si>
  <si>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</si>
  <si>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</si>
  <si>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</si>
  <si>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</si>
  <si>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</si>
  <si>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</si>
  <si>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</si>
  <si>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</si>
  <si>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</si>
  <si>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</si>
  <si>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</si>
  <si>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</si>
  <si>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</si>
  <si>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</si>
  <si>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</si>
  <si>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</si>
  <si>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</si>
  <si>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</si>
  <si>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</si>
  <si>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</si>
  <si>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</si>
  <si>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</si>
  <si>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</si>
  <si>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</si>
  <si>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</si>
  <si>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</si>
  <si>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</si>
  <si>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</si>
  <si>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</si>
  <si>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</si>
  <si>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</si>
  <si>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</si>
  <si>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</si>
  <si>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</si>
  <si>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</si>
  <si>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</si>
  <si>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</si>
  <si>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</si>
  <si>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</si>
  <si>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</si>
  <si>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</si>
  <si>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</si>
  <si>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</si>
  <si>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</si>
  <si>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</si>
  <si>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</si>
  <si>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</si>
  <si>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</si>
  <si>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</si>
  <si>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</si>
  <si>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</si>
  <si>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</si>
  <si>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</si>
  <si>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</si>
  <si>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</si>
  <si>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</si>
  <si>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</si>
  <si>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</si>
  <si>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</si>
  <si>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</si>
  <si>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</si>
  <si>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</si>
  <si>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</si>
  <si>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</si>
  <si>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</si>
  <si>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</si>
  <si>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</si>
  <si>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</si>
  <si>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</si>
  <si>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</si>
  <si>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</si>
  <si>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429</t>
  </si>
  <si>
    <t>Environmental Protection Facilities</t>
  </si>
  <si>
    <t>430</t>
  </si>
  <si>
    <t>Environmental Protection Expenses</t>
  </si>
  <si>
    <t>431</t>
  </si>
  <si>
    <t>Footnote Data</t>
  </si>
  <si>
    <t>450</t>
  </si>
  <si>
    <t>Stockholders' Reports          Check appropriate box:</t>
  </si>
  <si>
    <t>Two copies will be submitted</t>
  </si>
  <si>
    <t>No annual report to stockholders is submitted</t>
  </si>
  <si>
    <t>PSC Supplemental Filing</t>
  </si>
  <si>
    <t>1-94</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</si>
  <si>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</si>
  <si>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</si>
  <si>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</si>
  <si>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</si>
  <si>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</si>
  <si>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</si>
  <si>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</si>
  <si>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</si>
  <si>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</si>
  <si>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</si>
  <si>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</si>
  <si>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</si>
  <si>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</si>
  <si>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</si>
  <si>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</si>
  <si>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</si>
  <si>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</si>
  <si>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</si>
  <si>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</si>
  <si>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</si>
  <si>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</si>
  <si>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</si>
  <si>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</si>
  <si>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</si>
  <si>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</si>
  <si>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</si>
  <si>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</si>
  <si>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</si>
  <si>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</si>
  <si>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</si>
  <si>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</si>
  <si>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</si>
  <si>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 xml:space="preserve">       (Enter Total of lines 11 thru 13)</t>
  </si>
  <si>
    <t xml:space="preserve">  Other Dr. or Cr. Items (Describe):</t>
  </si>
  <si>
    <t xml:space="preserve">   Balance End of Year (Enter Total of</t>
  </si>
  <si>
    <t xml:space="preserve">       lines 1, 9, 14, 15, and 16)</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</si>
  <si>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</si>
  <si>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</si>
  <si>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</si>
  <si>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</si>
  <si>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</si>
  <si>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</si>
  <si>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</si>
  <si>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</si>
  <si>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</si>
  <si>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</si>
  <si>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</si>
  <si>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</si>
  <si>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</si>
  <si>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</si>
  <si>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</si>
  <si>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</si>
  <si>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</si>
  <si>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</si>
  <si>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</si>
  <si>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</si>
  <si>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</si>
  <si>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</si>
  <si>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</si>
  <si>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</si>
  <si>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</si>
  <si>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</si>
  <si>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</si>
  <si>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</si>
  <si>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</si>
  <si>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</si>
  <si>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</si>
  <si>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</si>
  <si>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</si>
  <si>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</si>
  <si>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</si>
  <si>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</si>
  <si>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</si>
  <si>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</si>
  <si>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</si>
  <si>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</si>
  <si>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</si>
  <si>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</si>
  <si>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</si>
  <si>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</si>
  <si>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</si>
  <si>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</si>
  <si>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</si>
  <si>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</si>
  <si>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</si>
  <si>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</si>
  <si>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</si>
  <si>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</si>
  <si>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</si>
  <si>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</si>
  <si>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</si>
  <si>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</si>
  <si>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</si>
  <si>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</si>
  <si>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</si>
  <si>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</si>
  <si>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</si>
  <si>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</si>
  <si>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</si>
  <si>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</si>
  <si>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</si>
  <si>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</si>
  <si>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</si>
  <si>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</si>
  <si>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</si>
  <si>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</si>
  <si>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</si>
  <si>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</si>
  <si>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</si>
  <si>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</si>
  <si>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</si>
  <si>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</si>
  <si>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</si>
  <si>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</si>
  <si>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</si>
  <si>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</si>
  <si>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</si>
  <si>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</si>
  <si>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</si>
  <si>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</si>
  <si>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</si>
  <si>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</si>
  <si>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</si>
  <si>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</si>
  <si>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</si>
  <si>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</si>
  <si>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</si>
  <si>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</si>
  <si>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</si>
  <si>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</si>
  <si>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</si>
  <si>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</si>
  <si>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</si>
  <si>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</si>
  <si>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</si>
  <si>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</si>
  <si>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</si>
  <si>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</si>
  <si>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</si>
  <si>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</si>
  <si>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</si>
  <si>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</si>
  <si>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</si>
  <si>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</si>
  <si>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</si>
  <si>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</si>
  <si>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</si>
  <si>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</si>
  <si>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</si>
  <si>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</si>
  <si>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</si>
  <si>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</si>
  <si>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important new territory added and important rate increases</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</si>
  <si>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</si>
  <si>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</si>
  <si>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</si>
  <si>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</si>
  <si>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</si>
  <si>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</si>
  <si>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</si>
  <si>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</si>
  <si>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</si>
  <si>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</si>
  <si>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</si>
  <si>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</si>
  <si>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</si>
  <si>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</si>
  <si>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</si>
  <si>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</si>
  <si>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</si>
  <si>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</si>
  <si>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</si>
  <si>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</si>
  <si>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</si>
  <si>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</si>
  <si>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</si>
  <si>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</si>
  <si>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</si>
  <si>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</si>
  <si>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</si>
  <si>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</si>
  <si>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</si>
  <si>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</si>
  <si>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</si>
  <si>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</si>
  <si>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</si>
  <si>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</si>
  <si>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</si>
  <si>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</si>
  <si>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</si>
  <si>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</si>
  <si>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</si>
  <si>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</si>
  <si>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</si>
  <si>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</si>
  <si>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</si>
  <si>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</si>
  <si>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</si>
  <si>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</si>
  <si>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</si>
  <si>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</si>
  <si>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</si>
  <si>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</si>
  <si>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</si>
  <si>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</si>
  <si>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</si>
  <si>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</si>
  <si>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</si>
  <si>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</si>
  <si>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</si>
  <si>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</si>
  <si>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</si>
  <si>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</si>
  <si>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</si>
  <si>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</si>
  <si>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</si>
  <si>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</si>
  <si>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</si>
  <si>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</si>
  <si>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</si>
  <si>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</si>
  <si>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</si>
  <si>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</si>
  <si>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</si>
  <si>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</si>
  <si>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</si>
  <si>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</si>
  <si>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</si>
  <si>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</si>
  <si>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</si>
  <si>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</si>
  <si>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</si>
  <si>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</si>
  <si>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</si>
  <si>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</si>
  <si>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</si>
  <si>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</si>
  <si>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</si>
  <si>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</si>
  <si>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</si>
  <si>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</si>
  <si>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</si>
  <si>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</si>
  <si>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</si>
  <si>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</si>
  <si>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</si>
  <si>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</si>
  <si>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</si>
  <si>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</si>
  <si>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</si>
  <si>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</si>
  <si>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</si>
  <si>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</si>
  <si>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</si>
  <si>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</si>
  <si>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</si>
  <si>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</si>
  <si>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</si>
  <si>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</si>
  <si>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</si>
  <si>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</si>
  <si>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</si>
  <si>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</si>
  <si>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</si>
  <si>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</si>
  <si>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</si>
  <si>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</si>
  <si>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</si>
  <si>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</si>
  <si>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</si>
  <si>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</si>
  <si>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</si>
  <si>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</si>
  <si>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</si>
  <si>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</si>
  <si>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</si>
  <si>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</si>
  <si>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</si>
  <si>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</si>
  <si>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</si>
  <si>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</si>
  <si>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</si>
  <si>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</si>
  <si>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</si>
  <si>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</si>
  <si>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</si>
  <si>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</si>
  <si>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</si>
  <si>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</si>
  <si>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</si>
  <si>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</si>
  <si>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</si>
  <si>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</si>
  <si>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</si>
  <si>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</si>
  <si>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</si>
  <si>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</si>
  <si>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</si>
  <si>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</si>
  <si>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</si>
  <si>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</si>
  <si>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</si>
  <si>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</si>
  <si>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</si>
  <si>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</si>
  <si>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</si>
  <si>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</si>
  <si>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</si>
  <si>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</si>
  <si>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</si>
  <si>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</si>
  <si>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</si>
  <si>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</si>
  <si>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</si>
  <si>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</si>
  <si>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</si>
  <si>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</si>
  <si>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</si>
  <si>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</si>
  <si>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</si>
  <si>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</si>
  <si>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</si>
  <si>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</si>
  <si>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</si>
  <si>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</si>
  <si>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</si>
  <si>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</si>
  <si>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</si>
  <si>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</si>
  <si>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</si>
  <si>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</si>
  <si>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</si>
  <si>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</si>
  <si>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</si>
  <si>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</si>
  <si>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</si>
  <si>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</si>
  <si>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</si>
  <si>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</si>
  <si>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</si>
  <si>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</si>
  <si>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</si>
  <si>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</si>
  <si>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</si>
  <si>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</si>
  <si>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</si>
  <si>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</si>
  <si>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</si>
  <si>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</si>
  <si>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</si>
  <si>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</si>
  <si>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</si>
  <si>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</si>
  <si>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</si>
  <si>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</si>
  <si>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</si>
  <si>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</si>
  <si>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</si>
  <si>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Discount on Capital Stock</t>
  </si>
  <si>
    <t>254</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</si>
  <si>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</si>
  <si>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</si>
  <si>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</si>
  <si>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</si>
  <si>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</si>
  <si>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</si>
  <si>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</si>
  <si>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</si>
  <si>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</si>
  <si>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</si>
  <si>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</si>
  <si>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</si>
  <si>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</si>
  <si>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</si>
  <si>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</si>
  <si>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</si>
  <si>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</si>
  <si>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</si>
  <si>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</si>
  <si>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</si>
  <si>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</si>
  <si>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</si>
  <si>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</si>
  <si>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</si>
  <si>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</si>
  <si>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</si>
  <si>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</si>
  <si>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</si>
  <si>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</si>
  <si>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</si>
  <si>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</si>
  <si>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</si>
  <si>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</si>
  <si>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</si>
  <si>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</si>
  <si>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</si>
  <si>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</si>
  <si>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</si>
  <si>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</si>
  <si>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</si>
  <si>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</si>
  <si>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</si>
  <si>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</si>
  <si>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</si>
  <si>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</si>
  <si>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</si>
  <si>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</si>
  <si>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</si>
  <si>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</si>
  <si>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</si>
  <si>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</si>
  <si>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</si>
  <si>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</si>
  <si>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</si>
  <si>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</si>
  <si>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</si>
  <si>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</si>
  <si>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</si>
  <si>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</si>
  <si>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</si>
  <si>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</si>
  <si>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</si>
  <si>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</si>
  <si>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</si>
  <si>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</si>
  <si>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</si>
  <si>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</si>
  <si>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</si>
  <si>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</si>
  <si>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</si>
  <si>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</si>
  <si>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</si>
  <si>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</si>
  <si>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</si>
  <si>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</si>
  <si>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</si>
  <si>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</si>
  <si>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</si>
  <si>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</si>
  <si>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</si>
  <si>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</si>
  <si>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</si>
  <si>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</si>
  <si>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</si>
  <si>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</si>
  <si>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</si>
  <si>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</si>
  <si>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</si>
  <si>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</si>
  <si>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</si>
  <si>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</si>
  <si>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</si>
  <si>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</si>
  <si>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</si>
  <si>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</si>
  <si>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</si>
  <si>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</si>
  <si>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</si>
  <si>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</si>
  <si>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</si>
  <si>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</si>
  <si>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</si>
  <si>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</si>
  <si>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</si>
  <si>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</si>
  <si>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 xml:space="preserve">1. Components of Formula (Derived from actual book balances and actual cost rates):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</si>
  <si>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</si>
  <si>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</si>
  <si>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</si>
  <si>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</si>
  <si>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</si>
  <si>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</si>
  <si>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</si>
  <si>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</si>
  <si>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</si>
  <si>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</si>
  <si>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</si>
  <si>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</si>
  <si>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</si>
  <si>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</si>
  <si>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</si>
  <si>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</si>
  <si>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</si>
  <si>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</si>
  <si>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</si>
  <si>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</si>
  <si>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</si>
  <si>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</si>
  <si>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</si>
  <si>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</si>
  <si>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</si>
  <si>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</si>
  <si>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</si>
  <si>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</si>
  <si>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</si>
  <si>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</si>
  <si>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</si>
  <si>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</si>
  <si>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</si>
  <si>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</si>
  <si>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</si>
  <si>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</si>
  <si>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</si>
  <si>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</si>
  <si>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</si>
  <si>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</si>
  <si>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</si>
  <si>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</si>
  <si>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</si>
  <si>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</si>
  <si>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</si>
  <si>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</si>
  <si>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</si>
  <si>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</si>
  <si>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</si>
  <si>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</si>
  <si>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</si>
  <si>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</si>
  <si>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</si>
  <si>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</si>
  <si>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</si>
  <si>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</si>
  <si>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</si>
  <si>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 xml:space="preserve">     TOTAL Assets and Other Debits (Enter Total of lines 10, 11, 12, 22,</t>
  </si>
  <si>
    <t xml:space="preserve">     TOTAL Liabilities and Other Credits (Enter Total of lines 14, 22, 30, </t>
  </si>
  <si>
    <t>FERC FORM N0.1 (ED. 12-96)</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</si>
  <si>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</si>
  <si>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</si>
  <si>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</si>
  <si>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</si>
  <si>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</si>
  <si>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</si>
  <si>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</si>
  <si>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</si>
  <si>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</si>
  <si>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</si>
  <si>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</si>
  <si>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</si>
  <si>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</si>
  <si>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</si>
  <si>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</si>
  <si>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</si>
  <si>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</si>
  <si>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</si>
  <si>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</si>
  <si>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</si>
  <si>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</si>
  <si>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</si>
  <si>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</si>
  <si>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</si>
  <si>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</si>
  <si>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</si>
  <si>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</si>
  <si>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</si>
  <si>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</si>
  <si>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</si>
  <si>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</si>
  <si>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</si>
  <si>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</si>
  <si>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</si>
  <si>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</si>
  <si>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</si>
  <si>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</si>
  <si>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</si>
  <si>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</si>
  <si>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</si>
  <si>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</si>
  <si>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</si>
  <si>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</si>
  <si>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</si>
  <si>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</si>
  <si>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</si>
  <si>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</si>
  <si>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</si>
  <si>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</si>
  <si>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</si>
  <si>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</si>
  <si>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</si>
  <si>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</si>
  <si>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</si>
  <si>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</si>
  <si>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</si>
  <si>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</si>
  <si>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</si>
  <si>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</si>
  <si>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</si>
  <si>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</si>
  <si>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</si>
  <si>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</si>
  <si>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</si>
  <si>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</si>
  <si>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</si>
  <si>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</si>
  <si>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</si>
  <si>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</si>
  <si>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TOTAL Other Property and Investments (Total of lines 14-17, 19-21)</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</si>
  <si>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</si>
  <si>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</si>
  <si>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</si>
  <si>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</si>
  <si>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</si>
  <si>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</si>
  <si>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</si>
  <si>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</si>
  <si>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</si>
  <si>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</si>
  <si>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</si>
  <si>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</si>
  <si>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</si>
  <si>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</si>
  <si>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</si>
  <si>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</si>
  <si>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</si>
  <si>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</si>
  <si>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</si>
  <si>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</si>
  <si>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</si>
  <si>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</si>
  <si>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</si>
  <si>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</si>
  <si>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</si>
  <si>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</si>
  <si>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</si>
  <si>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</si>
  <si>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</si>
  <si>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</si>
  <si>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</si>
  <si>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Pg 113, L 49 (d)</t>
  </si>
  <si>
    <t>Pg 113, L 53 (d)</t>
  </si>
  <si>
    <t xml:space="preserve">          Total Deferred Credits</t>
  </si>
  <si>
    <t>OPERATING RESERVES</t>
  </si>
  <si>
    <t>Property Insurance Reserve</t>
  </si>
  <si>
    <t>Pg 112, L 25 (d)</t>
  </si>
  <si>
    <t>Injuries and Damage Reserve</t>
  </si>
  <si>
    <t>Pg 112, L 26 (d)</t>
  </si>
  <si>
    <t>Pension and Benefits Reserve</t>
  </si>
  <si>
    <t>Pg 112, L 27 (d)</t>
  </si>
  <si>
    <t>Miscellaneous Operating Reserves</t>
  </si>
  <si>
    <t>Pg 112, L 24, 28, 29 (d)</t>
  </si>
  <si>
    <t xml:space="preserve">          Total Operating Reserves</t>
  </si>
  <si>
    <t>Total Liabilities and Other Credits</t>
  </si>
  <si>
    <t>Formula should = Pg 113, L 68 (d)</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</si>
  <si>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</si>
  <si>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</si>
  <si>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</si>
  <si>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</si>
  <si>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</si>
  <si>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</si>
  <si>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</si>
  <si>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</si>
  <si>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</si>
  <si>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</si>
  <si>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</si>
  <si>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</si>
  <si>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</si>
  <si>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</si>
  <si>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</si>
  <si>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</si>
  <si>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</si>
  <si>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</si>
  <si>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</si>
  <si>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</si>
  <si>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</si>
  <si>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</si>
  <si>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</si>
  <si>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</si>
  <si>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</si>
  <si>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</si>
  <si>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</si>
  <si>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</si>
  <si>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</si>
  <si>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</si>
  <si>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</si>
  <si>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</si>
  <si>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</si>
  <si>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</si>
  <si>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</si>
  <si>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</si>
  <si>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</si>
  <si>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</si>
  <si>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</si>
  <si>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</si>
  <si>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</si>
  <si>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</si>
  <si>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</si>
  <si>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</si>
  <si>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</si>
  <si>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</si>
  <si>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</si>
  <si>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</si>
  <si>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</si>
  <si>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</si>
  <si>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</si>
  <si>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</si>
  <si>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</si>
  <si>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</si>
  <si>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</si>
  <si>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</si>
  <si>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</si>
  <si>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</si>
  <si>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</si>
  <si>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</si>
  <si>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</si>
  <si>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</si>
  <si>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</si>
  <si>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</si>
  <si>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</si>
  <si>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</si>
  <si>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</si>
  <si>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</si>
  <si>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</si>
  <si>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</si>
  <si>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</si>
  <si>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</si>
  <si>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</si>
  <si>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</si>
  <si>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</si>
  <si>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</si>
  <si>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</si>
  <si>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</si>
  <si>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</si>
  <si>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</si>
  <si>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</si>
  <si>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</si>
  <si>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</si>
  <si>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</si>
  <si>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</si>
  <si>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</si>
  <si>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</si>
  <si>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</si>
  <si>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</si>
  <si>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</si>
  <si>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</si>
  <si>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</si>
  <si>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</si>
  <si>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</si>
  <si>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</si>
  <si>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</si>
  <si>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</si>
  <si>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</si>
  <si>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</si>
  <si>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</si>
  <si>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</si>
  <si>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</si>
  <si>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</si>
  <si>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</si>
  <si>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</si>
  <si>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</si>
  <si>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</si>
  <si>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</si>
  <si>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</si>
  <si>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</si>
  <si>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</si>
  <si>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</si>
  <si>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</si>
  <si>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</si>
  <si>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</si>
  <si>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</si>
  <si>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</si>
  <si>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</si>
  <si>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</si>
  <si>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</si>
  <si>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</si>
  <si>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</si>
  <si>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</si>
  <si>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</si>
  <si>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</si>
  <si>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</si>
  <si>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</si>
  <si>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</si>
  <si>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</si>
  <si>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</si>
  <si>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</si>
  <si>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</si>
  <si>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</si>
  <si>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Pg 322, L 126 (b)</t>
  </si>
  <si>
    <t>Customer Account Expense</t>
  </si>
  <si>
    <t>Pg 322, L 134, 141 (b)</t>
  </si>
  <si>
    <t>Sales Expense</t>
  </si>
  <si>
    <t>Pg 322, L 148,  (b)</t>
  </si>
  <si>
    <t>Administrative and General</t>
  </si>
  <si>
    <t>Pg 323, L 168 (b)</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</si>
  <si>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</si>
  <si>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</si>
  <si>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</si>
  <si>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</si>
  <si>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</si>
  <si>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</si>
  <si>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</si>
  <si>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</si>
  <si>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</si>
  <si>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</si>
  <si>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</si>
  <si>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</si>
  <si>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</si>
  <si>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</si>
  <si>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</si>
  <si>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</si>
  <si>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</si>
  <si>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</si>
  <si>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</si>
  <si>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</si>
  <si>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</si>
  <si>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</si>
  <si>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</si>
  <si>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</si>
  <si>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</si>
  <si>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</si>
  <si>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</si>
  <si>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</si>
  <si>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</si>
  <si>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</si>
  <si>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</si>
  <si>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</si>
  <si>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</si>
  <si>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</si>
  <si>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</si>
  <si>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</si>
  <si>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</si>
  <si>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</si>
  <si>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</si>
  <si>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</si>
  <si>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</si>
  <si>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</si>
  <si>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</si>
  <si>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</si>
  <si>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</si>
  <si>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</si>
  <si>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</si>
  <si>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</si>
  <si>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</si>
  <si>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</si>
  <si>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</si>
  <si>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</si>
  <si>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</si>
  <si>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</si>
  <si>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</si>
  <si>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</si>
  <si>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</si>
  <si>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</si>
  <si>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</si>
  <si>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</si>
  <si>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</si>
  <si>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</si>
  <si>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</si>
  <si>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</si>
  <si>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</si>
  <si>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</si>
  <si>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</si>
  <si>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</si>
  <si>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</si>
  <si>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</si>
  <si>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</si>
  <si>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</si>
  <si>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</si>
  <si>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</si>
  <si>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</si>
  <si>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</si>
  <si>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</si>
  <si>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</si>
  <si>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</si>
  <si>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</si>
  <si>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</si>
  <si>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</si>
  <si>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</si>
  <si>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</si>
  <si>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</si>
  <si>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</si>
  <si>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</si>
  <si>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</si>
  <si>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</si>
  <si>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</si>
  <si>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</si>
  <si>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</si>
  <si>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</si>
  <si>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</si>
  <si>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</si>
  <si>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</si>
  <si>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</si>
  <si>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</si>
  <si>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</si>
  <si>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</si>
  <si>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</si>
  <si>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</si>
  <si>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</si>
  <si>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</si>
  <si>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</si>
  <si>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</si>
  <si>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</si>
  <si>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</si>
  <si>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</si>
  <si>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</si>
  <si>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</si>
  <si>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</si>
  <si>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</si>
  <si>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</si>
  <si>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</si>
  <si>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</si>
  <si>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</si>
  <si>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</si>
  <si>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</si>
  <si>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</si>
  <si>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</si>
  <si>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</si>
  <si>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</si>
  <si>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</si>
  <si>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</si>
  <si>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</si>
  <si>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</si>
  <si>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</si>
  <si>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</si>
  <si>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</si>
  <si>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</si>
  <si>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</si>
  <si>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</si>
  <si>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</si>
  <si>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</si>
  <si>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</si>
  <si>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</si>
  <si>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</si>
  <si>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</si>
  <si>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</si>
  <si>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</si>
  <si>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</si>
  <si>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</si>
  <si>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</si>
  <si>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</si>
  <si>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</si>
  <si>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</si>
  <si>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</si>
  <si>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</si>
  <si>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</si>
  <si>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</si>
  <si>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</si>
  <si>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</si>
  <si>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</si>
  <si>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</si>
  <si>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</si>
  <si>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</si>
  <si>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</si>
  <si>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Distribution (Enter Total of lines 5 and 14)</t>
  </si>
  <si>
    <t xml:space="preserve">     Customer Accounts (Transcribe from line 6)</t>
  </si>
  <si>
    <t xml:space="preserve">     Customer Service and Informational (Transcribe from line 7)</t>
  </si>
  <si>
    <t xml:space="preserve">     Sales (Transcribe from line 8)</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</si>
  <si>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</si>
  <si>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</si>
  <si>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</si>
  <si>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</si>
  <si>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</si>
  <si>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</si>
  <si>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</si>
  <si>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</si>
  <si>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</si>
  <si>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</si>
  <si>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</si>
  <si>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</si>
  <si>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</si>
  <si>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</si>
  <si>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</si>
  <si>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</si>
  <si>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</si>
  <si>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</si>
  <si>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</si>
  <si>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</si>
  <si>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</si>
  <si>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</si>
  <si>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</si>
  <si>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</si>
  <si>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</si>
  <si>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</si>
  <si>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</si>
  <si>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</si>
  <si>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</si>
  <si>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</si>
  <si>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 xml:space="preserve">  FERC FORM NO. 1 (ED.  12-88)</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</si>
  <si>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</si>
  <si>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</si>
  <si>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</si>
  <si>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</si>
  <si>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</si>
  <si>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</si>
  <si>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</si>
  <si>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</si>
  <si>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</si>
  <si>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</si>
  <si>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</si>
  <si>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</si>
  <si>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</si>
  <si>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</si>
  <si>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</si>
  <si>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</si>
  <si>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</si>
  <si>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</si>
  <si>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</si>
  <si>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</si>
  <si>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</si>
  <si>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</si>
  <si>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</si>
  <si>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</si>
  <si>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</si>
  <si>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</si>
  <si>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</si>
  <si>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</si>
  <si>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</si>
  <si>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</si>
  <si>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</si>
  <si>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</si>
  <si>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</si>
  <si>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</si>
  <si>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</si>
  <si>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Pg 207, L 42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</si>
  <si>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</si>
  <si>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</si>
  <si>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</si>
  <si>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</si>
  <si>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</si>
  <si>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</si>
  <si>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</si>
  <si>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</si>
  <si>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</si>
  <si>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</si>
  <si>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</si>
  <si>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</si>
  <si>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</si>
  <si>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</si>
  <si>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</si>
  <si>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</si>
  <si>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</si>
  <si>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</si>
  <si>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</si>
  <si>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</si>
  <si>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</si>
  <si>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</si>
  <si>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</si>
  <si>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</si>
  <si>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</si>
  <si>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</si>
  <si>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</si>
  <si>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</si>
  <si>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</si>
  <si>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</si>
  <si>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</si>
  <si>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</si>
  <si>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</si>
  <si>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</si>
  <si>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</si>
  <si>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</si>
  <si>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</si>
  <si>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</si>
  <si>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</si>
  <si>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</si>
  <si>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</si>
  <si>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</si>
  <si>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</si>
  <si>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</si>
  <si>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</si>
  <si>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</si>
  <si>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 xml:space="preserve">  deficiency in output from existing plants due to the</t>
  </si>
  <si>
    <t>included in column (b).</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</si>
  <si>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</si>
  <si>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</si>
  <si>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</si>
  <si>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</si>
  <si>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</si>
  <si>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</si>
  <si>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</si>
  <si>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</si>
  <si>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</si>
  <si>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</si>
  <si>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</si>
  <si>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</si>
  <si>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</si>
  <si>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</si>
  <si>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</si>
  <si>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</si>
  <si>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</si>
  <si>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</si>
  <si>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</si>
  <si>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</si>
  <si>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</si>
  <si>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</si>
  <si>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</si>
  <si>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</si>
  <si>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</si>
  <si>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</si>
  <si>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</si>
  <si>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</si>
  <si>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</si>
  <si>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</si>
  <si>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</si>
  <si>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</si>
  <si>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</si>
  <si>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</si>
  <si>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</si>
  <si>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</si>
  <si>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</si>
  <si>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</si>
  <si>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</si>
  <si>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</si>
  <si>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</si>
  <si>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</si>
  <si>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</si>
  <si>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</si>
  <si>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</si>
  <si>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</si>
  <si>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</si>
  <si>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</si>
  <si>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</si>
  <si>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</si>
  <si>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</si>
  <si>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</si>
  <si>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</si>
  <si>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</si>
  <si>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</si>
  <si>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</si>
  <si>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</si>
  <si>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</si>
  <si>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</si>
  <si>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</si>
  <si>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</si>
  <si>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</si>
  <si>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</si>
  <si>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</si>
  <si>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</si>
  <si>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</si>
  <si>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</si>
  <si>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</si>
  <si>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</si>
  <si>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</si>
  <si>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</si>
  <si>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</si>
  <si>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</si>
  <si>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</si>
  <si>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</si>
  <si>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</si>
  <si>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</si>
  <si>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</si>
  <si>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</si>
  <si>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</si>
  <si>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</si>
  <si>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</si>
  <si>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</si>
  <si>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</si>
  <si>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</si>
  <si>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</si>
  <si>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</si>
  <si>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</si>
  <si>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</si>
  <si>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</si>
  <si>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</si>
  <si>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</si>
  <si>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</si>
  <si>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</si>
  <si>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</si>
  <si>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</si>
  <si>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</si>
  <si>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</si>
  <si>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</si>
  <si>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</si>
  <si>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</si>
  <si>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</si>
  <si>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</si>
  <si>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</si>
  <si>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</si>
  <si>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</si>
  <si>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</si>
  <si>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</si>
  <si>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</si>
  <si>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</si>
  <si>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</si>
  <si>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</si>
  <si>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</si>
  <si>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</si>
  <si>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</si>
  <si>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</si>
  <si>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</si>
  <si>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</si>
  <si>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</si>
  <si>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</si>
  <si>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</si>
  <si>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</si>
  <si>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</si>
  <si>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</si>
  <si>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</si>
  <si>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</si>
  <si>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</si>
  <si>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</si>
  <si>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</si>
  <si>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</si>
  <si>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</si>
  <si>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</si>
  <si>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</si>
  <si>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</si>
  <si>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</si>
  <si>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</si>
  <si>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</si>
  <si>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</si>
  <si>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</si>
  <si>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</si>
  <si>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</si>
  <si>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</si>
  <si>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</si>
  <si>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</si>
  <si>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TOTAL Proprietary Capital (Enter Total of lines 2 thru 13)</t>
  </si>
  <si>
    <t>LONG-TERM DEBT</t>
  </si>
  <si>
    <t>Bonds (221)</t>
  </si>
  <si>
    <t>(Less) Reacquired Bonds (222)</t>
  </si>
  <si>
    <t>Advances from Associated Companies (223)</t>
  </si>
  <si>
    <t>Other Long-Term Debt (224)</t>
  </si>
  <si>
    <t>Unamortized Premium on Long-Term Debt (225)</t>
  </si>
  <si>
    <t>(Less) Unamortized Discount on Long-Term Debt-Debit (226)</t>
  </si>
  <si>
    <t>TOTAL Long-Term Debt (Enter Total of Lines 16 thru 21)</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</si>
  <si>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</si>
  <si>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</si>
  <si>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</si>
  <si>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</si>
  <si>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</si>
  <si>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</si>
  <si>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</si>
  <si>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TOTAL Other Noncurrent Liabilities (Enter Total of lines 24 thru 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</si>
  <si>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</si>
  <si>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</si>
  <si>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</si>
  <si>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</si>
  <si>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</si>
  <si>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</si>
  <si>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</si>
  <si>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</si>
  <si>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</si>
  <si>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</si>
  <si>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</si>
  <si>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</si>
  <si>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</si>
  <si>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</si>
  <si>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TOTAL Current and Accrued Liabilities (Enter Total of lines 32 - 44)</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</si>
  <si>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</si>
  <si>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</si>
  <si>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</si>
  <si>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</si>
  <si>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</si>
  <si>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</si>
  <si>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</si>
  <si>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</si>
  <si>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</si>
  <si>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</si>
  <si>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</si>
  <si>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</si>
  <si>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TOTAL Deferred Credits (Enter Total of lines 47 thru 53)</t>
  </si>
  <si>
    <t>45 and 54)</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</si>
  <si>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</si>
  <si>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</si>
  <si>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</si>
  <si>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</si>
  <si>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</si>
  <si>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</si>
  <si>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</si>
  <si>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</si>
  <si>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</si>
  <si>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</si>
  <si>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</si>
  <si>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</si>
  <si>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</si>
  <si>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</si>
  <si>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</si>
  <si>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</si>
  <si>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</si>
  <si>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</si>
  <si>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</si>
  <si>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</si>
  <si>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</si>
  <si>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</si>
  <si>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</si>
  <si>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</si>
  <si>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</si>
  <si>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</si>
  <si>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</si>
  <si>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</si>
  <si>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</si>
  <si>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</si>
  <si>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</si>
  <si>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</si>
  <si>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</si>
  <si>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</si>
  <si>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</si>
  <si>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</si>
  <si>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</si>
  <si>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Sales and Use</t>
  </si>
  <si>
    <t>Local:</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</si>
  <si>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</si>
  <si>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</si>
  <si>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</si>
  <si>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</si>
  <si>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</si>
  <si>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</si>
  <si>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</si>
  <si>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</si>
  <si>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</si>
  <si>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</si>
  <si>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</si>
  <si>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</si>
  <si>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</si>
  <si>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</si>
  <si>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</si>
  <si>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</si>
  <si>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</si>
  <si>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</si>
  <si>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</si>
  <si>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</si>
  <si>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</si>
  <si>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</si>
  <si>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</si>
  <si>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</si>
  <si>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</si>
  <si>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</si>
  <si>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</si>
  <si>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</si>
  <si>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</si>
  <si>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</si>
  <si>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</si>
  <si>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</si>
  <si>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</si>
  <si>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</si>
  <si>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</si>
  <si>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</si>
  <si>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</si>
  <si>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</si>
  <si>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</si>
  <si>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</si>
  <si>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</si>
  <si>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</si>
  <si>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</si>
  <si>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</si>
  <si>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</si>
  <si>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</si>
  <si>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</si>
  <si>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</si>
  <si>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</si>
  <si>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</si>
  <si>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</si>
  <si>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</si>
  <si>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</si>
  <si>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</si>
  <si>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</si>
  <si>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</si>
  <si>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</si>
  <si>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</si>
  <si>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</si>
  <si>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</si>
  <si>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</si>
  <si>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</si>
  <si>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</si>
  <si>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</si>
  <si>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</si>
  <si>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</si>
  <si>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</si>
  <si>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</si>
  <si>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</si>
  <si>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</si>
  <si>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</si>
  <si>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</si>
  <si>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</si>
  <si>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</si>
  <si>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</si>
  <si>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</si>
  <si>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</si>
  <si>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</si>
  <si>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</si>
  <si>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</si>
  <si>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</si>
  <si>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</si>
  <si>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</si>
  <si>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</si>
  <si>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</si>
  <si>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</si>
  <si>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</si>
  <si>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</si>
  <si>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</si>
  <si>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</si>
  <si>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</si>
  <si>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</si>
  <si>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</si>
  <si>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</si>
  <si>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</si>
  <si>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</si>
  <si>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</si>
  <si>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</si>
  <si>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</si>
  <si>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</si>
  <si>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</si>
  <si>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</si>
  <si>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</si>
  <si>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</si>
  <si>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</si>
  <si>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</si>
  <si>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</si>
  <si>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</si>
  <si>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</si>
  <si>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</si>
  <si>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</si>
  <si>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</si>
  <si>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</si>
  <si>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</si>
  <si>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</si>
  <si>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</si>
  <si>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</si>
  <si>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</si>
  <si>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</si>
  <si>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</si>
  <si>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</si>
  <si>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</si>
  <si>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</si>
  <si>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</si>
  <si>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</si>
  <si>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</si>
  <si>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</si>
  <si>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</si>
  <si>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</si>
  <si>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</si>
  <si>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</si>
  <si>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</si>
  <si>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</si>
  <si>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</si>
  <si>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</si>
  <si>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</si>
  <si>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</si>
  <si>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</si>
  <si>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</si>
  <si>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</si>
  <si>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Pg 110, L 31 (d)  (-)</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</si>
  <si>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</si>
  <si>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</si>
  <si>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</si>
  <si>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</si>
  <si>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</si>
  <si>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</si>
  <si>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</si>
  <si>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</si>
  <si>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</si>
  <si>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</si>
  <si>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</si>
  <si>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</si>
  <si>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</si>
  <si>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</si>
  <si>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</si>
  <si>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</si>
  <si>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</si>
  <si>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</si>
  <si>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</si>
  <si>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</si>
  <si>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</si>
  <si>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</si>
  <si>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</si>
  <si>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</si>
  <si>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</si>
  <si>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</si>
  <si>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</si>
  <si>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</si>
  <si>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</si>
  <si>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</si>
  <si>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</si>
  <si>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</si>
  <si>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</si>
  <si>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</si>
  <si>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</si>
  <si>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</si>
  <si>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</si>
  <si>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</si>
  <si>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</si>
  <si>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</si>
  <si>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</si>
  <si>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</si>
  <si>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</si>
  <si>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</si>
  <si>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</si>
  <si>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</si>
  <si>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</si>
  <si>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</si>
  <si>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</si>
  <si>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</si>
  <si>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</si>
  <si>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</si>
  <si>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</si>
  <si>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</si>
  <si>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</si>
  <si>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</si>
  <si>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</si>
  <si>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</si>
  <si>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</si>
  <si>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</si>
  <si>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</si>
  <si>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</si>
  <si>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</si>
  <si>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</si>
  <si>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</si>
  <si>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</si>
  <si>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</si>
  <si>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</si>
  <si>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</si>
  <si>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</si>
  <si>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</si>
  <si>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</si>
  <si>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</si>
  <si>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</si>
  <si>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</si>
  <si>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</si>
  <si>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</si>
  <si>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</si>
  <si>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</si>
  <si>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</si>
  <si>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</si>
  <si>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</si>
  <si>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</si>
  <si>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</si>
  <si>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</si>
  <si>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</si>
  <si>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</si>
  <si>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</si>
  <si>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</si>
  <si>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</si>
  <si>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</si>
  <si>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</si>
  <si>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</si>
  <si>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</si>
  <si>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</si>
  <si>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</si>
  <si>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</si>
  <si>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</si>
  <si>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</si>
  <si>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</si>
  <si>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</si>
  <si>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</si>
  <si>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</si>
  <si>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</si>
  <si>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</si>
  <si>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</si>
  <si>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</si>
  <si>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</si>
  <si>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</si>
  <si>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</si>
  <si>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</si>
  <si>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</si>
  <si>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</si>
  <si>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</si>
  <si>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</si>
  <si>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</si>
  <si>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</si>
  <si>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</si>
  <si>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</si>
  <si>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</si>
  <si>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</si>
  <si>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</si>
  <si>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</si>
  <si>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</si>
  <si>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</si>
  <si>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</si>
  <si>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</si>
  <si>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</si>
  <si>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</si>
  <si>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</si>
  <si>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</si>
  <si>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</si>
  <si>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</si>
  <si>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</si>
  <si>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</si>
  <si>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</si>
  <si>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</si>
  <si>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</si>
  <si>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</si>
  <si>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</si>
  <si>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</si>
  <si>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</si>
  <si>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</si>
  <si>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</si>
  <si>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</si>
  <si>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</si>
  <si>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</si>
  <si>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</si>
  <si>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</si>
  <si>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</si>
  <si>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</si>
  <si>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</si>
  <si>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</si>
  <si>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</si>
  <si>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</si>
  <si>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</si>
  <si>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</si>
  <si>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</si>
  <si>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</si>
  <si>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</si>
  <si>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</si>
  <si>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</si>
  <si>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</si>
  <si>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</si>
  <si>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</si>
  <si>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</si>
  <si>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</si>
  <si>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</si>
  <si>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</si>
  <si>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</si>
  <si>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</si>
  <si>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</si>
  <si>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</si>
  <si>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</si>
  <si>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</si>
  <si>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</si>
  <si>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</si>
  <si>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</si>
  <si>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</si>
  <si>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</si>
  <si>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</si>
  <si>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</si>
  <si>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</si>
  <si>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</si>
  <si>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</si>
  <si>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</si>
  <si>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</si>
  <si>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</si>
  <si>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</si>
  <si>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</si>
  <si>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</si>
  <si>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</si>
  <si>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</si>
  <si>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</si>
  <si>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</si>
  <si>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</si>
  <si>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</si>
  <si>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</si>
  <si>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</si>
  <si>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</si>
  <si>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</si>
  <si>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</si>
  <si>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</si>
  <si>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</si>
  <si>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</si>
  <si>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</si>
  <si>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</si>
  <si>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</si>
  <si>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</si>
  <si>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</si>
  <si>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</si>
  <si>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</si>
  <si>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</si>
  <si>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</si>
  <si>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</si>
  <si>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</si>
  <si>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</si>
  <si>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</si>
  <si>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</si>
  <si>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</si>
  <si>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</si>
  <si>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</si>
  <si>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</si>
  <si>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</si>
  <si>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</si>
  <si>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</si>
  <si>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</si>
  <si>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</si>
  <si>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</si>
  <si>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</si>
  <si>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</si>
  <si>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</si>
  <si>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</si>
  <si>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</si>
  <si>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</si>
  <si>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</si>
  <si>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</si>
  <si>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</si>
  <si>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</si>
  <si>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</si>
  <si>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</si>
  <si>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</si>
  <si>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</si>
  <si>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</si>
  <si>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</si>
  <si>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</si>
  <si>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</si>
  <si>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</si>
  <si>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</si>
  <si>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</si>
  <si>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</si>
  <si>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</si>
  <si>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</si>
  <si>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</si>
  <si>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</si>
  <si>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</si>
  <si>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</si>
  <si>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</si>
  <si>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</si>
  <si>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</si>
  <si>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</si>
  <si>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</si>
  <si>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</si>
  <si>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</si>
  <si>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</si>
  <si>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</si>
  <si>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</si>
  <si>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</si>
  <si>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</si>
  <si>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</si>
  <si>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</si>
  <si>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</si>
  <si>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</si>
  <si>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</si>
  <si>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</si>
  <si>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TOTAL Other Power Supply Expenses  (Enter Total of Lines 76 thru 78)</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</si>
  <si>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</si>
  <si>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</si>
  <si>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</si>
  <si>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</si>
  <si>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</si>
  <si>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</si>
  <si>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</si>
  <si>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</si>
  <si>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</si>
  <si>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</si>
  <si>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</si>
  <si>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</si>
  <si>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</si>
  <si>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</si>
  <si>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</si>
  <si>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</si>
  <si>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</si>
  <si>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</si>
  <si>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</si>
  <si>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</si>
  <si>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</si>
  <si>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</si>
  <si>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</si>
  <si>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</si>
  <si>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</si>
  <si>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</si>
  <si>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</si>
  <si>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</si>
  <si>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</si>
  <si>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</si>
  <si>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 xml:space="preserve">TOTAL Maintenance (Enter total of lines 93 thru 98) </t>
  </si>
  <si>
    <t>(921) Office Supplies and Expenses</t>
  </si>
  <si>
    <t>(540) Rents</t>
  </si>
  <si>
    <t>TOTAL Transmission Expenses (Enter total of lines 91 and 99)</t>
  </si>
  <si>
    <t xml:space="preserve">                                                                                                 Page 422a</t>
  </si>
  <si>
    <t xml:space="preserve">                                                                                                 Page 423a</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</si>
  <si>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</si>
  <si>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</si>
  <si>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</si>
  <si>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</si>
  <si>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</si>
  <si>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</si>
  <si>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</si>
  <si>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</si>
  <si>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</si>
  <si>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</si>
  <si>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</si>
  <si>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</si>
  <si>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</si>
  <si>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</si>
  <si>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</si>
  <si>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</si>
  <si>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</si>
  <si>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</si>
  <si>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</si>
  <si>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</si>
  <si>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</si>
  <si>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</si>
  <si>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</si>
  <si>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</si>
  <si>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</si>
  <si>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</si>
  <si>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</si>
  <si>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</si>
  <si>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</si>
  <si>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</si>
  <si>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</si>
  <si>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</si>
  <si>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</si>
  <si>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</si>
  <si>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</si>
  <si>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</si>
  <si>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</si>
  <si>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</si>
  <si>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</si>
  <si>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</si>
  <si>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</si>
  <si>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</si>
  <si>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</si>
  <si>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</si>
  <si>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</si>
  <si>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</si>
  <si>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</si>
  <si>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</si>
  <si>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</si>
  <si>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</si>
  <si>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</si>
  <si>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</si>
  <si>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</si>
  <si>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</si>
  <si>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</si>
  <si>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</si>
  <si>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</si>
  <si>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</si>
  <si>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</si>
  <si>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</si>
  <si>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</si>
  <si>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</si>
  <si>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</si>
  <si>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</si>
  <si>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</si>
  <si>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</si>
  <si>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</si>
  <si>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</si>
  <si>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</si>
  <si>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</si>
  <si>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</si>
  <si>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</si>
  <si>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</si>
  <si>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</si>
  <si>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</si>
  <si>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</si>
  <si>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</si>
  <si>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</si>
  <si>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</si>
  <si>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</si>
  <si>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</si>
  <si>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</si>
  <si>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</si>
  <si>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</si>
  <si>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</si>
  <si>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</si>
  <si>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</si>
  <si>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</si>
  <si>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</si>
  <si>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</si>
  <si>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</si>
  <si>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</si>
  <si>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</si>
  <si>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</si>
  <si>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</si>
  <si>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</si>
  <si>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</si>
  <si>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</si>
  <si>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</si>
  <si>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</si>
  <si>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</si>
  <si>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</si>
  <si>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</si>
  <si>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</si>
  <si>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</si>
  <si>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</si>
  <si>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</si>
  <si>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</si>
  <si>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</si>
  <si>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</si>
  <si>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</si>
  <si>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</si>
  <si>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</si>
  <si>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</si>
  <si>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</si>
  <si>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</si>
  <si>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</si>
  <si>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</si>
  <si>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</si>
  <si>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</si>
  <si>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</si>
  <si>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</si>
  <si>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</si>
  <si>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</si>
  <si>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</si>
  <si>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</si>
  <si>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</si>
  <si>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</si>
  <si>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</si>
  <si>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</si>
  <si>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</si>
  <si>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</si>
  <si>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</si>
  <si>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</si>
  <si>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</si>
  <si>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</si>
  <si>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</si>
  <si>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</si>
  <si>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</si>
  <si>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</si>
  <si>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</si>
  <si>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</si>
  <si>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</si>
  <si>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</si>
  <si>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</si>
  <si>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</si>
  <si>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</si>
  <si>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</si>
  <si>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</si>
  <si>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</si>
  <si>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</si>
  <si>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</si>
  <si>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</si>
  <si>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</si>
  <si>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</si>
  <si>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</si>
  <si>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</si>
  <si>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</si>
  <si>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</si>
  <si>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</si>
  <si>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</si>
  <si>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</si>
  <si>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</si>
  <si>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</si>
  <si>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</si>
  <si>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</si>
  <si>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</si>
  <si>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</si>
  <si>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</si>
  <si>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</si>
  <si>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</si>
  <si>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</si>
  <si>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</si>
  <si>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</si>
  <si>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</si>
  <si>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</si>
  <si>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</si>
  <si>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</si>
  <si>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</si>
  <si>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</si>
  <si>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</si>
  <si>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</si>
  <si>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</si>
  <si>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</si>
  <si>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</si>
  <si>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</si>
  <si>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</si>
  <si>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</si>
  <si>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</si>
  <si>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</si>
  <si>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</si>
  <si>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</si>
  <si>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</si>
  <si>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</si>
  <si>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</si>
  <si>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</si>
  <si>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</si>
  <si>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</si>
  <si>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</si>
  <si>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</si>
  <si>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</si>
  <si>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</si>
  <si>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</si>
  <si>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</si>
  <si>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</si>
  <si>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</si>
  <si>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</si>
  <si>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</si>
  <si>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</si>
  <si>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</si>
  <si>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</si>
  <si>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</si>
  <si>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</si>
  <si>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</si>
  <si>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</si>
  <si>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</si>
  <si>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</si>
  <si>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</si>
  <si>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</si>
  <si>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</si>
  <si>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</si>
  <si>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</si>
  <si>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</si>
  <si>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</si>
  <si>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</si>
  <si>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</si>
  <si>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</si>
  <si>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</si>
  <si>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</si>
  <si>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</si>
  <si>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</si>
  <si>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</si>
  <si>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</si>
  <si>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</si>
  <si>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</si>
  <si>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</si>
  <si>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</si>
  <si>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</si>
  <si>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</si>
  <si>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</si>
  <si>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</si>
  <si>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</si>
  <si>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</si>
  <si>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</si>
  <si>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</si>
  <si>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</si>
  <si>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</si>
  <si>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</si>
  <si>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</si>
  <si>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</si>
  <si>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</si>
  <si>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</si>
  <si>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</si>
  <si>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</si>
  <si>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</si>
  <si>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</si>
  <si>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</si>
  <si>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</si>
  <si>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</si>
  <si>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</si>
  <si>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</si>
  <si>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</si>
  <si>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</si>
  <si>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</si>
  <si>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</si>
  <si>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</si>
  <si>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</si>
  <si>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</si>
  <si>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</si>
  <si>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</si>
  <si>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</si>
  <si>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</si>
  <si>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</si>
  <si>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Pg 112, L 16 (d)</t>
  </si>
  <si>
    <t>Reaquired Bonds</t>
  </si>
  <si>
    <t>Pg 112, L 17 (d)  (-)</t>
  </si>
  <si>
    <t>Advances from Associated Companies</t>
  </si>
  <si>
    <t>Pg 112, L 18 (d)</t>
  </si>
  <si>
    <t>Other Long-Term Debt</t>
  </si>
  <si>
    <t>Pg 112, L 19 (d)</t>
  </si>
  <si>
    <t>Unamortized Premium on Long-Term Debt</t>
  </si>
  <si>
    <t>Pg 112, L 20 (d)</t>
  </si>
  <si>
    <t>Unamortized Discount on Long-Term Debt-Debit</t>
  </si>
  <si>
    <t>Pg 112, L 21 (d)  (-)</t>
  </si>
  <si>
    <t xml:space="preserve">          Total Long-Term Debt</t>
  </si>
  <si>
    <t>Notes Payable</t>
  </si>
  <si>
    <t>Pg 112, L 32 (d)</t>
  </si>
  <si>
    <t>Accounts Payable</t>
  </si>
  <si>
    <t>Pg 112, L 33 (d)</t>
  </si>
  <si>
    <t>Notes Payable to Associated Companies</t>
  </si>
  <si>
    <t>Pg 112, L 34 (d)</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</si>
  <si>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</si>
  <si>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</si>
  <si>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</si>
  <si>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</si>
  <si>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</si>
  <si>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</si>
  <si>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</si>
  <si>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</si>
  <si>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</si>
  <si>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</si>
  <si>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</si>
  <si>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</si>
  <si>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</si>
  <si>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</si>
  <si>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</si>
  <si>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</si>
  <si>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Pg 112, L 43, 44 (d)</t>
  </si>
  <si>
    <t>Total Current and Accrued Liabilities</t>
  </si>
  <si>
    <t>Customer Advances for Construction</t>
  </si>
  <si>
    <t>Pg 113, L 47 (d)</t>
  </si>
  <si>
    <t>Pg 113, L 50=&gt;52 (d)</t>
  </si>
  <si>
    <t>Pg 113, L 48 (d)</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</si>
  <si>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</si>
  <si>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</si>
  <si>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</si>
  <si>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</si>
  <si>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</si>
  <si>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</si>
  <si>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</si>
  <si>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</si>
  <si>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</si>
  <si>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</si>
  <si>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</si>
  <si>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</si>
  <si>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</si>
  <si>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</si>
  <si>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</si>
  <si>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</si>
  <si>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</si>
  <si>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</si>
  <si>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</si>
  <si>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</si>
  <si>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</si>
  <si>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</si>
  <si>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</si>
  <si>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</si>
  <si>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</si>
  <si>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</si>
  <si>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</si>
  <si>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</si>
  <si>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</si>
  <si>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</si>
  <si>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</si>
  <si>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</si>
  <si>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</si>
  <si>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</si>
  <si>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</si>
  <si>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</si>
  <si>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</si>
  <si>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</si>
  <si>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</si>
  <si>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</si>
  <si>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</si>
  <si>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</si>
  <si>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</si>
  <si>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</si>
  <si>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</si>
  <si>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</si>
  <si>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</si>
  <si>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</si>
  <si>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</si>
  <si>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</si>
  <si>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</si>
  <si>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</si>
  <si>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</si>
  <si>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</si>
  <si>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</si>
  <si>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</si>
  <si>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</si>
  <si>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</si>
  <si>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</si>
  <si>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</si>
  <si>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</si>
  <si>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</si>
  <si>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</si>
  <si>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</si>
  <si>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</si>
  <si>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</si>
  <si>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</si>
  <si>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</si>
  <si>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</si>
  <si>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</si>
  <si>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</si>
  <si>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</si>
  <si>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</si>
  <si>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</si>
  <si>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</si>
  <si>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</si>
  <si>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</si>
  <si>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</si>
  <si>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</si>
  <si>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</si>
  <si>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</si>
  <si>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</si>
  <si>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</si>
  <si>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</si>
  <si>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</si>
  <si>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</si>
  <si>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</si>
  <si>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</si>
  <si>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</si>
  <si>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</si>
  <si>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</si>
  <si>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</si>
  <si>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</si>
  <si>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</si>
  <si>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</si>
  <si>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</si>
  <si>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</si>
  <si>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</si>
  <si>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</si>
  <si>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</si>
  <si>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</si>
  <si>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</si>
  <si>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</si>
  <si>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</si>
  <si>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</si>
  <si>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</si>
  <si>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</si>
  <si>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</si>
  <si>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</si>
  <si>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</si>
  <si>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</si>
  <si>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</si>
  <si>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</si>
  <si>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</si>
  <si>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</si>
  <si>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</si>
  <si>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</si>
  <si>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</si>
  <si>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</si>
  <si>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</si>
  <si>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</si>
  <si>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</si>
  <si>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</si>
  <si>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</si>
  <si>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</si>
  <si>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</si>
  <si>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</si>
  <si>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</si>
  <si>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</si>
  <si>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</si>
  <si>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</si>
  <si>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</si>
  <si>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</si>
  <si>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</si>
  <si>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</si>
  <si>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</si>
  <si>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</si>
  <si>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</si>
  <si>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</si>
  <si>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</si>
  <si>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</si>
  <si>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</si>
  <si>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</si>
  <si>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FERC FORM NO. 1  (ED. 12-88)</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</si>
  <si>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</si>
  <si>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</si>
  <si>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</si>
  <si>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</si>
  <si>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</si>
  <si>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</si>
  <si>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</si>
  <si>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</si>
  <si>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</si>
  <si>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</si>
  <si>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</si>
  <si>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</si>
  <si>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</si>
  <si>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</si>
  <si>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</si>
  <si>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</si>
  <si>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</si>
  <si>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</si>
  <si>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 xml:space="preserve">                                             Class and Series of Stock</t>
  </si>
  <si>
    <t xml:space="preserve">                                                                 (a)</t>
  </si>
  <si>
    <t>FERC FORM NO. 1  (ED. 12-87 )</t>
  </si>
  <si>
    <t>Next Page is 256</t>
  </si>
  <si>
    <t>Page 254</t>
  </si>
  <si>
    <t>DISCOUNT ON CAPITAL STOCK (Account 213) (Continued)</t>
  </si>
  <si>
    <t>CAPITAL STOCK EXPENSE (Account 214) (Continued)</t>
  </si>
  <si>
    <t>Page 254-A</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</si>
  <si>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</si>
  <si>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</si>
  <si>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</si>
  <si>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</si>
  <si>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</si>
  <si>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</si>
  <si>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</si>
  <si>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</si>
  <si>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</si>
  <si>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</si>
  <si>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</si>
  <si>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</si>
  <si>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</si>
  <si>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</si>
  <si>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</si>
  <si>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</si>
  <si>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</si>
  <si>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</si>
  <si>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</si>
  <si>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</si>
  <si>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</si>
  <si>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</si>
  <si>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</si>
  <si>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</si>
  <si>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</si>
  <si>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</si>
  <si>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</si>
  <si>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</si>
  <si>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</si>
  <si>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</si>
  <si>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</si>
  <si>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</si>
  <si>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</si>
  <si>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</si>
  <si>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</si>
  <si>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</si>
  <si>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</si>
  <si>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</si>
  <si>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</si>
  <si>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</si>
  <si>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</si>
  <si>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</si>
  <si>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</si>
  <si>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</si>
  <si>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</si>
  <si>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</si>
  <si>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</si>
  <si>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</si>
  <si>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</si>
  <si>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</si>
  <si>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</si>
  <si>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</si>
  <si>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</si>
  <si>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</si>
  <si>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</si>
  <si>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</si>
  <si>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</si>
  <si>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</si>
  <si>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</si>
  <si>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</si>
  <si>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</si>
  <si>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</si>
  <si>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</si>
  <si>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</si>
  <si>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</si>
  <si>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</si>
  <si>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</si>
  <si>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</si>
  <si>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</si>
  <si>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</si>
  <si>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</si>
  <si>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</si>
  <si>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</si>
  <si>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</si>
  <si>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</si>
  <si>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</si>
  <si>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</si>
  <si>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</si>
  <si>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</si>
  <si>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</si>
  <si>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</si>
  <si>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</si>
  <si>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</si>
  <si>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</si>
  <si>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</si>
  <si>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</si>
  <si>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</si>
  <si>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</si>
  <si>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</si>
  <si>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</si>
  <si>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</si>
  <si>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</si>
  <si>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</si>
  <si>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</si>
  <si>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</si>
  <si>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</si>
  <si>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</si>
  <si>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</si>
  <si>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</si>
  <si>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</si>
  <si>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</si>
  <si>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</si>
  <si>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</si>
  <si>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</si>
  <si>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</si>
  <si>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</si>
  <si>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</si>
  <si>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</si>
  <si>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</si>
  <si>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</si>
  <si>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</si>
  <si>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</si>
  <si>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</si>
  <si>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</si>
  <si>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</si>
  <si>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</si>
  <si>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FERC FORM NO. 1 (ED. 12-86)</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</si>
  <si>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</si>
  <si>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</si>
  <si>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</si>
  <si>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</si>
  <si>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</si>
  <si>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</si>
  <si>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</si>
  <si>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</si>
  <si>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</si>
  <si>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</si>
  <si>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</si>
  <si>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</si>
  <si>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</si>
  <si>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</si>
  <si>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</si>
  <si>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</si>
  <si>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</si>
  <si>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</si>
  <si>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</si>
  <si>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</si>
  <si>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</si>
  <si>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</si>
  <si>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</si>
  <si>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</si>
  <si>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</si>
  <si>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</si>
  <si>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</si>
  <si>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</si>
  <si>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</si>
  <si>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</si>
  <si>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</si>
  <si>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</si>
  <si>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</si>
  <si>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</si>
  <si>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</si>
  <si>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</si>
  <si>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</si>
  <si>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</si>
  <si>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</si>
  <si>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</si>
  <si>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</si>
  <si>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</si>
  <si>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</si>
  <si>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</si>
  <si>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</si>
  <si>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</si>
  <si>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</si>
  <si>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</si>
  <si>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</si>
  <si>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</si>
  <si>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</si>
  <si>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</si>
  <si>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</si>
  <si>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</si>
  <si>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</si>
  <si>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</si>
  <si>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</si>
  <si>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</si>
  <si>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</si>
  <si>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</si>
  <si>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</si>
  <si>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</si>
  <si>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</si>
  <si>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</si>
  <si>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</si>
  <si>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</si>
  <si>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</si>
  <si>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</si>
  <si>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</si>
  <si>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</si>
  <si>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</si>
  <si>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</si>
  <si>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</si>
  <si>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</si>
  <si>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</si>
  <si>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</si>
  <si>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</si>
  <si>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</si>
  <si>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</si>
  <si>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</si>
  <si>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</si>
  <si>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</si>
  <si>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</si>
  <si>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</si>
  <si>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</si>
  <si>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</si>
  <si>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</si>
  <si>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</si>
  <si>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</si>
  <si>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</si>
  <si>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</si>
  <si>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</si>
  <si>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</si>
  <si>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</si>
  <si>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Pg 110, L 24 (d)</t>
  </si>
  <si>
    <t>Special Deposits</t>
  </si>
  <si>
    <t>Pg 110, L 25 (d)</t>
  </si>
  <si>
    <t>Working Funds</t>
  </si>
  <si>
    <t>Pg 110, L 26 (d)</t>
  </si>
  <si>
    <t>Temporary Cash Investments</t>
  </si>
  <si>
    <t>Pg 110, L 27 (d)</t>
  </si>
  <si>
    <t>Notes Receivable</t>
  </si>
  <si>
    <t>Pg 110, L 28 (d)</t>
  </si>
  <si>
    <t>Accounts Receivable</t>
  </si>
  <si>
    <t>Pg 110, L 29, 30 (d)</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</si>
  <si>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</si>
  <si>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</si>
  <si>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</si>
  <si>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</si>
  <si>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</si>
  <si>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</si>
  <si>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</si>
  <si>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</si>
  <si>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</si>
  <si>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</si>
  <si>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</si>
  <si>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</si>
  <si>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</si>
  <si>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</si>
  <si>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</si>
  <si>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</si>
  <si>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</si>
  <si>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</si>
  <si>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</si>
  <si>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</si>
  <si>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</si>
  <si>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</si>
  <si>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</si>
  <si>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</si>
  <si>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</si>
  <si>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</si>
  <si>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</si>
  <si>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</si>
  <si>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</si>
  <si>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</si>
  <si>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</si>
  <si>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</si>
  <si>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</si>
  <si>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Minor items (5% of the Balance of End of Year for Account 253 or amounts less than $10,000, whichever is greater) may be grouped by classes.</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</si>
  <si>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</si>
  <si>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</si>
  <si>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</si>
  <si>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</si>
  <si>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</si>
  <si>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</si>
  <si>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</si>
  <si>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</si>
  <si>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</si>
  <si>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</si>
  <si>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</si>
  <si>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</si>
  <si>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</si>
  <si>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</si>
  <si>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</si>
  <si>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</si>
  <si>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</si>
  <si>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</si>
  <si>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</si>
  <si>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</si>
  <si>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</si>
  <si>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</si>
  <si>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</si>
  <si>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</si>
  <si>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</si>
  <si>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</si>
  <si>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</si>
  <si>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</si>
  <si>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</si>
  <si>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</si>
  <si>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</si>
  <si>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</si>
  <si>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</si>
  <si>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</si>
  <si>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</si>
  <si>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</si>
  <si>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</si>
  <si>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</si>
  <si>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</si>
  <si>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</si>
  <si>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</si>
  <si>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</si>
  <si>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</si>
  <si>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</si>
  <si>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</si>
  <si>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</si>
  <si>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</si>
  <si>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</si>
  <si>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</si>
  <si>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</si>
  <si>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</si>
  <si>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</si>
  <si>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</si>
  <si>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</si>
  <si>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</si>
  <si>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</si>
  <si>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</si>
  <si>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</si>
  <si>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</si>
  <si>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</si>
  <si>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</si>
  <si>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</si>
  <si>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</si>
  <si>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</si>
  <si>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</si>
  <si>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</si>
  <si>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</si>
  <si>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</si>
  <si>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</si>
  <si>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</si>
  <si>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</si>
  <si>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</si>
  <si>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</si>
  <si>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</si>
  <si>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</si>
  <si>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</si>
  <si>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</si>
  <si>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</si>
  <si>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</si>
  <si>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</si>
  <si>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</si>
  <si>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</si>
  <si>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</si>
  <si>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</si>
  <si>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</si>
  <si>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</si>
  <si>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</si>
  <si>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</si>
  <si>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</si>
  <si>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</si>
  <si>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</si>
  <si>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</si>
  <si>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</si>
  <si>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</si>
  <si>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</si>
  <si>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</si>
  <si>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</si>
  <si>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DISCOUNT ON CAPITAL STOCK (Account 213)</t>
  </si>
  <si>
    <t>1.  Report the balance at end of the year of discount on capital stock for each class and series of capital stock.</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</si>
  <si>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</si>
  <si>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</si>
  <si>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</si>
  <si>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</si>
  <si>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</si>
  <si>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</si>
  <si>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</si>
  <si>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Transfer of Provisions to Electric Department</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</si>
  <si>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</si>
  <si>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</si>
  <si>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</si>
  <si>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</si>
  <si>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</si>
  <si>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</si>
  <si>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</si>
  <si>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</si>
  <si>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</si>
  <si>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</si>
  <si>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</si>
  <si>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</si>
  <si>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</si>
  <si>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</si>
  <si>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</si>
  <si>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</si>
  <si>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</si>
  <si>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</si>
  <si>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</si>
  <si>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</si>
  <si>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</si>
  <si>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</si>
  <si>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</si>
  <si>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</si>
  <si>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</si>
  <si>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</si>
  <si>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</si>
  <si>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</si>
  <si>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</si>
  <si>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</si>
  <si>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</si>
  <si>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</si>
  <si>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</si>
  <si>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</si>
  <si>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</si>
  <si>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</si>
  <si>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</si>
  <si>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</si>
  <si>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</si>
  <si>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</si>
  <si>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</si>
  <si>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</si>
  <si>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</si>
  <si>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</si>
  <si>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</si>
  <si>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</si>
  <si>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</si>
  <si>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</si>
  <si>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</si>
  <si>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</si>
  <si>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</si>
  <si>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</si>
  <si>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</si>
  <si>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</si>
  <si>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</si>
  <si>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</si>
  <si>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</si>
  <si>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</si>
  <si>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</si>
  <si>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</si>
  <si>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</si>
  <si>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</si>
  <si>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</si>
  <si>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</si>
  <si>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</si>
  <si>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</si>
  <si>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</si>
  <si>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</si>
  <si>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</si>
  <si>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</si>
  <si>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</si>
  <si>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</si>
  <si>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</si>
  <si>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</si>
  <si>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</si>
  <si>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</si>
  <si>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</si>
  <si>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</si>
  <si>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</si>
  <si>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</si>
  <si>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</si>
  <si>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</si>
  <si>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</si>
  <si>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</si>
  <si>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</si>
  <si>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</si>
  <si>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</si>
  <si>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</si>
  <si>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</si>
  <si>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</si>
  <si>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</si>
  <si>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</si>
  <si>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</si>
  <si>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</si>
  <si>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</si>
  <si>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</si>
  <si>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</si>
  <si>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</si>
  <si>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</si>
  <si>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</si>
  <si>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</si>
  <si>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</si>
  <si>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</si>
  <si>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</si>
  <si>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</si>
  <si>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</si>
  <si>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</si>
  <si>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</si>
  <si>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</si>
  <si>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</si>
  <si>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</si>
  <si>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</si>
  <si>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</si>
  <si>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</si>
  <si>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</si>
  <si>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Pg 110, L 32 (d)</t>
  </si>
  <si>
    <t>Accounts Receivable from Assoc. Cos.</t>
  </si>
  <si>
    <t>Pg 110, L 33 (d)</t>
  </si>
  <si>
    <t>Materials and Supplies</t>
  </si>
  <si>
    <t>Pg 110, L 34=&gt;43 (d)</t>
  </si>
  <si>
    <t>Gas Stored Underground - Current</t>
  </si>
  <si>
    <t>Pg 110, L 44 (d)</t>
  </si>
  <si>
    <t>Liquefied Natural Gas in Storage</t>
  </si>
  <si>
    <t>Pg 110, L 45 (d)</t>
  </si>
  <si>
    <t>Prepayments</t>
  </si>
  <si>
    <t>Pg 110, L 46, 47 (d)</t>
  </si>
  <si>
    <t>Interest and Dividends Receivable</t>
  </si>
  <si>
    <t>Pg 110, L 48 (d)</t>
  </si>
  <si>
    <t>Rents Receivable</t>
  </si>
  <si>
    <t>Pg 110, L 49 (d)</t>
  </si>
  <si>
    <t>Accrued Utility Revenue</t>
  </si>
  <si>
    <t>Pg 110, L 50 (d)</t>
  </si>
  <si>
    <t>Misc. Current and Accrued Assets</t>
  </si>
  <si>
    <t>Pg 110, L 51 (d)</t>
  </si>
  <si>
    <t xml:space="preserve">   Total Current and Accrued Assets</t>
  </si>
  <si>
    <t>Unamort. Debt Expense</t>
  </si>
  <si>
    <t>Pg 111, L 54 (d)</t>
  </si>
  <si>
    <t>Pg 111, L 55=&gt;56 (d)</t>
  </si>
  <si>
    <t>Prelim. Survey and Investigation Charges</t>
  </si>
  <si>
    <t>Pg 111, L 58, 59 (d)</t>
  </si>
  <si>
    <t>Pg 111, L 60 (d)</t>
  </si>
  <si>
    <t>Temporary Facilities</t>
  </si>
  <si>
    <t>Pg 111, L 61 (d)</t>
  </si>
  <si>
    <t>Pg 111, L 57, 62, 65, 67 (d)</t>
  </si>
  <si>
    <t>Deferred Losses from Disp. of  Utility Plant</t>
  </si>
  <si>
    <t>Pg 111, L 63 (d)</t>
  </si>
  <si>
    <t>Research and Development</t>
  </si>
  <si>
    <t>Pg 111, L 64 (d)</t>
  </si>
  <si>
    <t>Accumulated Deferred Income Taxes</t>
  </si>
  <si>
    <t>Pg 111, L 66 (d)</t>
  </si>
  <si>
    <t xml:space="preserve">          Total Deferred Debits</t>
  </si>
  <si>
    <t xml:space="preserve">     Total Assets and Other Debits</t>
  </si>
  <si>
    <t>Formula should = Pg 111, L 69 (d)</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</si>
  <si>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</si>
  <si>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</si>
  <si>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</si>
  <si>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</si>
  <si>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</si>
  <si>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</si>
  <si>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</si>
  <si>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</si>
  <si>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</si>
  <si>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</si>
  <si>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</si>
  <si>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</si>
  <si>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</si>
  <si>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</si>
  <si>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</si>
  <si>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</si>
  <si>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</si>
  <si>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</si>
  <si>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</si>
  <si>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</si>
  <si>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</si>
  <si>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</si>
  <si>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</si>
  <si>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</si>
  <si>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</si>
  <si>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</si>
  <si>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</si>
  <si>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</si>
  <si>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</si>
  <si>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</si>
  <si>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</si>
  <si>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</si>
  <si>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</si>
  <si>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</si>
  <si>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</si>
  <si>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</si>
  <si>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</si>
  <si>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</si>
  <si>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</si>
  <si>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</si>
  <si>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</si>
  <si>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</si>
  <si>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</si>
  <si>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</si>
  <si>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</si>
  <si>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</si>
  <si>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</si>
  <si>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</si>
  <si>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</si>
  <si>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</si>
  <si>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</si>
  <si>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</si>
  <si>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</si>
  <si>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</si>
  <si>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</si>
  <si>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</si>
  <si>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</si>
  <si>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</si>
  <si>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</si>
  <si>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</si>
  <si>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</si>
  <si>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</si>
  <si>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</si>
  <si>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</si>
  <si>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</si>
  <si>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</si>
  <si>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</si>
  <si>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</si>
  <si>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</si>
  <si>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</si>
  <si>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</si>
  <si>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</si>
  <si>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</si>
  <si>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</si>
  <si>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</si>
  <si>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</si>
  <si>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</si>
  <si>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</si>
  <si>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</si>
  <si>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</si>
  <si>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</si>
  <si>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</si>
  <si>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</si>
  <si>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</si>
  <si>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</si>
  <si>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</si>
  <si>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</si>
  <si>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</si>
  <si>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</si>
  <si>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</si>
  <si>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</si>
  <si>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</si>
  <si>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</si>
  <si>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</si>
  <si>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</si>
  <si>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</si>
  <si>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</si>
  <si>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</si>
  <si>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</si>
  <si>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</si>
  <si>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</si>
  <si>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</si>
  <si>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</si>
  <si>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</si>
  <si>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</si>
  <si>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</si>
  <si>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</si>
  <si>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</si>
  <si>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</si>
  <si>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</si>
  <si>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</si>
  <si>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</si>
  <si>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</si>
  <si>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</si>
  <si>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</si>
  <si>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</si>
  <si>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</si>
  <si>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</si>
  <si>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</si>
  <si>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</si>
  <si>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</si>
  <si>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</si>
  <si>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at the end of the year.</t>
  </si>
  <si>
    <t xml:space="preserve">designate with a double asterisk any amounts </t>
  </si>
  <si>
    <t xml:space="preserve">representing the excess of consideration received </t>
  </si>
  <si>
    <t xml:space="preserve">over stated values of stocks without par value. </t>
  </si>
  <si>
    <t>Account 205, Preferred Stock Subscribed, show the subscription</t>
  </si>
  <si>
    <t xml:space="preserve">price and the balance due on each class at the end of year.              </t>
  </si>
  <si>
    <t xml:space="preserve">3.   Describe in a footnote the agreement and transactions          </t>
  </si>
  <si>
    <t>RESEARCH, DEVELOPMENT, AND DEMONSTRATION ACTIVITIES</t>
  </si>
  <si>
    <t>Page 352-A</t>
  </si>
  <si>
    <t>Page 353-A</t>
  </si>
  <si>
    <t>Page 352-B</t>
  </si>
  <si>
    <t>Page 353-B</t>
  </si>
  <si>
    <t>DISTRIBUTION OF SALARIES AND WAGES</t>
  </si>
  <si>
    <t xml:space="preserve">  Report below the distribution of total salaries and wages</t>
  </si>
  <si>
    <t>Aquired rights of way for future transmission line</t>
  </si>
  <si>
    <t>from Danskammer Point System Station to Manchester</t>
  </si>
  <si>
    <t>Road Substation</t>
  </si>
  <si>
    <t>Land aquired for future expansion of Ohioville</t>
  </si>
  <si>
    <t xml:space="preserve">Hopewell Junction substation land transferred to </t>
  </si>
  <si>
    <t>future use in 1996 for future expansion</t>
  </si>
  <si>
    <t>Neversink Substation land transferred to future use</t>
  </si>
  <si>
    <t>in 1996 for future expansion</t>
  </si>
  <si>
    <t>added line</t>
  </si>
  <si>
    <t>Derivative Instruments Liabilities (244)</t>
  </si>
  <si>
    <t>1/1/14</t>
  </si>
  <si>
    <t>12/31/14</t>
  </si>
  <si>
    <t>I.  ELECTRIC UTILITY</t>
  </si>
  <si>
    <t>A.  R&amp;D Performed Internally</t>
  </si>
  <si>
    <t>1. Alternative Generation</t>
  </si>
  <si>
    <t xml:space="preserve">2. System Planning, </t>
  </si>
  <si>
    <t xml:space="preserve">      Engineering &amp; Operation</t>
  </si>
  <si>
    <t>R&amp;D Admin - Labor</t>
  </si>
  <si>
    <t>R&amp;D Admin - Supp. , Exp &amp; Trans</t>
  </si>
  <si>
    <t>3. Transmission</t>
  </si>
  <si>
    <t>AUTOMATED EVENT COLLECTION &amp; REPORTING</t>
  </si>
  <si>
    <t>GIC MONITORING OF THE S1 TRANSFORMER</t>
  </si>
  <si>
    <t>EPRI-UG TRAN LAMINAR DIELECTRIC CABLE PR</t>
  </si>
  <si>
    <t>4. Distribution</t>
  </si>
  <si>
    <t>MICROWAVE COMMUNICATION LINK</t>
  </si>
  <si>
    <t>PRISM SOLAR DEMONSTRATION PROJECT</t>
  </si>
  <si>
    <t>LARGE PV ANALYSIS USING A PQ RECORDER</t>
  </si>
  <si>
    <t>RESISTOGRAPH EVAL-ASSESSING ROTTEN POLES</t>
  </si>
  <si>
    <t>PRIMARY LINE SENSORS</t>
  </si>
  <si>
    <t>CEA MEMBERSHIP-DISTR ASSET LIFE CYCLE MG</t>
  </si>
  <si>
    <t>5. Environmental</t>
  </si>
  <si>
    <t xml:space="preserve">I. ELECTRIC UTILITY (cont'd) </t>
  </si>
  <si>
    <t>6. Customer Service</t>
  </si>
  <si>
    <t>WIRE GUARDING AUTOMATION PILOT</t>
  </si>
  <si>
    <t>CUSTOMER SURVEY FEASIBILITY STUDY</t>
  </si>
  <si>
    <t>TRAINING PROCESS IMPROVEMENTS</t>
  </si>
  <si>
    <t>COLLECTION ACCOUNTING SCORING</t>
  </si>
  <si>
    <t>IT STRATEGIC RESEARCH</t>
  </si>
  <si>
    <t>7. Other</t>
  </si>
  <si>
    <t xml:space="preserve">    Sub-total</t>
  </si>
  <si>
    <t>Electric Utility - Internal R&amp;D Costs Incurred</t>
  </si>
  <si>
    <t>B. R&amp;D Performed (External)</t>
  </si>
  <si>
    <t>1. Research Support to Electric Power Research Institute (EPRI)</t>
  </si>
  <si>
    <t>Program Support</t>
  </si>
  <si>
    <t>EPRI Advisory Committee Expense</t>
  </si>
  <si>
    <t>4. Research Support to Others:</t>
  </si>
  <si>
    <t>Committees- Support (EPRI Advisory Comm. Labor)</t>
  </si>
  <si>
    <t>SBC Payments</t>
  </si>
  <si>
    <t>New York State - ERDA (NYSERDA)</t>
  </si>
  <si>
    <t>Membership Dues and Contributions</t>
  </si>
  <si>
    <t>Electric Utility - External R&amp;D Costs Incurred</t>
  </si>
  <si>
    <t>Sub-total Electric Utility R&amp;D Costs Incurred</t>
  </si>
  <si>
    <t>Deferral of R&amp;D Revenue Overcollection</t>
  </si>
  <si>
    <t>Total Electric Utility Internal &amp; External R&amp;D Costs</t>
  </si>
  <si>
    <t>I. GAS UTILITY</t>
  </si>
  <si>
    <t>2. System Planning,</t>
  </si>
  <si>
    <t xml:space="preserve">     Engineering and Operation</t>
  </si>
  <si>
    <t>NYSEARCH - Expense</t>
  </si>
  <si>
    <t>3. &amp; 4. Transmission &amp;</t>
  </si>
  <si>
    <t xml:space="preserve">            Distribution</t>
  </si>
  <si>
    <t>GEOSPATIAL MODELING/ANALYSIS-GAS MARKETI</t>
  </si>
  <si>
    <t>14. Customer Service</t>
  </si>
  <si>
    <t xml:space="preserve">       Sub-total</t>
  </si>
  <si>
    <t>Gas Utility - Internal R&amp;D Costs Incurred</t>
  </si>
  <si>
    <t>2. Research Support to Others</t>
  </si>
  <si>
    <t>NYSEARCH - Gas Membership</t>
  </si>
  <si>
    <t>Institute of Gas Technology</t>
  </si>
  <si>
    <t>New York State - ERDA (Gas)</t>
  </si>
  <si>
    <t>Millenium Fund (former GRI)</t>
  </si>
  <si>
    <t>Gas Utility - External R&amp;D Costs Incurred</t>
  </si>
  <si>
    <t>Subtotal Gas Utility R&amp;D Costs Incurred</t>
  </si>
  <si>
    <t>Total Gas Utility Internal &amp; External R&amp;D Costs</t>
  </si>
  <si>
    <t>SUBSTATION LIDAR SCANNING &amp; 3D MODELING</t>
  </si>
  <si>
    <t>ROK-AWAY AUGER</t>
  </si>
  <si>
    <t>SYSTEM COMP IN SEMICONDUCTOR INDUSTRY</t>
  </si>
  <si>
    <t>ELECTRIC TRANS INS DRONE</t>
  </si>
  <si>
    <t>INSPECTION OF STEEL AND CONCRETE POLES</t>
  </si>
  <si>
    <t>COMPOSITE CROSSARM STANDARD</t>
  </si>
  <si>
    <t>POLE ANCHOR INSPECTION</t>
  </si>
  <si>
    <t>REMOTE FAULT FINDING (UNDERGROUND NTW)</t>
  </si>
  <si>
    <t>NEW PULL BOX AND FRAME COVER</t>
  </si>
  <si>
    <t>EXPAND REG COMM TO POLE-MOUNTED INSTALL</t>
  </si>
  <si>
    <t>HIGH IMPENENCE FAULT DETECTION</t>
  </si>
  <si>
    <t>EATON INSULATED RELAY EVALUATION INWOOD AVE</t>
  </si>
  <si>
    <t xml:space="preserve">Deferred Balance Sheet </t>
  </si>
  <si>
    <t>r&amp;d Admin - Supp., Exp &amp; Trans</t>
  </si>
  <si>
    <t>REMOTE METHANE LEAK DETECTOR EVALUATION</t>
  </si>
  <si>
    <t>PHEUMATIC HANDHELD TAMPER FOR SM EXCAVA</t>
  </si>
  <si>
    <t>N KINGSTON REG CONTROL &amp; FLOW MONITORING</t>
  </si>
  <si>
    <t>BACKHOE AND EXCAVATOR TRAINING SIMULATOR</t>
  </si>
  <si>
    <t>VERMEER TRENCHING TECHNOLOGY EVALUATION</t>
  </si>
  <si>
    <t>COLLECTION ACCOUNT SCORING-EXPERIAN'S ADVA</t>
  </si>
  <si>
    <t>Land and Land Rights</t>
  </si>
  <si>
    <t>Rights of Way - Cruger Island to Niagara Mohawk Transmission</t>
  </si>
  <si>
    <t>Line. Purchase of remaining 50.55 acres of former Ward Manor</t>
  </si>
  <si>
    <t>property form Cruger Development Company, Inc.</t>
  </si>
  <si>
    <t>Rights of Way - Mt. Marion to Hudson River Transmission Line</t>
  </si>
  <si>
    <t>Rights of Way  - Danskammer to Union Avenue</t>
  </si>
  <si>
    <t xml:space="preserve">Transmission Line </t>
  </si>
  <si>
    <t>Trimming</t>
  </si>
  <si>
    <t>Rights of Way - Saugerties to Hunter Transmission Line</t>
  </si>
  <si>
    <t>Rights of Way - Proposed Fishkill to Pleasant Valley 345kv Line.</t>
  </si>
  <si>
    <t>Purchase of 160.426 acres of land.</t>
  </si>
  <si>
    <t>Rights of Way - Proposed E. Walden to Ohioville 345kv Line.</t>
  </si>
  <si>
    <t>Purchase of 17.52 acres of land.</t>
  </si>
  <si>
    <t>Property Previously Devoted to Public Service</t>
  </si>
  <si>
    <t xml:space="preserve">Consolidation of Kingston Headquarters, Saugerties Office </t>
  </si>
  <si>
    <t>transferred to non-utility in December 1985</t>
  </si>
  <si>
    <t xml:space="preserve">      Improvements to Saugerties Office in 1996</t>
  </si>
  <si>
    <t xml:space="preserve">      Improvements to Saugerties Office in 2009</t>
  </si>
  <si>
    <t xml:space="preserve">Land at retired substations, Greenville and Cornwall transferred to </t>
  </si>
  <si>
    <t>non-utility in 1996.</t>
  </si>
  <si>
    <t xml:space="preserve">3.64 Acres Montgomery, Drury Lane transferred </t>
  </si>
  <si>
    <t>to non-utility in 2009.</t>
  </si>
  <si>
    <t>MINOR PROJECTS (LESS THAN $100,000 EACH)</t>
  </si>
  <si>
    <t>From Page 216-A</t>
  </si>
  <si>
    <t>ELECTRIC CONTINUED</t>
  </si>
  <si>
    <t>INSERT PAGE SUBTOTAL - ELECTRIC</t>
  </si>
  <si>
    <t>Common Continued</t>
  </si>
  <si>
    <t>INSERT PAGE SUBTOTAL - COMMON</t>
  </si>
  <si>
    <t>REFURB WET SECTION-STURGEON POOL U1</t>
  </si>
  <si>
    <t>REPL STURGEON POOL UNIT #1 ROTOR</t>
  </si>
  <si>
    <t>NEW 115KV LINE-SAUG/N CATS-NEAR H LINE</t>
  </si>
  <si>
    <t>NEW 115KV LINE-KGN/SAUG-NEAR SB LINE</t>
  </si>
  <si>
    <t>NEW 115KV LINE-EAST FISHKILL TO WICCOPEE</t>
  </si>
  <si>
    <t>REBUILD WH-1 AND WH-2 LINES</t>
  </si>
  <si>
    <t>REBUILD G LINE - NORTHERN SECTION</t>
  </si>
  <si>
    <t>EASEMENT DEFICIENCIES - 115KV LINES</t>
  </si>
  <si>
    <t>EASEMENTS - 345KV DEFICIENCIES - 2014</t>
  </si>
  <si>
    <t>MR LINE - 2014 HPR PROGRAM</t>
  </si>
  <si>
    <t>DB LINE - 2014 NERC/HPR PROGRAM</t>
  </si>
  <si>
    <t>PARCELS/EASEMENTS - 301 AND HP LINES</t>
  </si>
  <si>
    <t>REBLD 115KV A &amp; C TRANSMISSION LINE</t>
  </si>
  <si>
    <t>UPGRADE 305 LINE A2 PROTEC-ROSETON</t>
  </si>
  <si>
    <t>EASEMENT - TP - C LINE - CORNWALL COMMONS</t>
  </si>
  <si>
    <t>INSTALL GAS TO SERVE 5 MODELS UNITS</t>
  </si>
  <si>
    <t>FERGUSON 3000' EXTENSION 20MCFH LOAD</t>
  </si>
  <si>
    <t>MAIN EXTENSION TO SERVE MAIN STREET</t>
  </si>
  <si>
    <t>SM LINE REINFORCEMENT PROJECT</t>
  </si>
  <si>
    <t>DISTR TEST STATIONS 2014 FISHKILL</t>
  </si>
  <si>
    <t>2014 DIP - JACKSON REG BROAD AND BEDFORD</t>
  </si>
  <si>
    <t>REPL WINDOWS - BLDG 800 2ND FLOOR</t>
  </si>
  <si>
    <t>REPL PUMPS - BLDG 803 MECHANICAL ROOM</t>
  </si>
  <si>
    <t>STOREROOM EXPANSION - FISHKILL HDQTRS</t>
  </si>
  <si>
    <t>NYSERDA PON 2474 GRANT SOFTWARE</t>
  </si>
  <si>
    <t>TRANSM OUTAGE APP (TOA) SOFTWARE</t>
  </si>
  <si>
    <t>DAMAGE ASSESSMENT SOFTWARE</t>
  </si>
  <si>
    <t>NEW KNAPPS CORNERS SUBSTATION</t>
  </si>
  <si>
    <t>HURLEY AVE 115KV TR#3 BUSHINGS</t>
  </si>
  <si>
    <t>UPGRADE RHINEBECK SUBSTATION - P&amp;T</t>
  </si>
  <si>
    <t>301 LINE ALT #2-HURLEY AVE 345 - P&amp;T</t>
  </si>
  <si>
    <t>REPL 15KV BREAKERS - BETHLEHEM RD - P&amp;T</t>
  </si>
  <si>
    <t>REPL 15KV BREAKERS - LINCOLN PARK - P&amp;T</t>
  </si>
  <si>
    <t>REPL OR-1075 BRKR - OHIOVILLE SUB P&amp;T</t>
  </si>
  <si>
    <t>REPL C-3361 345KV CKT SW-ROCK TAVERN</t>
  </si>
  <si>
    <t>NEW 115KV STURGEON POOL SUBSTATION</t>
  </si>
  <si>
    <t>NEW 115KV KERHONKSON SUB - P&amp;MK LINES</t>
  </si>
  <si>
    <t>EXTEND ELECTRIC TO SERVE 5 MODELS</t>
  </si>
  <si>
    <t>REPL PK PO &amp; PU CKTS - PH 5 - MAIN ST</t>
  </si>
  <si>
    <t>RETIRE SMITH ST SUBSTATION FINAL PHASE</t>
  </si>
  <si>
    <t>CC - SYSTEM WIDE ELEC RELIABILITY IMPROVEMENT</t>
  </si>
  <si>
    <t>PURCHASE HINDEN PROPERTY</t>
  </si>
  <si>
    <t>CONVERT 7062 CKT - TURKEY HILL - MILAN</t>
  </si>
  <si>
    <t>CONVRT 6001L/621 CKTS - MONTGOMERY ST</t>
  </si>
  <si>
    <t>CVRT 731732 &amp; 6092 CKTS TO 13.2KV</t>
  </si>
  <si>
    <t>REBLD 7071 CKT - PUMPKIN LN - CLINTON</t>
  </si>
  <si>
    <t>TACONIC CROSSING RT 199 MILAN</t>
  </si>
  <si>
    <t>ELECTRIC GIS PHASAE I SOFTWARE</t>
  </si>
  <si>
    <t>BI-CALL CENTER PHONE STATS - SOFTWARE</t>
  </si>
  <si>
    <t>SOFTWARE APPLICATION TESTING TOOLS</t>
  </si>
  <si>
    <t>ENTERPRISE SOA FRAMEWORK - PHASE 2</t>
  </si>
  <si>
    <t>DIGITAL INTERACTIVE STRATEGY</t>
  </si>
  <si>
    <t>LEGACY WORKSHOPS - CIS BUSINESS PROC</t>
  </si>
  <si>
    <t>LEGACY WORKSHOPS - EAM</t>
  </si>
  <si>
    <t>ENTERPRISE CONTENT MANAGEMENT</t>
  </si>
  <si>
    <t>GROUNDS AND GROUND CLUSTERS</t>
  </si>
  <si>
    <t>NETWORK STRATEGY PILOT PROJ TIER 1</t>
  </si>
  <si>
    <t>TRANSPORTATION SERVICE VEHICLES</t>
  </si>
  <si>
    <t>Class of Material</t>
  </si>
  <si>
    <t>Primary Electric &amp; Gas Repair</t>
  </si>
  <si>
    <t>and Construction Material</t>
  </si>
  <si>
    <r>
      <t xml:space="preserve">A.  </t>
    </r>
    <r>
      <rPr>
        <u/>
        <sz val="12"/>
        <rFont val="Arial"/>
        <family val="2"/>
      </rPr>
      <t>Adjustments made thourhg the Stores Clearing Accounts:</t>
    </r>
  </si>
  <si>
    <t xml:space="preserve">Inventory adjustments resulting form periodic physical inventories, write-off or obsolete material and the reclassification </t>
  </si>
  <si>
    <t>of material were made as follows:</t>
  </si>
  <si>
    <t>Debit</t>
  </si>
  <si>
    <t>Credit</t>
  </si>
  <si>
    <t xml:space="preserve">18235-Storm Damage                                 </t>
  </si>
  <si>
    <t xml:space="preserve">18236-Pension Over/Undercollection       </t>
  </si>
  <si>
    <t>18238-Pension - FAS 87 Minimum Liability Adjustment</t>
  </si>
  <si>
    <t xml:space="preserve">18240-Residual Gas Def'd Balance       </t>
  </si>
  <si>
    <t xml:space="preserve">18241-Carrying Charge Resid Gas Def'd Bal  </t>
  </si>
  <si>
    <t>18244-Deferred FIT Medicare Subsidy</t>
  </si>
  <si>
    <t>18246-CC Management Audit Costs</t>
  </si>
  <si>
    <t>18247-CC February Storm Costs</t>
  </si>
  <si>
    <t>18248-Deferred Property Taxes</t>
  </si>
  <si>
    <t>18249-CC Deferred Property Taxes</t>
  </si>
  <si>
    <t>18251-Deferred Accretion Expense</t>
  </si>
  <si>
    <t xml:space="preserve">18252-PSC Assessments       </t>
  </si>
  <si>
    <t xml:space="preserve">18253-PSC Asessment-Carrying Charge       </t>
  </si>
  <si>
    <t>18256-Management Audit Costs</t>
  </si>
  <si>
    <t>18257-Preferred Stock Costs (Amort. 5/2002 - 9/2027</t>
  </si>
  <si>
    <t xml:space="preserve">18260-Deferred Electric Energy Costs   </t>
  </si>
  <si>
    <t xml:space="preserve">18261-Net Resale Revenues              </t>
  </si>
  <si>
    <t xml:space="preserve">18262-Deferred Unrealized Losses - FAS 133         </t>
  </si>
  <si>
    <t xml:space="preserve">18269-Accrued MGP Costs          </t>
  </si>
  <si>
    <t xml:space="preserve">18270-Electric RDM Deferral       </t>
  </si>
  <si>
    <t xml:space="preserve">18271-CC-Electric RDM        </t>
  </si>
  <si>
    <t xml:space="preserve">18272-Gas RDM Deferral        </t>
  </si>
  <si>
    <t xml:space="preserve">18273-CC-Gas RDM            </t>
  </si>
  <si>
    <t>18274-Energy Efficiency Encentives</t>
  </si>
  <si>
    <t>18275-CC-Def Interest (series G)</t>
  </si>
  <si>
    <t>18276-CC SC 11 Rate Allocation</t>
  </si>
  <si>
    <t>18277-CC SC11 Rate Allocation</t>
  </si>
  <si>
    <t>18279-Software AG Undercollection</t>
  </si>
  <si>
    <t>18280-Variable Rate Notes - Interest - Electric</t>
  </si>
  <si>
    <t>18281-Variable Rate Notes - Interest - Gas</t>
  </si>
  <si>
    <t xml:space="preserve">18283-Asbestos Litigation  Costs Deferred   </t>
  </si>
  <si>
    <t xml:space="preserve">18284-Carrying Charge - Asbestos Litigation </t>
  </si>
  <si>
    <t xml:space="preserve">18285-MGP Costs and Recoveries          </t>
  </si>
  <si>
    <t xml:space="preserve">18286-Carrying Chages - MGP Costs &amp; Recoveries     </t>
  </si>
  <si>
    <t>18288-CC Software AG Costs</t>
  </si>
  <si>
    <t xml:space="preserve">18289-Gas Costs Deferred - GSC              </t>
  </si>
  <si>
    <t xml:space="preserve">18291-MTA - Business Tax Surcharge    </t>
  </si>
  <si>
    <t xml:space="preserve">18293-Deferred Vacation Pay Accrual       </t>
  </si>
  <si>
    <t>18294-Cost To Achieve Tax Refind</t>
  </si>
  <si>
    <t xml:space="preserve">18295-Pension Reserve - Carrying Charge     </t>
  </si>
  <si>
    <t xml:space="preserve">18299-Deferred Income Taxes - FAS 109    </t>
  </si>
  <si>
    <t>18250-Gas Threat Assess.-Horseheads Order</t>
  </si>
  <si>
    <t>18263-Bulk Electric System Def</t>
  </si>
  <si>
    <t>18265-CC-Gas Threat Assess-Horseheads Order</t>
  </si>
  <si>
    <t>25423-Def NMP-2 Supplement</t>
  </si>
  <si>
    <t>25424-Def NMP-2 Carrying Charge</t>
  </si>
  <si>
    <t>25443-CC SAG Mitigation Cap Proj Overcoll</t>
  </si>
  <si>
    <t>25429-Net Lost Rev-MFC Overcollect.</t>
  </si>
  <si>
    <t>25430-MFC Overcollection-Carry Chg.</t>
  </si>
  <si>
    <t>25437-Def Svc Quality Incentive</t>
  </si>
  <si>
    <t>25432-Def. Unbilled Gas Revenues</t>
  </si>
  <si>
    <t>25441-Rate Base Impact of Repair Project</t>
  </si>
  <si>
    <t>25442-CC-Rate Base Impact of Repair Project</t>
  </si>
  <si>
    <t>25444-Federal Income Tax Research Cr</t>
  </si>
  <si>
    <t>25445-Federal Income Tax Research Cr</t>
  </si>
  <si>
    <t>25446-Def. Overcollect Pop Costs-Elec.</t>
  </si>
  <si>
    <t>25447-Def. Overcollect Pop Costs-Gas</t>
  </si>
  <si>
    <t>25450-CC-Def Interest (Variable Rate)</t>
  </si>
  <si>
    <t>25455-EPOP Overcoll. - Carry Chg.</t>
  </si>
  <si>
    <t>25469-Competitive Metering Initiative</t>
  </si>
  <si>
    <t>25483-PBA - Electric</t>
  </si>
  <si>
    <t>25466-OPEB Reserve - Carry Chg.</t>
  </si>
  <si>
    <t>25470-Resid. CBA Funds CS 05-E-0934</t>
  </si>
  <si>
    <t>25471-Def Competition Ed Camp Costs</t>
  </si>
  <si>
    <t>25472-SBC Overcollect. - Carry Chg.</t>
  </si>
  <si>
    <t>25475-SBC Overcollection - Gas</t>
  </si>
  <si>
    <t>25476-SBC Overcollection - Electric</t>
  </si>
  <si>
    <t>25477-FAS 133 Def. Unrealized Gain</t>
  </si>
  <si>
    <t>25484-PBA - Gas</t>
  </si>
  <si>
    <t>25479-Def Shared Earnings</t>
  </si>
  <si>
    <t>25480-Shared Earnings - Carry Charge</t>
  </si>
  <si>
    <t>25490-FAS 109 Income Taxes</t>
  </si>
  <si>
    <t>25496-Def Stray Voltage Overcollection</t>
  </si>
  <si>
    <t>25497-CC Def Stray Volt-Over Collection</t>
  </si>
  <si>
    <t>25485-CC PBA - Electric</t>
  </si>
  <si>
    <t>25486-CC PBA - Gas</t>
  </si>
  <si>
    <t>25487-Synergies Savings- Electric</t>
  </si>
  <si>
    <t>25488-Synergies Savings- Gas</t>
  </si>
  <si>
    <t>25433-CC-Excess Depreciation Reserve</t>
  </si>
  <si>
    <t>25435-CC Deferral of Overcollection on Int.</t>
  </si>
  <si>
    <t>25436-Deferral of Overcollection of Int.</t>
  </si>
  <si>
    <t>25439-Carrying Charge Tenn Gas Pipeline</t>
  </si>
  <si>
    <t>25440-SAG Migration Capital Projects Overcoll</t>
  </si>
  <si>
    <t>25448-Variable Rate Notes</t>
  </si>
  <si>
    <t>25449-Variable Rate Notes - Interest</t>
  </si>
  <si>
    <t>25467-Def OPEB Liab. Adj-FAS 158</t>
  </si>
  <si>
    <t>25431-Excess Electr Deprec Res (EDR)</t>
  </si>
  <si>
    <t>25465-Deferred OPEB Costs-Over/Under Coll</t>
  </si>
  <si>
    <t>*The general procedure was to charge overhead expenditures, whenever it was practical to do so, to the accounts or projects</t>
  </si>
  <si>
    <t>to which they were applicable.  A few general clearing accounts were used for accounting convenience to collect and</t>
  </si>
  <si>
    <t>distribute certain overhead costs which could be allocated with sufficient accuracy and more economically by this method.</t>
  </si>
  <si>
    <t>Through such clearing accounts the collected expenditures were charged to the expense accounts and to construction or</t>
  </si>
  <si>
    <t>other accounts in proporation to the various direct charges to which they related.</t>
  </si>
  <si>
    <t xml:space="preserve"> Costs of Engineering and Superintendence were generally charged to a construction project to which their work related.</t>
  </si>
  <si>
    <t>Small Hand Tools and Transportation</t>
  </si>
  <si>
    <t xml:space="preserve"> (a) Costs of small hand tools which were individually of small value and of short life.  Also covers the cost of a portion</t>
  </si>
  <si>
    <t>of the transportation fleet used for construction.  (b) and (c) Costs were accumulated in a general clearing account and</t>
  </si>
  <si>
    <t>apportioned to construction projects and maintenance expense and other accounts on the basis of direct labor charges.</t>
  </si>
  <si>
    <t>(d) An average rate of 34% was applied to such projects on all work done with Company's own forces.</t>
  </si>
  <si>
    <t>(e) None charged to work not involving Company labor.</t>
  </si>
  <si>
    <t>Insurance and Pensions</t>
  </si>
  <si>
    <t xml:space="preserve"> (a) Cost of  Workers' Compensation and Public Liability Insurance, Group Life and Disability Insurance, Health Insurance,</t>
  </si>
  <si>
    <t>Pension Costs, Unemployment and Old Age Benefit Taxes. (b) Apportioned between construction and operating</t>
  </si>
  <si>
    <t>expenses and other accounts on the basis of the actual direct payroll charges. (c) Amounts charged to the construction</t>
  </si>
  <si>
    <t>clearing account were allocated to construction projects on the basis of direct labor costs. (d) A rate of about 28%</t>
  </si>
  <si>
    <t>was applied to such projects for all work done with the Company's own forces. (e) None charged to work not involving</t>
  </si>
  <si>
    <t>Company labor.</t>
  </si>
  <si>
    <t>Stores Expense</t>
  </si>
  <si>
    <t xml:space="preserve">     (a) Cost of operating storerooms. (b) &amp; (c) Costs were accumulated in a general clearing</t>
  </si>
  <si>
    <t>account and apportioned to construction projects and operating expenses and other accounts</t>
  </si>
  <si>
    <t>based on the direct cost of material drawn from stores. (d) A rate averaging 18% of the direct</t>
  </si>
  <si>
    <t>costs of material was used for all types of construction. (e) None charged to work not involving</t>
  </si>
  <si>
    <t>stores material.</t>
  </si>
  <si>
    <t>Exempt Material</t>
  </si>
  <si>
    <t xml:space="preserve">     (a) Cost of minor or expendable material, such as tape, nails, bolts, connectors, small</t>
  </si>
  <si>
    <t>insulators, pipe fittings, pipe covering, etc. (b) &amp; (c) Costs were accumulated in a special</t>
  </si>
  <si>
    <t>subdivision of Material &amp; Supplies account and apportioned to construction projects and</t>
  </si>
  <si>
    <t>other accounts based on direct cost of the major material requiring assembly or erection in</t>
  </si>
  <si>
    <t>the field. (d) Rates were computed monthly and averaged 9% of the direct cost of such major</t>
  </si>
  <si>
    <t>material which was used on all types of construction. (e) None charged to work not involving</t>
  </si>
  <si>
    <t>material requiring assembly or erection.</t>
  </si>
  <si>
    <t>Lost Time Payroll</t>
  </si>
  <si>
    <t xml:space="preserve">     (a) Compensation paid under union contract requirements and by Company policy and</t>
  </si>
  <si>
    <t>employment practice, for time not worked, such as for vacations, holidays, sickness, jury duty,</t>
  </si>
  <si>
    <t>inclement weather, etc. (b) &amp; (c) Apportioned between construction projects and operating</t>
  </si>
  <si>
    <t>expenses and other accounts on the basis of the time actually worked. (d) A rate of about 19%</t>
  </si>
  <si>
    <t>was applied to such projects for all work done with the Company's own forces. (e) None</t>
  </si>
  <si>
    <t>charged to work not involving Company labor.</t>
  </si>
  <si>
    <t>Construction Accounting</t>
  </si>
  <si>
    <t xml:space="preserve">     (a) Payroll, machine rentals, supplies and other incidental expenditures for accounting,</t>
  </si>
  <si>
    <t xml:space="preserve">clerical and miscellaneous work applicable to the normal construction program.  Similar </t>
  </si>
  <si>
    <t>costs applicable to large special projects were charged directly to the work orders involved.</t>
  </si>
  <si>
    <t>(b) Costs applicable to the accounting for construction charges for the program were charged</t>
  </si>
  <si>
    <t>to a construction clearing account. (c) Allocations to normal construction projects was based</t>
  </si>
  <si>
    <t>on direct labor and material charges to the project. (d) A rate of about 16% was applied to</t>
  </si>
  <si>
    <t>such projects.</t>
  </si>
  <si>
    <t xml:space="preserve">     (a) In general an allowance for funds used during construction was applied to each</t>
  </si>
  <si>
    <t>construction project whose construction period extended one month or more and whose total</t>
  </si>
  <si>
    <t>costs was estimated to be $50,000 or more. (b) In general, the allowance rate was applied</t>
  </si>
  <si>
    <t>only to the average monthly projects balance. (c) The allowance computation period</t>
  </si>
  <si>
    <t>commenced for normal projects the beginning of the month following the month costs were</t>
  </si>
  <si>
    <t xml:space="preserve">initially charged and ended at mid-month in which the project was placed in service.  In the </t>
  </si>
  <si>
    <t>case of major projects the computation period commenced the day costs were initially</t>
  </si>
  <si>
    <t>charged and ended on the date "placed in service". (d) The gross allowance rate applied for</t>
  </si>
  <si>
    <t>2014 was 4.60% for the period January 1 through December 31.  The annual gross allowance</t>
  </si>
  <si>
    <t>rate was based on the Company's embedded costs of capital at the beginning of the year and</t>
  </si>
  <si>
    <t>the cost of short-term debt for the year.  The projected cost rates used for the embedded</t>
  </si>
  <si>
    <t>cost of capital were 4.56% for long-term debt; 0% for preferred stock; and 10% for common</t>
  </si>
  <si>
    <t>equity. The actual cost rate for short-term debt was .99%.</t>
  </si>
  <si>
    <t>Nonassociated Utilities:</t>
  </si>
  <si>
    <t xml:space="preserve">        '(1)</t>
  </si>
  <si>
    <t xml:space="preserve"> NYSEG Corp</t>
  </si>
  <si>
    <t xml:space="preserve">   NYSEG Borderlines</t>
  </si>
  <si>
    <t>Niagara Mohawk Power Corp.</t>
  </si>
  <si>
    <t xml:space="preserve">  National Grid Borderlines</t>
  </si>
  <si>
    <t>Orange &amp; Rockland Util., Inc</t>
  </si>
  <si>
    <t xml:space="preserve">  Orange &amp; Rockland Borderlines</t>
  </si>
  <si>
    <t>SF</t>
  </si>
  <si>
    <t>RQ</t>
  </si>
  <si>
    <t>Power Brokers</t>
  </si>
  <si>
    <t>Brookfield Power</t>
  </si>
  <si>
    <t>Citigroup Energy Inc</t>
  </si>
  <si>
    <t>DB Energy Trading</t>
  </si>
  <si>
    <t>Dutchess Co. Resource Recovery</t>
  </si>
  <si>
    <t>Entergy Nuclear Fitzpatrick</t>
  </si>
  <si>
    <t>GFI Brokers</t>
  </si>
  <si>
    <t>Hydro Technologies/Wallkill Hydro</t>
  </si>
  <si>
    <t xml:space="preserve">Macquarie Energy </t>
  </si>
  <si>
    <t>Montgomery Worsted Mills</t>
  </si>
  <si>
    <t>IPP Net Metering</t>
  </si>
  <si>
    <t>NYISO</t>
  </si>
  <si>
    <t>NRG Power Marketing</t>
  </si>
  <si>
    <t>Public Service Electric &amp; Gas</t>
  </si>
  <si>
    <t>Rivers Electric/ Mill pond Hydro</t>
  </si>
  <si>
    <t>Salisbury Hydro Associates</t>
  </si>
  <si>
    <t>Shell Energy North America</t>
  </si>
  <si>
    <t>Southwest Business Corporation</t>
  </si>
  <si>
    <t xml:space="preserve">TFS Energy </t>
  </si>
  <si>
    <t>Windsor Machinery Company</t>
  </si>
  <si>
    <t>Exelon ICAP</t>
  </si>
  <si>
    <t>Cargill</t>
  </si>
  <si>
    <t>OS</t>
  </si>
  <si>
    <t>Central Hudson Gas &amp; Electric</t>
  </si>
  <si>
    <t>284 South Avenue</t>
  </si>
  <si>
    <t>Poughkeepsie, NY 12601</t>
  </si>
  <si>
    <t>Danskammer Energy</t>
  </si>
  <si>
    <t>CCI Roseton</t>
  </si>
  <si>
    <t>7. None</t>
  </si>
  <si>
    <t>9.  For information about developments regarding legal proceedings, please see Note 12 (Commitments and Contingencies) of the Notes to the Consolidated Financial Statements.</t>
  </si>
  <si>
    <t>10. None</t>
  </si>
  <si>
    <t>11.  (Reserved)</t>
  </si>
  <si>
    <t>12.  N/A</t>
  </si>
  <si>
    <t>6.  See Notes 7, 8 and 9 of the Notes to the Consolidated Financial Statements.</t>
  </si>
  <si>
    <t>8.  None</t>
  </si>
  <si>
    <t>5.  Regarding the Company's gas supplies and storage capabilities, there were no major new sources of gas made available from purchases, development, purchase contract or otherwise.  All major contracts for 2014 are the same as those which had been in effect at December 31, 2013.  There were no changes in pipeline or storage capabilities during 2014.</t>
  </si>
  <si>
    <t>4.  None</t>
  </si>
  <si>
    <t>3.  None</t>
  </si>
  <si>
    <t>2.  None</t>
  </si>
  <si>
    <t>1.  None</t>
  </si>
  <si>
    <t>West Coxsakie</t>
  </si>
  <si>
    <t>South Cairo</t>
  </si>
  <si>
    <t>Plant Name __Sturgeon Pool</t>
  </si>
  <si>
    <t>Plant Name   Dashville</t>
  </si>
  <si>
    <t>Plant Name  High Falls</t>
  </si>
  <si>
    <t>4/XX/2015</t>
  </si>
  <si>
    <t>Wheeler</t>
  </si>
  <si>
    <t>NY State Electric &amp; Gas</t>
  </si>
  <si>
    <t>National Grid</t>
  </si>
  <si>
    <t>(182.80) DEF INT ON VAR RATE NOTES-ELECTRIC</t>
  </si>
  <si>
    <t>DEF FIT-CC-FEB 2010 STORM COSTS</t>
  </si>
  <si>
    <t>(182.36) PENSION OVER/UNDER COLL-ELEC</t>
  </si>
  <si>
    <t>(182.83) DEFERRED ASBESTOS LITIGATION</t>
  </si>
  <si>
    <t>DEF FIT - ASBESTOS LITIGATION CC</t>
  </si>
  <si>
    <t>CC-DEF FIT DEF INTEREST (SERIES G)-ELEC</t>
  </si>
  <si>
    <t>COST OF REMOVAL-ELECTRIC</t>
  </si>
  <si>
    <t>REPAIR ALLOWANCE</t>
  </si>
  <si>
    <t>DEF FIT - PREPAID INSURANCE - ELECTRIC</t>
  </si>
  <si>
    <t>DEF FIT PSC ASSESSMENT OVER/UNDER-ELEC</t>
  </si>
  <si>
    <t>(182.53) DEF FIT PSC ASSESSMENT CC ELEC</t>
  </si>
  <si>
    <t>(182.70)DEF FIT ELECTRIC RDM</t>
  </si>
  <si>
    <t>DEF FIT ELECTRIC RDM CC</t>
  </si>
  <si>
    <t>(182.95) PEN ELEC RESERVE CARRY CHRG</t>
  </si>
  <si>
    <t>(182.43)DEF FIT-CC-D&amp;O LIAB INS UNDERCOL</t>
  </si>
  <si>
    <t>DEF TAX MED ACT SUB FED ELEC</t>
  </si>
  <si>
    <t>(128.30) NONDEDUCTBL PENS EXP-ELEC</t>
  </si>
  <si>
    <t>DEF FIT - MFC OVERCOLLECTION - ELEC</t>
  </si>
  <si>
    <t>DEF FIT CC SOFTWARE AG COSTS</t>
  </si>
  <si>
    <t>(182.85) ACT MGP SIR COSTS AND REC-ELEC</t>
  </si>
  <si>
    <t>DEF FIT ON MED SUB DEF TAX TO BE COLL-ELEC</t>
  </si>
  <si>
    <t>DEF FIT MANAGEMENT AUDIT COSTS-ELECTRIC</t>
  </si>
  <si>
    <t>(182.60) DEFERRED FUEL COSTS</t>
  </si>
  <si>
    <t>CC-DEF FIT DEFERRED PROPERTY TAXES-ELEC</t>
  </si>
  <si>
    <t>(182.91) TMTBTS - ELECTRIC</t>
  </si>
  <si>
    <t>DEF FIT COST TO ACHIEVE TAX REFUND</t>
  </si>
  <si>
    <t>DEF FIT (182.98) AMR METER INSTALLATION</t>
  </si>
  <si>
    <t>CONSTRUCTION CHARGES</t>
  </si>
  <si>
    <t>DEF FIT DEFERRED PROPERTY TAXES</t>
  </si>
  <si>
    <t>(188.10) ELECTRIC R&amp;D COSTS DEFERRED</t>
  </si>
  <si>
    <t>(182.35) DEF FIT - STORM DEFFERALS</t>
  </si>
  <si>
    <t>ACC DEF INC TAX-STAT RATE ADJ-ELEC</t>
  </si>
  <si>
    <t>DEF FIT-CC MANAGEMENT AUDIT COSTS</t>
  </si>
  <si>
    <t>DEF FIT-ENERGY EFFICIENCY INCENTIVES</t>
  </si>
  <si>
    <t>DEF FIT REPAIR DEDUCTION-ELEC</t>
  </si>
  <si>
    <t>DEF FIT-SOFTWARE AG UNDERCOLL-ELEC</t>
  </si>
  <si>
    <t>CC-DEF FIT DEFERRED PROPERTY TAXES-GAS</t>
  </si>
  <si>
    <t>(182.86) CC- ACT MGP SIR COSTS &amp; RECOVERY</t>
  </si>
  <si>
    <t>MTG RECORDING TAX/BOND RED &amp; PREMIUM</t>
  </si>
  <si>
    <t>DEF FIT-ACCRETION EXPENSE</t>
  </si>
  <si>
    <t>(182.81) DEF INT ON VAR RATE NOTES-GAS</t>
  </si>
  <si>
    <t>(182.36) PENSION OVER/UNDER COLL-GAS</t>
  </si>
  <si>
    <t>DEF FIT-GAS THREAT ASSESS-HORSEHEADS ORDER</t>
  </si>
  <si>
    <t>CC-DEF FIT-GAS THREAT-HORSEHEADS ORDER</t>
  </si>
  <si>
    <t>DEF FIT (182.40) RESIDUAL GAS DEF BALANCE</t>
  </si>
  <si>
    <t>(182.41) CC-RESID GAS DEF BAL-INT BEAR</t>
  </si>
  <si>
    <t>CC-DEF FIT DEF INTEREST (SERIES G)-GAS</t>
  </si>
  <si>
    <t>COST OF REMOVAL-GAS</t>
  </si>
  <si>
    <t>(182.68) CC-GAS BAL INC - SW COSTS</t>
  </si>
  <si>
    <t>DEF FIT - PREPAID INSURANCE - GAS</t>
  </si>
  <si>
    <t xml:space="preserve"> DEF FIT PSC ASSESSMENT OVER/UNDER-GAS</t>
  </si>
  <si>
    <t>(182.53) DEF FIT PSC ASSESSMENT CC GAS</t>
  </si>
  <si>
    <t>DEF FIT GAS RDM</t>
  </si>
  <si>
    <t>DEF FIT - GAS RDM CC</t>
  </si>
  <si>
    <t>(182.95) PEN GAS RESERVE CARRY CHRGS</t>
  </si>
  <si>
    <t>DEF TAX MED ACT SUB FED GAS</t>
  </si>
  <si>
    <t>(128.30) NONDEDUCTBL PENS EXP-GAS</t>
  </si>
  <si>
    <t>DEF FIT - MFC OVERCOLLECTION - GAS</t>
  </si>
  <si>
    <t>(182.85) ACT MGP SIR COSTS AND REC-GAS</t>
  </si>
  <si>
    <t>DEF FIT ON MED SUB DEF TAX TO BE COLL-GAS</t>
  </si>
  <si>
    <t>DEF FIT MANAGEMENT AUDIT COSTS-GAS</t>
  </si>
  <si>
    <t>(182.91) TMTBTS - GAS</t>
  </si>
  <si>
    <t>(182.89) GSC-CURRENT/PRIOR PERIOD</t>
  </si>
  <si>
    <t>(188.20) GAS R&amp;D COSTS DEFERRED</t>
  </si>
  <si>
    <t>ACC DEF INC TAX-STAT RATE ADJ-GAS</t>
  </si>
  <si>
    <t>DEF FIT DEFERRED PROPERTY TAXES-GAS</t>
  </si>
  <si>
    <t>DEF FIT SC 11 RATE ALLOCATION</t>
  </si>
  <si>
    <t>DEF FIT CC SC11 RATE ALLOCATION</t>
  </si>
  <si>
    <t>DEF FIT REPAIR DEDUCTION-GAS</t>
  </si>
  <si>
    <t>DEF FIT-SOFTWARE AG UNDERCOLL-GAS</t>
  </si>
  <si>
    <t>RESERVE FOR REPAIR DEDUCTION-FEDERAL</t>
  </si>
  <si>
    <t>FAS 109 Deferred SIT Liability - Current</t>
  </si>
  <si>
    <t>FAS 109 Deferred SIT Liability - Long Term</t>
  </si>
  <si>
    <t>Page 234-B</t>
  </si>
  <si>
    <t>Avoided Cost Interest Capitalized</t>
  </si>
  <si>
    <t>Contribution in Aid of Construction</t>
  </si>
  <si>
    <t>Unbilled Revenues</t>
  </si>
  <si>
    <t>Powerful Opportunities Program</t>
  </si>
  <si>
    <t>PBA-Electric</t>
  </si>
  <si>
    <t>Officers Pension Expense (FAS 87)</t>
  </si>
  <si>
    <t>Deferred Stray Voltage Testing</t>
  </si>
  <si>
    <t>SBC Over/Undercollection</t>
  </si>
  <si>
    <t>NMP2 Supplement #5</t>
  </si>
  <si>
    <t>Attachment Rents</t>
  </si>
  <si>
    <t>Deferral of Interest Overcollected</t>
  </si>
  <si>
    <t>SAG Mitigation</t>
  </si>
  <si>
    <t>Rate Base Impact of Repair Project</t>
  </si>
  <si>
    <t>Deferred Competitive Education Costs</t>
  </si>
  <si>
    <t>Supplemental Retirement Benefit Plan</t>
  </si>
  <si>
    <t>Directors and Officers Deferred Compensation Plan</t>
  </si>
  <si>
    <t>Executive Performance Shares</t>
  </si>
  <si>
    <t>Nondeductible OPEB Expense</t>
  </si>
  <si>
    <t>FIT Research Credit</t>
  </si>
  <si>
    <t>Synergy Savings-Elec</t>
  </si>
  <si>
    <t>Sales Tax Provision</t>
  </si>
  <si>
    <t>Shared Earnings and Net Plant</t>
  </si>
  <si>
    <t>Benefit Net Operating Loss Carry-forward</t>
  </si>
  <si>
    <t>Customer Benefit Account</t>
  </si>
  <si>
    <t>OPEB Over/undercollection</t>
  </si>
  <si>
    <t>AMT-Electric</t>
  </si>
  <si>
    <t>FAS 123 Fair Value Option Accrual</t>
  </si>
  <si>
    <t xml:space="preserve">                    Total Electric</t>
  </si>
  <si>
    <t>PBA-Gas</t>
  </si>
  <si>
    <t>Deferred Gas Excess Earnings</t>
  </si>
  <si>
    <t>SBC EEPS Low Income Program</t>
  </si>
  <si>
    <t>MFC Overcollection</t>
  </si>
  <si>
    <t>Competitive Metering Initiative</t>
  </si>
  <si>
    <t>Elec Svc Quality Incentive</t>
  </si>
  <si>
    <t>Synergy Savings-Gas</t>
  </si>
  <si>
    <t>Long-Term R&amp;D - GRI Costs</t>
  </si>
  <si>
    <t>AMT-Gas</t>
  </si>
  <si>
    <t xml:space="preserve">                    Total Gas</t>
  </si>
  <si>
    <t>Other - Nonoperating</t>
  </si>
  <si>
    <t>Catskill Incident - Shareholders</t>
  </si>
  <si>
    <t>Interest Variable Rate Notes</t>
  </si>
  <si>
    <t>Carrying Charge - Tennessee PCB Refund</t>
  </si>
  <si>
    <t>Carrying Charge - SBC Overcollection</t>
  </si>
  <si>
    <t>Carrying Charge - OPEB Reserve</t>
  </si>
  <si>
    <t>Carrying Charge - Rate Base Impact of Repair Project</t>
  </si>
  <si>
    <t>Carrying Charge - Deferred Gas Excess Earnings</t>
  </si>
  <si>
    <t>Carrying Charge - EPOP Overcollection</t>
  </si>
  <si>
    <t>Carrying Charge -Overcollection of Interest</t>
  </si>
  <si>
    <t>Carrying Charge - Stray Voltage</t>
  </si>
  <si>
    <t>Carrying Charge - Excess Depreciation Reserve</t>
  </si>
  <si>
    <t>Carrying Charge - SAG Mitigation</t>
  </si>
  <si>
    <t>Carrying Charge - PBA-Elec</t>
  </si>
  <si>
    <t>Carrying Charge - PBA-Gas</t>
  </si>
  <si>
    <t>Carrying Charge - NMP2- Supplement #5</t>
  </si>
  <si>
    <t>Carrying Charge - MFC Overcollection</t>
  </si>
  <si>
    <t>Carrying Charge - Deferred Interest</t>
  </si>
  <si>
    <t>FAS 109 Deferred Tax Asset - Current</t>
  </si>
  <si>
    <t>FAS 109 Deferred Tax Asset - Long-term</t>
  </si>
  <si>
    <t>FAS 109 Deferred SIT Asset - Current</t>
  </si>
  <si>
    <t>FAS 109 Deferred SIT Asset - Long-term</t>
  </si>
  <si>
    <t xml:space="preserve">                    Total Other - Nonoperating</t>
  </si>
  <si>
    <t>CHG&amp;E Corp.</t>
  </si>
  <si>
    <t>CENTRAL HUDSON GAS &amp;</t>
  </si>
  <si>
    <t>ELECTRIC CORPORATION</t>
  </si>
  <si>
    <t>ITEM 3 - PAGE 106</t>
  </si>
  <si>
    <t>one-for-one share exchange became the parent of Central Hudson Gas &amp; Electric Corporation (CHG&amp;E).</t>
  </si>
  <si>
    <t xml:space="preserve">At that time, all publicly traded common stock was transferred from CHG&amp;E to the holding company.  </t>
  </si>
  <si>
    <t xml:space="preserve">As a result of  CH Energy Group, Inc.'s acquisition by Fortis Inc., effective CHG&amp;E redeemed all of its </t>
  </si>
  <si>
    <t>preferred stock.</t>
  </si>
  <si>
    <t xml:space="preserve"> Voting rights:  On December 15, 1999, the holding company, CH Energy Group, Inc., after a </t>
  </si>
  <si>
    <t>Accrued Payroll</t>
  </si>
  <si>
    <t>Minor Items (3)</t>
  </si>
  <si>
    <t>AMR Meter Installation</t>
  </si>
  <si>
    <t>Derivative Instrument Assets (175)</t>
  </si>
  <si>
    <t>Executive Supplementary</t>
  </si>
  <si>
    <t>Retirement Plan</t>
  </si>
  <si>
    <t>Accrued Post Retirement Benefits</t>
  </si>
  <si>
    <t>Other than Pensions</t>
  </si>
  <si>
    <t>Executive Retirement Benefit</t>
  </si>
  <si>
    <t>Restoration Plan</t>
  </si>
  <si>
    <t>Newburgh Gas Site Remediation</t>
  </si>
  <si>
    <t>Other MGP Site Remediation</t>
  </si>
  <si>
    <t>SIR Remeditation Eltings Corners</t>
  </si>
  <si>
    <t>Description of Other Debit or Credit Items:</t>
  </si>
  <si>
    <t>Net Increase in Retirement Work In Progress</t>
  </si>
  <si>
    <t>ARO Retirement</t>
  </si>
  <si>
    <t>Department Transfers</t>
  </si>
  <si>
    <t>Total Other Debits or Credits</t>
  </si>
  <si>
    <t>Def Revenue Attachment Rents</t>
  </si>
  <si>
    <t>Executive Performance Share Plan</t>
  </si>
  <si>
    <t>D&amp;O Deferred Comp Plan</t>
  </si>
  <si>
    <t>920/930.2</t>
  </si>
  <si>
    <t>D&amp;O Def Comp Plan Non Op</t>
  </si>
  <si>
    <t xml:space="preserve">Minor items </t>
  </si>
  <si>
    <t>Asset Retirement Obligations</t>
  </si>
  <si>
    <t>Bethlehem Road</t>
  </si>
  <si>
    <t>Tn. Of New Windsor</t>
  </si>
  <si>
    <t>Boulevard</t>
  </si>
  <si>
    <t>Tn. Of Ulster</t>
  </si>
  <si>
    <t>Coldenham</t>
  </si>
  <si>
    <t>Tn. Of Montgomery</t>
  </si>
  <si>
    <t>Coxsackie</t>
  </si>
  <si>
    <t>Vl. Of Coxsackie</t>
  </si>
  <si>
    <t>Dashville</t>
  </si>
  <si>
    <t>Tn. Of Esopus</t>
  </si>
  <si>
    <t>East Fishkill</t>
  </si>
  <si>
    <t>Tn. Of East Fishkill</t>
  </si>
  <si>
    <t>East Kingston</t>
  </si>
  <si>
    <t>City of Kingston</t>
  </si>
  <si>
    <t>East Park</t>
  </si>
  <si>
    <t>Tn. Of Hyde Park</t>
  </si>
  <si>
    <t>East Walden</t>
  </si>
  <si>
    <t>Fishkill Plains</t>
  </si>
  <si>
    <t>Forgebrook</t>
  </si>
  <si>
    <t>Tn. Of Fishkill</t>
  </si>
  <si>
    <t>Freehold</t>
  </si>
  <si>
    <t>Tn. Of Greenville</t>
  </si>
  <si>
    <t xml:space="preserve">Galeville </t>
  </si>
  <si>
    <t>Tn Of Gardner</t>
  </si>
  <si>
    <t>Greenfield Road</t>
  </si>
  <si>
    <t>Tn. Of Wawarsing</t>
  </si>
  <si>
    <t>Hibernia</t>
  </si>
  <si>
    <t>Tn. Of Clinton</t>
  </si>
  <si>
    <t>High Falls</t>
  </si>
  <si>
    <t>Tn. Of Marbletown</t>
  </si>
  <si>
    <t>Highland</t>
  </si>
  <si>
    <t>Tn. Of Lloyd</t>
  </si>
  <si>
    <t>Honk Falls</t>
  </si>
  <si>
    <t>Hunter</t>
  </si>
  <si>
    <t>Vl. Of Hunter</t>
  </si>
  <si>
    <t>Hurley Ave.</t>
  </si>
  <si>
    <t>Inwood Ave.</t>
  </si>
  <si>
    <t>Tn. Of Poughkeepsie</t>
  </si>
  <si>
    <t>Kerhonkson</t>
  </si>
  <si>
    <t>Knapps Corners</t>
  </si>
  <si>
    <t>Lawrenceville</t>
  </si>
  <si>
    <t>Tn. Of Catskill</t>
  </si>
  <si>
    <t>Lincoln Park</t>
  </si>
  <si>
    <t>Manchester</t>
  </si>
  <si>
    <t>Marlboro</t>
  </si>
  <si>
    <t>Tn. Of Marlboro</t>
  </si>
  <si>
    <t>Maybrook</t>
  </si>
  <si>
    <t>Vl. Of Maybrook/Tn. Of Montgomery</t>
  </si>
  <si>
    <t>Merritt Park</t>
  </si>
  <si>
    <t>Vl. Of Fishkill</t>
  </si>
  <si>
    <t>Milan</t>
  </si>
  <si>
    <t>Tn. Of Milan</t>
  </si>
  <si>
    <t>Modena</t>
  </si>
  <si>
    <t>Tn. Of Plattekill</t>
  </si>
  <si>
    <t>Montgomery St.</t>
  </si>
  <si>
    <t>City of Newburgh</t>
  </si>
  <si>
    <t>Myers Corners</t>
  </si>
  <si>
    <t>Tn. Of Wappingers Falls</t>
  </si>
  <si>
    <t>New Baltimore</t>
  </si>
  <si>
    <t>Tn. Of New Baltimore</t>
  </si>
  <si>
    <t>North Catskill</t>
  </si>
  <si>
    <t>North Chelsea</t>
  </si>
  <si>
    <t>Ohioville</t>
  </si>
  <si>
    <t>Tn. Of New Paltz</t>
  </si>
  <si>
    <t>Pleasant Valley</t>
  </si>
  <si>
    <t>Tn. Of Pleasant Valley</t>
  </si>
  <si>
    <t>Distribution / Unattd</t>
  </si>
  <si>
    <t>Trans / Dist / Unattd</t>
  </si>
  <si>
    <t>Transmission / Unattd</t>
  </si>
  <si>
    <t>69 / 13.8</t>
  </si>
  <si>
    <t>Pulvers Corners</t>
  </si>
  <si>
    <t>Tn. Of Pine Plains</t>
  </si>
  <si>
    <t>Reynolds Hill</t>
  </si>
  <si>
    <t>City of Poughkeepsie</t>
  </si>
  <si>
    <t>Rhinebeck</t>
  </si>
  <si>
    <t>Tn. Of Rhinebeck</t>
  </si>
  <si>
    <t>Rock Tavern</t>
  </si>
  <si>
    <t>Sand Dock</t>
  </si>
  <si>
    <t>Saugerties</t>
  </si>
  <si>
    <t>Tn. Of Saugerties</t>
  </si>
  <si>
    <t>Shenandoah</t>
  </si>
  <si>
    <t>Tn. Of  Cairo</t>
  </si>
  <si>
    <t>Spackenkill</t>
  </si>
  <si>
    <t>Tn Of Poughkeepsie</t>
  </si>
  <si>
    <t>Staatsburg</t>
  </si>
  <si>
    <t>Sturgeon Pool</t>
  </si>
  <si>
    <t>Tn. Of  Rosendale</t>
  </si>
  <si>
    <t>Tinkertown</t>
  </si>
  <si>
    <t>Tioronda</t>
  </si>
  <si>
    <t>Tn. Of  Fishkill</t>
  </si>
  <si>
    <t>Todd Hill</t>
  </si>
  <si>
    <t>Tn. Of LaGrange</t>
  </si>
  <si>
    <t>Union Ave.</t>
  </si>
  <si>
    <t>Vinegar Hill</t>
  </si>
  <si>
    <t>Tn. Of Lexington</t>
  </si>
  <si>
    <t>West Balmville</t>
  </si>
  <si>
    <t>Tn. Of Newburgh</t>
  </si>
  <si>
    <t>Westerlo</t>
  </si>
  <si>
    <t>Tn. Of Westerlo</t>
  </si>
  <si>
    <t>Woodstock</t>
  </si>
  <si>
    <t>Tn. Of Woodstock</t>
  </si>
  <si>
    <t>18 Substations Under 10 MVA</t>
  </si>
  <si>
    <t>SUMMARY:</t>
  </si>
  <si>
    <t>TRANSMISSION CAPACITY</t>
  </si>
  <si>
    <t>DISTRIBUTION CAPACITY</t>
  </si>
  <si>
    <t>30 Years</t>
  </si>
  <si>
    <t>Page 219 Line 15 Columns (c) Footnote 1</t>
  </si>
  <si>
    <t>Roseton</t>
  </si>
  <si>
    <t>115 KV Lines</t>
  </si>
  <si>
    <t>69 KV Lines</t>
  </si>
  <si>
    <t>34.5 KV Lines</t>
  </si>
  <si>
    <t>Hurley Avenue</t>
  </si>
  <si>
    <t>Leeds</t>
  </si>
  <si>
    <t>H Frame-W</t>
  </si>
  <si>
    <t>Several</t>
  </si>
  <si>
    <t>Sgl. Pole-W</t>
  </si>
  <si>
    <t>1033.5 ACSR</t>
  </si>
  <si>
    <t>1/0 Alum</t>
  </si>
  <si>
    <t xml:space="preserve">   Utility Service</t>
  </si>
  <si>
    <t xml:space="preserve">   NYS Tax Deferral - Laws of 2000</t>
  </si>
  <si>
    <t>R3</t>
  </si>
  <si>
    <t>L5</t>
  </si>
  <si>
    <t>R4</t>
  </si>
  <si>
    <t>L0</t>
  </si>
  <si>
    <t>S2.5</t>
  </si>
  <si>
    <t>S4</t>
  </si>
  <si>
    <t>S3</t>
  </si>
  <si>
    <t>R2.5</t>
  </si>
  <si>
    <t>353-11-20-30</t>
  </si>
  <si>
    <t>R1</t>
  </si>
  <si>
    <t>353-12</t>
  </si>
  <si>
    <t>S1</t>
  </si>
  <si>
    <t>362-11-20-30</t>
  </si>
  <si>
    <t>R1.5</t>
  </si>
  <si>
    <t>362-12</t>
  </si>
  <si>
    <t>R2</t>
  </si>
  <si>
    <t>350-11</t>
  </si>
  <si>
    <t>350-15</t>
  </si>
  <si>
    <t>356-10</t>
  </si>
  <si>
    <t>356-15</t>
  </si>
  <si>
    <t>356-20-25</t>
  </si>
  <si>
    <t>R0.5</t>
  </si>
  <si>
    <t>R.05</t>
  </si>
  <si>
    <t>L1</t>
  </si>
  <si>
    <t>369-10</t>
  </si>
  <si>
    <t>369-21-22</t>
  </si>
  <si>
    <t>O2</t>
  </si>
  <si>
    <t>S1.5</t>
  </si>
  <si>
    <t>Note Depreciation Factors and Rates Effective 7/1/09</t>
  </si>
  <si>
    <t>in accordance with Rate Case 09-E-0588/G-0589</t>
  </si>
  <si>
    <t>BALANCE  BEGINNING  OF  YEAR</t>
  </si>
  <si>
    <t>Other  Accounts</t>
  </si>
  <si>
    <t xml:space="preserve">From Pages </t>
  </si>
  <si>
    <t>262A - 263A</t>
  </si>
  <si>
    <t xml:space="preserve">     Subtotal</t>
  </si>
  <si>
    <t xml:space="preserve">   NYS Income Tax </t>
  </si>
  <si>
    <t xml:space="preserve">   NYS  MTA  Surcharge</t>
  </si>
  <si>
    <t xml:space="preserve">  Real Estate</t>
  </si>
  <si>
    <t xml:space="preserve">  Special Franchise</t>
  </si>
  <si>
    <t xml:space="preserve">  Municipal Utility Service</t>
  </si>
  <si>
    <t>Central Hudson Gas &amp; Electric Corporation</t>
  </si>
  <si>
    <t>(1) [X ] An Original</t>
  </si>
  <si>
    <t>04/15/14</t>
  </si>
  <si>
    <t>CWIP</t>
  </si>
  <si>
    <t>RWIP</t>
  </si>
  <si>
    <t>Accounts</t>
  </si>
  <si>
    <t>107 &amp; 118</t>
  </si>
  <si>
    <t>108 &amp; 119</t>
  </si>
  <si>
    <t>143</t>
  </si>
  <si>
    <t>163</t>
  </si>
  <si>
    <t>164.1</t>
  </si>
  <si>
    <t>182.3</t>
  </si>
  <si>
    <t>184</t>
  </si>
  <si>
    <t>186</t>
  </si>
  <si>
    <t>(r)</t>
  </si>
  <si>
    <t>(s)</t>
  </si>
  <si>
    <t>(t)</t>
  </si>
  <si>
    <t>(u)</t>
  </si>
  <si>
    <t>(v)</t>
  </si>
  <si>
    <t>(w)</t>
  </si>
  <si>
    <t>(x)</t>
  </si>
  <si>
    <t>(y)</t>
  </si>
  <si>
    <t xml:space="preserve">   Utility Service </t>
  </si>
  <si>
    <t xml:space="preserve">  Municipal Gross Income</t>
  </si>
  <si>
    <t>FERC FORM NO.1 (ED.  12-94)</t>
  </si>
  <si>
    <t>Page  262-A</t>
  </si>
  <si>
    <t>Page  263-A</t>
  </si>
  <si>
    <t xml:space="preserve">     See Schedule on Insert Page 261-A</t>
  </si>
  <si>
    <t xml:space="preserve">     See Schedule on Insert Page 261-B</t>
  </si>
  <si>
    <t>Taxable Income not Reported on Books:</t>
  </si>
  <si>
    <t>Residual Gas Deferred Balances</t>
  </si>
  <si>
    <t>Unbilled Revenue</t>
  </si>
  <si>
    <t>PSC Assessments</t>
  </si>
  <si>
    <t>Contributions in Aid of Construction</t>
  </si>
  <si>
    <t>Deferred Pension and OPEB over/undercollection</t>
  </si>
  <si>
    <t xml:space="preserve">     Page 261 - Line 5</t>
  </si>
  <si>
    <t>Deductions Reported on Books not Deducted on Return:</t>
  </si>
  <si>
    <t>New York State Deferred Income Taxes</t>
  </si>
  <si>
    <t>SBC/RPS/EEPS Costs Deferred</t>
  </si>
  <si>
    <t>Management Audit Costs</t>
  </si>
  <si>
    <t>Estimated Sales &amp; Use Assessment</t>
  </si>
  <si>
    <t>Executive Performance Shares Plan</t>
  </si>
  <si>
    <t>Carrying Charges</t>
  </si>
  <si>
    <t>FAS 87 Pension Expense</t>
  </si>
  <si>
    <t>Gas Costs Deferred</t>
  </si>
  <si>
    <t>Deferral of Interest</t>
  </si>
  <si>
    <t>Mortgage Bonds Redeemed - Amort/Def</t>
  </si>
  <si>
    <t>Meal Disallowance - IRC 162</t>
  </si>
  <si>
    <t>MGP SIR Costs &amp; Recovery</t>
  </si>
  <si>
    <t>Stray Voltage Testing</t>
  </si>
  <si>
    <t>Interest Payable - Tax Reserve</t>
  </si>
  <si>
    <t>Amortization of Stock Expense</t>
  </si>
  <si>
    <t>Operating Reserves - Net</t>
  </si>
  <si>
    <t>Service Quality Incentive</t>
  </si>
  <si>
    <t>Lobbying Costs - IRC 162</t>
  </si>
  <si>
    <t>PSC Penalty</t>
  </si>
  <si>
    <t>Pension Expense</t>
  </si>
  <si>
    <t>Prepaid Insurance</t>
  </si>
  <si>
    <t>Asbestos Litigation</t>
  </si>
  <si>
    <t>Deferred Synergy Savings</t>
  </si>
  <si>
    <t>Rate base Impact of repair Project</t>
  </si>
  <si>
    <t xml:space="preserve">Research Credit </t>
  </si>
  <si>
    <t>Deferred Shared Earning</t>
  </si>
  <si>
    <t xml:space="preserve">     Page 261 - Line 10</t>
  </si>
  <si>
    <t>Federal Income Tax:</t>
  </si>
  <si>
    <t>Federal Income Tax - Operating - Account 409.1</t>
  </si>
  <si>
    <t>Federal Income Tax - Non-operating - Account 409.2</t>
  </si>
  <si>
    <t>Provision for Deferred Income Tax - Debits - Accounts 410.1 and 410.2</t>
  </si>
  <si>
    <t>Provision for Deferred Income Tax - Credits - Accounts 411.1, 411.2, 411.3,411.4 and 411.5</t>
  </si>
  <si>
    <t>Investment Tax Credit - Account 420</t>
  </si>
  <si>
    <t xml:space="preserve">     Page 261 - Line 11</t>
  </si>
  <si>
    <t>Income Recorded on Books not Included on Return:</t>
  </si>
  <si>
    <t>AFUDC</t>
  </si>
  <si>
    <t>Tax Exempt Interest</t>
  </si>
  <si>
    <t>Def Revenues - Medicare Act Subsidy</t>
  </si>
  <si>
    <t>Use of Customer Benefit Account - Economic Development</t>
  </si>
  <si>
    <t xml:space="preserve">     Page 261 - Line 15</t>
  </si>
  <si>
    <t>Deductions on Return not Charged Against Book Income:</t>
  </si>
  <si>
    <t>Repair Deduction</t>
  </si>
  <si>
    <t>Var Rate Poll Control Notes - Def/Amort</t>
  </si>
  <si>
    <t>OPEB Expense</t>
  </si>
  <si>
    <t>Deferred Directors Compensation</t>
  </si>
  <si>
    <t>ARO Accretion Expense</t>
  </si>
  <si>
    <t>Bulk Electric System</t>
  </si>
  <si>
    <t>Gas Threat Assessment</t>
  </si>
  <si>
    <t>Electric Fuel Costs Deferred</t>
  </si>
  <si>
    <t>Def Property Tax Overcollection</t>
  </si>
  <si>
    <t>Tax Depreciation in Excess of Book Depreciation</t>
  </si>
  <si>
    <t>Cost of Removal</t>
  </si>
  <si>
    <t>Property Taxes</t>
  </si>
  <si>
    <t>Costs to achieve tax refund - Repair project</t>
  </si>
  <si>
    <t>Officer Life Insurance</t>
  </si>
  <si>
    <t>Vacation Pay Accrual</t>
  </si>
  <si>
    <t>RDM Deferral</t>
  </si>
  <si>
    <t>R &amp; D Rev/Costs Deferred</t>
  </si>
  <si>
    <t>MTA Tax</t>
  </si>
  <si>
    <t xml:space="preserve">Storm Damage </t>
  </si>
  <si>
    <t>Deferred CBA</t>
  </si>
  <si>
    <t>Energy Efficiency Incentives Deferred</t>
  </si>
  <si>
    <t xml:space="preserve">Software AG Undercollection </t>
  </si>
  <si>
    <t xml:space="preserve">     Page 261 - Line 20</t>
  </si>
  <si>
    <t>Computation of Federal Income Tax:</t>
  </si>
  <si>
    <t>Federal taxable income - Line 27 of Page 261</t>
  </si>
  <si>
    <t>Preferred Stock dividend deduction</t>
  </si>
  <si>
    <t>Adjusted federal taxable income</t>
  </si>
  <si>
    <t>Computation of tax:</t>
  </si>
  <si>
    <t>First $50,000 at 15%</t>
  </si>
  <si>
    <t>Next $25,000 at 25%</t>
  </si>
  <si>
    <t>Next $25,000 at 34%</t>
  </si>
  <si>
    <t>Next $235,000 at 39%</t>
  </si>
  <si>
    <t>Next $9,665,000 at 34%</t>
  </si>
  <si>
    <t>Next $5,000,000 at 35%</t>
  </si>
  <si>
    <t>Next $3,333,333 at 38%</t>
  </si>
  <si>
    <t>Excess over $18,333,333 at 35%</t>
  </si>
  <si>
    <t xml:space="preserve">     Regular federal income tax</t>
  </si>
  <si>
    <t>Alternative minimum tax</t>
  </si>
  <si>
    <t>Rate difference and rounding adjustment</t>
  </si>
  <si>
    <t>Federal income tax on taxable income - Line 30 of Page 261</t>
  </si>
  <si>
    <t>Current Year R&amp;D Credit</t>
  </si>
  <si>
    <t>Prior Year NOL Carryforward</t>
  </si>
  <si>
    <t>Current year contingency accrual</t>
  </si>
  <si>
    <t>Current year federal income tax - Line 6 of Page 262-B</t>
  </si>
  <si>
    <t>Adjustment of prior year federal income tax accruals</t>
  </si>
  <si>
    <t>Total federal income tax - Lines 17 and 21 of Page 262-B</t>
  </si>
  <si>
    <t>Insurance and Pension</t>
  </si>
  <si>
    <t>(5) GMC C/C W/KNAPHEID SVC BODIES</t>
  </si>
  <si>
    <t>GAS SVC BODY ON C/C W/ODYNE HYBRID</t>
  </si>
  <si>
    <t>GAS SVC BODY ON C/C W/COMPRESSOR</t>
  </si>
  <si>
    <t>TERRASTAR 4X4 WITH UTILITY BODY ETC</t>
  </si>
  <si>
    <t>ALTEC AD108 SELF LOAD CABLE TRAILER</t>
  </si>
  <si>
    <t>ALTEC DL42 TRACK DIGGER</t>
  </si>
  <si>
    <t>following projects:</t>
  </si>
  <si>
    <t>Balance January 1, 2014</t>
  </si>
  <si>
    <t>Balance December 31, 2014</t>
  </si>
  <si>
    <t xml:space="preserve">  Net decrease in Retirement Work in Progress</t>
  </si>
  <si>
    <t xml:space="preserve">  Accrued software write off VJ12-129 &amp; 130</t>
  </si>
  <si>
    <t>Construction work in progress Comon Utility Plant at December 31, 2014 amounted to $11,509,217 related to the</t>
  </si>
  <si>
    <t>Common Stock (1)</t>
  </si>
  <si>
    <t>(1) All outstanding shares at December 31, 2014</t>
  </si>
  <si>
    <t>held by CH Energy Group Inc. (Parent of the</t>
  </si>
  <si>
    <t xml:space="preserve">  ARO Accumulated Depreciation</t>
  </si>
  <si>
    <t>Variable Rate - Series B, NYSERDA, Due 2034, Issued 8-3-99, Com. Auth. #99-M-0493</t>
  </si>
  <si>
    <t>Medium Term Notes - 4.73%, Series D, Due 2/27/14</t>
  </si>
  <si>
    <t>Medium Term Notes - 5.05%. Series E, Due 11/4/19</t>
  </si>
  <si>
    <t>Medium Term Notes - 4.80%, Series E, Due 11/5/14</t>
  </si>
  <si>
    <t>Medium Term Notes - 5.84%, Series E, Due 12/5/35</t>
  </si>
  <si>
    <t>Medium Term Notes - 5.76%, Series E, Due 11/17/31</t>
  </si>
  <si>
    <t>Medium Term Notes - 5.804%, Series F, Due 3/23/37</t>
  </si>
  <si>
    <t>Medium Term Notes - 6.028%, Series F, Due 9/1/17</t>
  </si>
  <si>
    <t>Medium Term Notes - 5.80%, Series F, Due 11/1/39</t>
  </si>
  <si>
    <t>Medium Term Notes - 2.756%, Series G, Due 4/1/16</t>
  </si>
  <si>
    <t>Medium Term Notes - 4.150%, Series G, Due 4/1/21</t>
  </si>
  <si>
    <t>Medium Term Notes - 5.716%, Series G, Due 4/1/41</t>
  </si>
  <si>
    <t>Senior Notes - 4.30%, Series A, Due 9/21/20</t>
  </si>
  <si>
    <t>Senior Notes - 5.64%, Series B, Due 9/21/40</t>
  </si>
  <si>
    <t>Medium Term Notes - 3.378%, Series G, Due 4/1/22</t>
  </si>
  <si>
    <t>Medium Term Notes - 4.707%, Series G, Due 4/1/42</t>
  </si>
  <si>
    <t>Medium Term Notes - 4.776%, Series G, Due 4/1/42</t>
  </si>
  <si>
    <t>Medium Term Notes - 4.065%, Series G, Due 10/1/42</t>
  </si>
  <si>
    <t>Senior Notes - 2.45%, Series C, Due 11/1/18</t>
  </si>
  <si>
    <t>Senior Notes - 4.090%, Series D, Due 12/2/28</t>
  </si>
  <si>
    <t>senior Notes - 1.24%, Series E, Due 3/26/24</t>
  </si>
  <si>
    <t>*</t>
  </si>
  <si>
    <t>**</t>
  </si>
  <si>
    <t>* - Notes retired on 2/27/14</t>
  </si>
  <si>
    <t>**-Notes retired on 11/5/14</t>
  </si>
  <si>
    <t xml:space="preserve">   Line 12, Column (b) includes -$407,924 of unbilled revenues.</t>
  </si>
  <si>
    <t xml:space="preserve">   Line 12 Column (d) includes -6,990 MWH relating to unbilled revenues.</t>
  </si>
  <si>
    <t>RESIDENTIAL SALES (440)</t>
  </si>
  <si>
    <t>Rate No. 1</t>
  </si>
  <si>
    <t>Rate No. 2</t>
  </si>
  <si>
    <t>Rate No. 6</t>
  </si>
  <si>
    <t>TOTAL RESIDENTIAL SALES</t>
  </si>
  <si>
    <t>COMM &amp; INDUST SALES (442)</t>
  </si>
  <si>
    <t>Rate No. 2 billed</t>
  </si>
  <si>
    <t>Rate No. 3</t>
  </si>
  <si>
    <t>Rate No. 5</t>
  </si>
  <si>
    <t>Rate No. 13</t>
  </si>
  <si>
    <t>Unbilled Revenue-Commercial</t>
  </si>
  <si>
    <t>TOAL COMM &amp; INDUST</t>
  </si>
  <si>
    <t>PUBLIC ST &amp; HWY LTG (444)</t>
  </si>
  <si>
    <t>Rate No. 8</t>
  </si>
  <si>
    <t>TOTAL ST &amp; HWY LIGHTING</t>
  </si>
  <si>
    <t>SALES TO PUBLIC AUTH (445)</t>
  </si>
  <si>
    <t>Rate No. 9</t>
  </si>
  <si>
    <t>TOTAL SALES TO PUBLIC AUTH</t>
  </si>
  <si>
    <t>INTERDEPT SALES (448)</t>
  </si>
  <si>
    <t>TOTAL INTERDEPARTMENTAL</t>
  </si>
  <si>
    <t>*See footnote for EFA Revenue</t>
  </si>
  <si>
    <t>SALES OF ELECTRICITY BY RATE SCHEDULES (Cont'd)</t>
  </si>
  <si>
    <t>Fuel Adjustment</t>
  </si>
  <si>
    <t>INQUIRY NO. 5</t>
  </si>
  <si>
    <t>Clause</t>
  </si>
  <si>
    <t>Residential (440)</t>
  </si>
  <si>
    <t>Commercial &amp; Industrial (442)</t>
  </si>
  <si>
    <t>Street Lighting (444)</t>
  </si>
  <si>
    <t>Other Public Authorities (445)</t>
  </si>
  <si>
    <t>Delivery Service</t>
  </si>
  <si>
    <t>NOTE:  All electric sales under</t>
  </si>
  <si>
    <t>service classification Nos. 1,</t>
  </si>
  <si>
    <t>2, 3, 5, 6, 8, 9, 11, and 13 are</t>
  </si>
  <si>
    <t xml:space="preserve">subject to adjustment based on </t>
  </si>
  <si>
    <t>the costs of electric fuel to</t>
  </si>
  <si>
    <t>respondent</t>
  </si>
  <si>
    <t>New York State Electric and Gas-Borderline</t>
  </si>
  <si>
    <t>Orange &amp; Rockland-Borderline</t>
  </si>
  <si>
    <t>New York State Electric and Gas</t>
  </si>
  <si>
    <t>National Grid-Borderline</t>
  </si>
  <si>
    <t>New York ISO</t>
  </si>
  <si>
    <t>Power Authority State of New York</t>
  </si>
  <si>
    <t xml:space="preserve">  SUBTOTAL-RQ</t>
  </si>
  <si>
    <t>New York Power Authority</t>
  </si>
  <si>
    <t>NYS Electric &amp; Gas Corp</t>
  </si>
  <si>
    <t>LF</t>
  </si>
  <si>
    <t xml:space="preserve">     "           "</t>
  </si>
  <si>
    <t>NY ISO</t>
  </si>
  <si>
    <t>Sugarloaf</t>
  </si>
  <si>
    <t>Ashokan</t>
  </si>
  <si>
    <t>Capital Stock Expense (Contra Account 214):</t>
  </si>
  <si>
    <t>Preferred Stock Redemption Cost Amortization</t>
  </si>
  <si>
    <t>United Way</t>
  </si>
  <si>
    <t>Salvation Army-Good Neighbor Fund</t>
  </si>
  <si>
    <t>Misc. Items (Each) Less Than 5% of Account Total</t>
  </si>
  <si>
    <t>SRP - Exec Comp - Life Insurance</t>
  </si>
  <si>
    <t>Edison Electric Institute - Grass Roots Advertising</t>
  </si>
  <si>
    <t>Community Relations</t>
  </si>
  <si>
    <t>AGA Membership Dues</t>
  </si>
  <si>
    <t>Edison Electric Institute Assesment</t>
  </si>
  <si>
    <t>Deferred Interest - Variable Rates Notes - Electric</t>
  </si>
  <si>
    <t>Deferred Interest - Variable Rates Notes - Gas</t>
  </si>
  <si>
    <t>Misc. Meeting Expense</t>
  </si>
  <si>
    <t>Short Term Notes</t>
  </si>
  <si>
    <t>Carrying Charges - MFC Net Loss Rev</t>
  </si>
  <si>
    <t>Interest Expense on Tax Reserve - Gas</t>
  </si>
  <si>
    <t>Carrying Charges- DEF Interest (Variable)</t>
  </si>
  <si>
    <t>Carrying Charges - DEF Overcollection Interest - Elec</t>
  </si>
  <si>
    <t>Carrying Charges - DEF Overcollection Interest - Gas</t>
  </si>
  <si>
    <t>Carrying Charges - SAP Mitigation Cap Project Overcoll</t>
  </si>
  <si>
    <t>Interest On Consumer Deposits</t>
  </si>
  <si>
    <t>Carrying Charges - SBC Overcollection - Gas</t>
  </si>
  <si>
    <t>Carrying Charges - Def Stray Voltage-Over Collection</t>
  </si>
  <si>
    <t>OPEB Carrying Charges-Elec Reserve</t>
  </si>
  <si>
    <t>OPEB Carrying Charges-Gas Reserve</t>
  </si>
  <si>
    <t>Carrying Charges - Gas Shared Earnings</t>
  </si>
  <si>
    <t>Carrying Charges - EPOP Overcollection - Elec</t>
  </si>
  <si>
    <t>Carrying Charges - EPOP Overcollection - Gas</t>
  </si>
  <si>
    <t>Carrying Charges - PBA - Electric</t>
  </si>
  <si>
    <t>Carrying Charges - PBA - Gas</t>
  </si>
  <si>
    <t>Carrying Charges - Rate Base IMP of Repair Proj - Elec</t>
  </si>
  <si>
    <t>NMP-2 Supplemental Agreements</t>
  </si>
  <si>
    <t>Carrying Charges - Tenn Gas PCB Refund</t>
  </si>
  <si>
    <t>Proforma Interest Expense @ Cost Rate of New Issues</t>
  </si>
  <si>
    <t>Misc Items</t>
  </si>
  <si>
    <t>Interest Rate Cap Agreement</t>
  </si>
  <si>
    <t>Misc Int Exp Related to prior period Sales Tax Adj</t>
  </si>
  <si>
    <t>Miscellaneous Work In Progress</t>
  </si>
  <si>
    <t>Lost Time</t>
  </si>
  <si>
    <t>Disability Benefits</t>
  </si>
  <si>
    <t>Miscellaneous Deferred (Credits)</t>
  </si>
  <si>
    <t xml:space="preserve">  Detail of Other Expenses is shown on Insert Page 335-A. </t>
  </si>
  <si>
    <t xml:space="preserve">Electric </t>
  </si>
  <si>
    <t>Purpose &amp; Recipient</t>
  </si>
  <si>
    <t>Economic Development Matching Funds:</t>
  </si>
  <si>
    <t xml:space="preserve">  Dutchess County External Marketing Council</t>
  </si>
  <si>
    <t xml:space="preserve">  Orange County Partnership</t>
  </si>
  <si>
    <t xml:space="preserve">  Greater Newburgh Partnership</t>
  </si>
  <si>
    <t xml:space="preserve">  Iser Consulting LLC</t>
  </si>
  <si>
    <t xml:space="preserve">  Putnam County Economic Development Corp</t>
  </si>
  <si>
    <t xml:space="preserve">                                                                             Total</t>
  </si>
  <si>
    <t>Other:</t>
  </si>
  <si>
    <t xml:space="preserve">  Amortization of Gas Net Reg Assets</t>
  </si>
  <si>
    <t xml:space="preserve">  Civic Community Activities </t>
  </si>
  <si>
    <t xml:space="preserve">  MGP Site Rate Allowance</t>
  </si>
  <si>
    <t xml:space="preserve">  SBC Over/Under Collecton-Electric</t>
  </si>
  <si>
    <t xml:space="preserve">  RPS Over/Under Collection</t>
  </si>
  <si>
    <t xml:space="preserve">  Deferred Powerful Opportunities Program Costs</t>
  </si>
  <si>
    <t xml:space="preserve">  Def Over/Under EPOP Low Inc Disc-Elec</t>
  </si>
  <si>
    <t xml:space="preserve">  Advertising-Rate Case</t>
  </si>
  <si>
    <t xml:space="preserve">  Area Development</t>
  </si>
  <si>
    <t xml:space="preserve">  EEPS Over/Under Collecton</t>
  </si>
  <si>
    <t xml:space="preserve">  Thomson Tax &amp; Acctg - Books/Subscripts/Newspapers/Tapes</t>
  </si>
  <si>
    <t xml:space="preserve">  Employee Awards</t>
  </si>
  <si>
    <t xml:space="preserve">  CHEG Directors' Fees</t>
  </si>
  <si>
    <t xml:space="preserve">  Annual  Management Meeting - The Grandview</t>
  </si>
  <si>
    <t xml:space="preserve">  Administrative &amp; General Costs Allocated-CHEG</t>
  </si>
  <si>
    <t xml:space="preserve">  Recruiting Expense - Marist College - Intern Housing</t>
  </si>
  <si>
    <t xml:space="preserve">  Recruiting Expense - Career Builder LLC</t>
  </si>
  <si>
    <t xml:space="preserve">  Recruiting Expense - Oracle America Inc</t>
  </si>
  <si>
    <t xml:space="preserve">  Recruiting Expense - Regionalhelpwanted.com Inc</t>
  </si>
  <si>
    <t xml:space="preserve">  Recruiting Expense - Fidelifacts</t>
  </si>
  <si>
    <t xml:space="preserve">  Recruiting Expense - Arnoff Moving and Storage</t>
  </si>
  <si>
    <t xml:space="preserve">  Recruiting Expense - Monster Worldwide Inc</t>
  </si>
  <si>
    <t xml:space="preserve">  Employee Training Courses</t>
  </si>
  <si>
    <t xml:space="preserve">  Mgmt Audit-IP-Administrative</t>
  </si>
  <si>
    <t xml:space="preserve">  Deferred Long-Term Gas R&amp;D/GRI Costs</t>
  </si>
  <si>
    <t xml:space="preserve">  Accrued Weekly Payroll</t>
  </si>
  <si>
    <t xml:space="preserve">  NYS Dept of Environmental Conservation-Assessments</t>
  </si>
  <si>
    <t xml:space="preserve">  Minor Items and Company Charges-Payroll and Material, etc.</t>
  </si>
  <si>
    <t xml:space="preserve">     Total Other Expenses</t>
  </si>
  <si>
    <t>Cost of Purch. Elec.Deferred-Net(2)</t>
  </si>
  <si>
    <t xml:space="preserve">  December 31, 2014</t>
  </si>
  <si>
    <t>Asset Retirement Obligations (230)</t>
  </si>
  <si>
    <t>added line - This account is deducted from total listed below line 194</t>
  </si>
  <si>
    <t>Preferred Stock (2)</t>
  </si>
  <si>
    <t>(2) Outstanding share at December 31, 2014</t>
  </si>
  <si>
    <t>respondent)</t>
  </si>
  <si>
    <t>Chief Executive Officer</t>
  </si>
  <si>
    <t>President and Chief Executive Officer</t>
  </si>
  <si>
    <t>Steven V. Lant *</t>
  </si>
  <si>
    <t>Christopher M. Capone *</t>
  </si>
  <si>
    <t>James P. Laurito *</t>
  </si>
  <si>
    <t>Charles A. Freni, Jr. *</t>
  </si>
  <si>
    <t>Denise D. VanBuren</t>
  </si>
  <si>
    <t>Michael L. Mosher</t>
  </si>
  <si>
    <t>Kimberly J. Wright</t>
  </si>
  <si>
    <t>Stacey A. Renner</t>
  </si>
  <si>
    <t>Thomas C. Brocks</t>
  </si>
  <si>
    <t>Paul E. Haering</t>
  </si>
  <si>
    <t>Anthony S. Campagiorni</t>
  </si>
  <si>
    <t>Paul Colbert</t>
  </si>
  <si>
    <t>Joseph B. Koczko</t>
  </si>
  <si>
    <t>Vice President - Regulatory Affairs</t>
  </si>
  <si>
    <t>Controller</t>
  </si>
  <si>
    <t>Treasurer</t>
  </si>
  <si>
    <t>Vice President - Human Resources, Health &amp; Safety</t>
  </si>
  <si>
    <t>Vice President - Engineering &amp; System Operations</t>
  </si>
  <si>
    <t>VP - Business Development &amp; Gov't Affairs</t>
  </si>
  <si>
    <t>Associate General Counsel</t>
  </si>
  <si>
    <t>General Counsel &amp; Corporate Secretary</t>
  </si>
  <si>
    <t>Mark Holtermann</t>
  </si>
  <si>
    <t>Vice President - Information Technology</t>
  </si>
  <si>
    <t>Executive Vice President, Chief Financial Officer</t>
  </si>
  <si>
    <t xml:space="preserve">Senior Vice President - Customer Services </t>
  </si>
  <si>
    <t>Vice President - Public Relations, Assistant Secretary</t>
  </si>
  <si>
    <t>(g) Incentive Pay represents long-term incentives such as performance shares and short-term incentive such as bonuses as well as dividends earned on restricted stock.</t>
  </si>
  <si>
    <t>(h) Represents employer match on employee deferrals for 401k plan and 3% 401k plan company contribution for employees not eligible for Central Hudson's Retirement Income Plan if employment began after January 1, 2008.</t>
  </si>
  <si>
    <t>(k) Other represents the value of company provided vehicles, unused vacation and gift cards received.</t>
  </si>
  <si>
    <t>(f)  Deferred Compensation represents the 2014 change in actuarial value of defined benefit plans including SERP, 2014 earnings on nonqualified deferred compensation plan, deferred salary in 401k plan contributions and other deferred compensation.</t>
  </si>
  <si>
    <t xml:space="preserve">Total Expenses Allocated to Electric &amp; Gas Departments are summarized below: </t>
  </si>
  <si>
    <t xml:space="preserve">Total Expenses </t>
  </si>
  <si>
    <t>Allocated to Utility Departments</t>
  </si>
  <si>
    <t xml:space="preserve"> Account Title </t>
  </si>
  <si>
    <t xml:space="preserve">For Year </t>
  </si>
  <si>
    <t xml:space="preserve"> Gas </t>
  </si>
  <si>
    <t xml:space="preserve"> Depreciation &amp; Amortization  </t>
  </si>
  <si>
    <t xml:space="preserve">Operation &amp; Maintenance Exp. </t>
  </si>
  <si>
    <t xml:space="preserve">Supervision </t>
  </si>
  <si>
    <t>Meter Reading Expenses</t>
  </si>
  <si>
    <t xml:space="preserve">Customer Rec &amp; Collection Exp. </t>
  </si>
  <si>
    <t xml:space="preserve">Misc. Customer Accounting Exp. </t>
  </si>
  <si>
    <t xml:space="preserve">Total Customer Accounting Exp.  </t>
  </si>
  <si>
    <t xml:space="preserve">Customer Assistance Expenses </t>
  </si>
  <si>
    <t>Informational Advertising Exp.</t>
  </si>
  <si>
    <t xml:space="preserve">Misc. Customer Service Expenses </t>
  </si>
  <si>
    <t>Demonstrating and Selling Expenses</t>
  </si>
  <si>
    <t>Misc. Sales Promotion Expense</t>
  </si>
  <si>
    <t xml:space="preserve"> Total Sales &amp; Services Expenses </t>
  </si>
  <si>
    <t xml:space="preserve">Admin. &amp; General Sales </t>
  </si>
  <si>
    <t xml:space="preserve">Office Supplies &amp; Expenses  </t>
  </si>
  <si>
    <t xml:space="preserve">Outside Services Employed </t>
  </si>
  <si>
    <t>Property Insurance</t>
  </si>
  <si>
    <t xml:space="preserve">Injuries &amp; Damages  </t>
  </si>
  <si>
    <t>Employees Pensions &amp; Benefits</t>
  </si>
  <si>
    <t xml:space="preserve">Rents  </t>
  </si>
  <si>
    <t>Maintenance of General Plant</t>
  </si>
  <si>
    <t>Total Administrative &amp; General</t>
  </si>
  <si>
    <t xml:space="preserve">Total Operation &amp; Maintenance  </t>
  </si>
  <si>
    <t xml:space="preserve">Total Common Utility Expenses </t>
  </si>
  <si>
    <t>Page 356-B</t>
  </si>
  <si>
    <t xml:space="preserve">The operations and maintenance expenses not assignable to a particular department and not closely </t>
  </si>
  <si>
    <t xml:space="preserve">related to any other expenses charged to a particular department were apportioned 85% to the </t>
  </si>
  <si>
    <t>Electric Department and 15% to the Gas Department.</t>
  </si>
  <si>
    <t>held by GSS Holdings (independent third party -</t>
  </si>
  <si>
    <t>non affiliate of respondent).</t>
  </si>
  <si>
    <t>Christopher M. Capone</t>
  </si>
  <si>
    <t>Executive Vice President &amp; Chief Financial Officer</t>
  </si>
  <si>
    <t>New York - December 31, 1926</t>
  </si>
  <si>
    <t>Transportation Corporation Law</t>
  </si>
  <si>
    <t>Property of Respondent was not held by a Receiver or Trustee</t>
  </si>
  <si>
    <t>Electrictiy for ligtht, heat and power</t>
  </si>
  <si>
    <t>Natural Gas (not less than 1,000 BTU's) for heating, cooking and industrial purposes</t>
  </si>
  <si>
    <t xml:space="preserve">In April 1998, Central Hudson Gas &amp; Electric Corporation formed a wholly-owned subsidiary named </t>
  </si>
  <si>
    <t xml:space="preserve">CH Energy Group, Inc., which after a one-for-one share exchange on December 15, 1999 became the </t>
  </si>
  <si>
    <t>holding company parent of Central Hudson and its existing subsidiaries.</t>
  </si>
  <si>
    <t xml:space="preserve">On February 21, 2012, CH Energy Group announced that it had entered into an agreement and </t>
  </si>
  <si>
    <t>plan of merger under which it agreed, subject to shareholder approval and approval of applicable</t>
  </si>
  <si>
    <t xml:space="preserve">regulatory authorities, to be acquired by Fortis, Inc. for $65 per share of common stock in cash. </t>
  </si>
  <si>
    <t>On June 13, 2013, the New York Public Service Commission voted to approve acquisition of CH</t>
  </si>
  <si>
    <t>Energy Group by Fortis, Inc. On June 27, 2013 after receipt, review and acceptance of the Order</t>
  </si>
  <si>
    <t xml:space="preserve">Authorizing Acquisition Subject to Conditions, the acquisition was completed. All of CH Energy Group's </t>
  </si>
  <si>
    <t xml:space="preserve">common stock is indirectly owned by Fortis, Inc. </t>
  </si>
  <si>
    <r>
      <t xml:space="preserve">(1) </t>
    </r>
    <r>
      <rPr>
        <u/>
        <sz val="12"/>
        <rFont val="Arial"/>
        <family val="2"/>
      </rPr>
      <t>___</t>
    </r>
    <r>
      <rPr>
        <sz val="12"/>
        <rFont val="Arial"/>
        <family val="2"/>
      </rPr>
      <t xml:space="preserve"> Yes.  Enter the date when such independent accountant was initially engaged: </t>
    </r>
    <r>
      <rPr>
        <u/>
        <sz val="12"/>
        <rFont val="Arial"/>
        <family val="2"/>
      </rPr>
      <t>__7/19/13__</t>
    </r>
    <r>
      <rPr>
        <sz val="12"/>
        <rFont val="Arial"/>
        <family val="2"/>
      </rPr>
      <t>.</t>
    </r>
  </si>
  <si>
    <r>
      <t xml:space="preserve">(2) </t>
    </r>
    <r>
      <rPr>
        <u/>
        <sz val="12"/>
        <rFont val="Arial"/>
        <family val="2"/>
      </rPr>
      <t xml:space="preserve">  X   </t>
    </r>
    <r>
      <rPr>
        <sz val="12"/>
        <rFont val="Arial"/>
        <family val="2"/>
      </rPr>
      <t xml:space="preserve"> No. </t>
    </r>
  </si>
  <si>
    <t>a.  On September 25, 1987, the Board of Directors approved, pursuant to section 516 of the New York Business Corporation Law, the transfer of $50 million from stated capital surplus (Paid-in Capital) as of September 30, 1987.  The amount so transferred from stated capital surplus will be subsequently available for the payment of dividends on common and preferred stock, subject to compliance with applicable regulatory requirements.  It is not the present intention of the Company to use such capital surplus for the payment of dividends; however, the transfer so approved by the Board of Directors will provide the Company with additional flexibility respect to dividend payments in the future.</t>
  </si>
  <si>
    <t>b.  The shareholders, at the annual meeting of shareholders held April 5, 1988 adopted a proposal to amend the Certificate of Incorporation of the Company to change the 30 million authorized shares of common stock without par value to par value of $5 per share.  The Company, on April 19, 1988, petitioned the PSC for authorization to change the par value of its common stock to $5 per share.  By Order issued and effective February 9, 1989, the PSC granted such approval and consent.  A certificate of Amendment of the Company's Certificate of Incorporation was filed in the Office of the Department of State of New York on March 2, 1989 to effect such change in designation.  At March 31, 1989, the Company had 14,607,714 shares of Common stock issued and outstanding.  This change to $5 par value stock resulted in a transfer from Account 201 Common Stock issued to this account in the amount of :</t>
  </si>
  <si>
    <t>Paid-in Capital paid to CH Energy Group - Parent Company - Feb 2001 / 2009/ 2013</t>
  </si>
  <si>
    <t xml:space="preserve">$40M change was associated with the Fortis, Inc. merger in 2013. </t>
  </si>
  <si>
    <t>Common Stock</t>
  </si>
  <si>
    <t>4.50% Cumulative Preferred Stock (**)</t>
  </si>
  <si>
    <t>4.75% Cumulative Preferred Stock (**)</t>
  </si>
  <si>
    <t>Preferred Stock Authorization (**)</t>
  </si>
  <si>
    <t xml:space="preserve">(**) On March 21, 2013, Central Hudson redeemed its two outstanding series of preferred stock. </t>
  </si>
  <si>
    <t>Registered holders of 4.50% Cumulative Preferred Stock received $107.00 per share plus</t>
  </si>
  <si>
    <t>accrued and unpaid dividends. Registered holders of 4.75% Cumulative Preferred Stock received</t>
  </si>
  <si>
    <t xml:space="preserve">$106.75 per share plus accrued and unpaid dividends. The premiums paid in connection with the </t>
  </si>
  <si>
    <t>of the preferred stock were recorded as a reduciton of Retainded Earnings on Central Hudons's</t>
  </si>
  <si>
    <t>Balance Sheet and as a Premium on Preferred Redemption on Central Husons' Income Statement.</t>
  </si>
  <si>
    <t xml:space="preserve">New York State Public Service Commission: </t>
  </si>
  <si>
    <t xml:space="preserve">Cost of expenses of the New York State Public Service </t>
  </si>
  <si>
    <t xml:space="preserve">Commission in accordance with assessment as provided </t>
  </si>
  <si>
    <t>under section Section 18A of the Public Service Law</t>
  </si>
  <si>
    <t xml:space="preserve">     Development, and Demonstration (see Account 107 of the Uniform System of Accounts).</t>
  </si>
  <si>
    <t>2. Show items relating to "research, development, and demonstration" projects last, under a caption Research,</t>
  </si>
  <si>
    <t>Page 321</t>
  </si>
  <si>
    <t>4/15/2015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</si>
</sst>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_(* #,##0_);_(* \(#,##0\);_(* &quot;-&quot;??_);_(@_)"/>
    <numFmt numFmtId="177" formatCode="[$-409]mmmm\ d\,\ yyyy;@"/>
    <numFmt numFmtId="178" formatCode="_(&quot;$&quot;* #,##0_);_(&quot;$&quot;* \(#,##0\);_(&quot;$&quot;* &quot;-&quot;??_);_(@_)"/>
  </numFmts>
  <fonts count="104">
    <font>
      <sz val="12"/>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b/>
      <i/>
      <sz val="14"/>
      <name val="Arial"/>
      <family val="2"/>
    </font>
    <font>
      <sz val="7"/>
      <name val="Arial"/>
      <family val="2"/>
    </font>
    <font>
      <sz val="14"/>
      <color indexed="8"/>
      <name val="Arial"/>
      <family val="2"/>
    </font>
    <font>
      <i/>
      <sz val="12"/>
      <color indexed="8"/>
      <name val="Arial"/>
      <family val="2"/>
    </font>
    <font>
      <i/>
      <sz val="12"/>
      <color indexed="12"/>
      <name val="Arial"/>
      <family val="2"/>
    </font>
    <font>
      <b/>
      <u/>
      <sz val="12"/>
      <color indexed="12"/>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u/>
      <sz val="11"/>
      <color indexed="8"/>
      <name val="Arial"/>
      <family val="2"/>
    </font>
    <font>
      <sz val="11"/>
      <color indexed="8"/>
      <name val="Calibri"/>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SWISS"/>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2"/>
      <color rgb="FF000000"/>
      <name val="Arial"/>
      <family val="2"/>
    </font>
    <font>
      <sz val="12"/>
      <name val="Arial MT"/>
    </font>
    <font>
      <b/>
      <sz val="12"/>
      <name val="Arial MT"/>
    </font>
    <font>
      <sz val="10"/>
      <color indexed="12"/>
      <name val="Courier New"/>
      <family val="3"/>
    </font>
    <font>
      <sz val="10"/>
      <name val="Courier"/>
      <family val="3"/>
    </font>
    <font>
      <sz val="10"/>
      <name val="Arial"/>
      <family val="2"/>
    </font>
    <font>
      <sz val="11"/>
      <color theme="1"/>
      <name val="Arial Black"/>
      <family val="2"/>
    </font>
    <font>
      <sz val="10"/>
      <color rgb="FF0000CC"/>
      <name val="Courier"/>
      <family val="3"/>
    </font>
    <font>
      <sz val="12"/>
      <color rgb="FF0000CC"/>
      <name val="Arial MT"/>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darkHorizontal">
        <fgColor indexed="8"/>
        <b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59999389629810485"/>
        <bgColor indexed="64"/>
      </patternFill>
    </fill>
    <fill>
      <patternFill patternType="solid">
        <fgColor rgb="FFFFFF00"/>
        <bgColor indexed="64"/>
      </patternFill>
    </fill>
    <fill>
      <patternFill patternType="solid">
        <fgColor indexed="9"/>
        <bgColor indexed="64"/>
      </patternFill>
    </fill>
  </fills>
  <borders count="1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1"/>
      </left>
      <right style="medium">
        <color theme="1"/>
      </right>
      <top style="thin">
        <color theme="1"/>
      </top>
      <bottom style="thin">
        <color theme="1"/>
      </bottom>
      <diagonal/>
    </border>
    <border>
      <left style="thin">
        <color indexed="8"/>
      </left>
      <right style="medium">
        <color indexed="8"/>
      </right>
      <top/>
      <bottom style="thin">
        <color theme="1"/>
      </bottom>
      <diagonal/>
    </border>
    <border>
      <left style="thin">
        <color indexed="64"/>
      </left>
      <right/>
      <top style="thin">
        <color indexed="64"/>
      </top>
      <bottom/>
      <diagonal/>
    </border>
    <border>
      <left style="thin">
        <color indexed="64"/>
      </left>
      <right style="thin">
        <color rgb="FF000000"/>
      </right>
      <top style="thin">
        <color rgb="FF000000"/>
      </top>
      <bottom/>
      <diagonal/>
    </border>
    <border>
      <left/>
      <right style="thin">
        <color rgb="FF000000"/>
      </right>
      <top/>
      <bottom/>
      <diagonal/>
    </border>
    <border>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indexed="64"/>
      </bottom>
      <diagonal/>
    </border>
    <border>
      <left/>
      <right style="thin">
        <color rgb="FF000000"/>
      </right>
      <top/>
      <bottom style="medium">
        <color rgb="FF000000"/>
      </bottom>
      <diagonal/>
    </border>
    <border>
      <left style="thin">
        <color rgb="FF000000"/>
      </left>
      <right style="medium">
        <color rgb="FF000000"/>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medium">
        <color rgb="FF000000"/>
      </bottom>
      <diagonal/>
    </border>
    <border>
      <left style="thin">
        <color indexed="8"/>
      </left>
      <right style="medium">
        <color indexed="8"/>
      </right>
      <top/>
      <bottom style="thin">
        <color indexed="64"/>
      </bottom>
      <diagonal/>
    </border>
    <border>
      <left/>
      <right/>
      <top style="thin">
        <color theme="1"/>
      </top>
      <bottom style="double">
        <color theme="1"/>
      </bottom>
      <diagonal/>
    </border>
    <border>
      <left/>
      <right/>
      <top style="thin">
        <color theme="1"/>
      </top>
      <bottom style="thin">
        <color indexed="8"/>
      </bottom>
      <diagonal/>
    </border>
    <border>
      <left style="thin">
        <color indexed="8"/>
      </left>
      <right style="medium">
        <color indexed="8"/>
      </right>
      <top/>
      <bottom style="double">
        <color indexed="8"/>
      </bottom>
      <diagonal/>
    </border>
    <border>
      <left style="thin">
        <color indexed="8"/>
      </left>
      <right style="medium">
        <color indexed="8"/>
      </right>
      <top/>
      <bottom style="thick">
        <color indexed="8"/>
      </bottom>
      <diagonal/>
    </border>
    <border>
      <left style="thick">
        <color indexed="8"/>
      </left>
      <right style="thin">
        <color indexed="8"/>
      </right>
      <top style="thick">
        <color indexed="8"/>
      </top>
      <bottom/>
      <diagonal/>
    </border>
    <border>
      <left style="thick">
        <color indexed="8"/>
      </left>
      <right style="thin">
        <color indexed="8"/>
      </right>
      <top/>
      <bottom/>
      <diagonal/>
    </border>
    <border>
      <left style="thick">
        <color indexed="8"/>
      </left>
      <right style="thin">
        <color indexed="8"/>
      </right>
      <top/>
      <bottom style="medium">
        <color indexed="8"/>
      </bottom>
      <diagonal/>
    </border>
    <border>
      <left style="thick">
        <color indexed="8"/>
      </left>
      <right style="thin">
        <color indexed="8"/>
      </right>
      <top style="thin">
        <color indexed="8"/>
      </top>
      <bottom/>
      <diagonal/>
    </border>
    <border>
      <left style="thick">
        <color indexed="8"/>
      </left>
      <right style="thin">
        <color indexed="8"/>
      </right>
      <top/>
      <bottom style="thick">
        <color indexed="8"/>
      </bottom>
      <diagonal/>
    </border>
    <border>
      <left style="thick">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double">
        <color indexed="64"/>
      </bottom>
      <diagonal/>
    </border>
    <border>
      <left style="medium">
        <color indexed="8"/>
      </left>
      <right style="thin">
        <color indexed="8"/>
      </right>
      <top/>
      <bottom style="thin">
        <color indexed="64"/>
      </bottom>
      <diagonal/>
    </border>
    <border>
      <left style="thin">
        <color indexed="8"/>
      </left>
      <right/>
      <top/>
      <bottom style="thin">
        <color indexed="64"/>
      </bottom>
      <diagonal/>
    </border>
    <border>
      <left style="thin">
        <color auto="1"/>
      </left>
      <right/>
      <top/>
      <bottom/>
      <diagonal/>
    </border>
  </borders>
  <cellStyleXfs count="15547">
    <xf numFmtId="0" fontId="0" fillId="0" borderId="0"/>
    <xf numFmtId="0" fontId="78" fillId="44" borderId="0" applyNumberFormat="0" applyBorder="0" applyAlignment="0" applyProtection="0"/>
    <xf numFmtId="0" fontId="60" fillId="2" borderId="0" applyNumberFormat="0" applyBorder="0" applyAlignment="0" applyProtection="0"/>
    <xf numFmtId="0" fontId="78" fillId="45" borderId="0" applyNumberFormat="0" applyBorder="0" applyAlignment="0" applyProtection="0"/>
    <xf numFmtId="0" fontId="60" fillId="3" borderId="0" applyNumberFormat="0" applyBorder="0" applyAlignment="0" applyProtection="0"/>
    <xf numFmtId="0" fontId="78" fillId="46" borderId="0" applyNumberFormat="0" applyBorder="0" applyAlignment="0" applyProtection="0"/>
    <xf numFmtId="0" fontId="60" fillId="4" borderId="0" applyNumberFormat="0" applyBorder="0" applyAlignment="0" applyProtection="0"/>
    <xf numFmtId="0" fontId="78" fillId="47" borderId="0" applyNumberFormat="0" applyBorder="0" applyAlignment="0" applyProtection="0"/>
    <xf numFmtId="0" fontId="60" fillId="5" borderId="0" applyNumberFormat="0" applyBorder="0" applyAlignment="0" applyProtection="0"/>
    <xf numFmtId="0" fontId="78" fillId="48" borderId="0" applyNumberFormat="0" applyBorder="0" applyAlignment="0" applyProtection="0"/>
    <xf numFmtId="0" fontId="60" fillId="6" borderId="0" applyNumberFormat="0" applyBorder="0" applyAlignment="0" applyProtection="0"/>
    <xf numFmtId="0" fontId="78" fillId="49" borderId="0" applyNumberFormat="0" applyBorder="0" applyAlignment="0" applyProtection="0"/>
    <xf numFmtId="0" fontId="60" fillId="7" borderId="0" applyNumberFormat="0" applyBorder="0" applyAlignment="0" applyProtection="0"/>
    <xf numFmtId="0" fontId="78" fillId="50" borderId="0" applyNumberFormat="0" applyBorder="0" applyAlignment="0" applyProtection="0"/>
    <xf numFmtId="0" fontId="60" fillId="8" borderId="0" applyNumberFormat="0" applyBorder="0" applyAlignment="0" applyProtection="0"/>
    <xf numFmtId="0" fontId="78" fillId="51" borderId="0" applyNumberFormat="0" applyBorder="0" applyAlignment="0" applyProtection="0"/>
    <xf numFmtId="0" fontId="60" fillId="9" borderId="0" applyNumberFormat="0" applyBorder="0" applyAlignment="0" applyProtection="0"/>
    <xf numFmtId="0" fontId="78" fillId="52" borderId="0" applyNumberFormat="0" applyBorder="0" applyAlignment="0" applyProtection="0"/>
    <xf numFmtId="0" fontId="60" fillId="10" borderId="0" applyNumberFormat="0" applyBorder="0" applyAlignment="0" applyProtection="0"/>
    <xf numFmtId="0" fontId="78" fillId="53" borderId="0" applyNumberFormat="0" applyBorder="0" applyAlignment="0" applyProtection="0"/>
    <xf numFmtId="0" fontId="60" fillId="5" borderId="0" applyNumberFormat="0" applyBorder="0" applyAlignment="0" applyProtection="0"/>
    <xf numFmtId="0" fontId="78" fillId="54" borderId="0" applyNumberFormat="0" applyBorder="0" applyAlignment="0" applyProtection="0"/>
    <xf numFmtId="0" fontId="60" fillId="8" borderId="0" applyNumberFormat="0" applyBorder="0" applyAlignment="0" applyProtection="0"/>
    <xf numFmtId="0" fontId="78" fillId="55" borderId="0" applyNumberFormat="0" applyBorder="0" applyAlignment="0" applyProtection="0"/>
    <xf numFmtId="0" fontId="60" fillId="11" borderId="0" applyNumberFormat="0" applyBorder="0" applyAlignment="0" applyProtection="0"/>
    <xf numFmtId="0" fontId="79" fillId="56" borderId="0" applyNumberFormat="0" applyBorder="0" applyAlignment="0" applyProtection="0"/>
    <xf numFmtId="0" fontId="61" fillId="12" borderId="0" applyNumberFormat="0" applyBorder="0" applyAlignment="0" applyProtection="0"/>
    <xf numFmtId="0" fontId="79" fillId="57" borderId="0" applyNumberFormat="0" applyBorder="0" applyAlignment="0" applyProtection="0"/>
    <xf numFmtId="0" fontId="61" fillId="9" borderId="0" applyNumberFormat="0" applyBorder="0" applyAlignment="0" applyProtection="0"/>
    <xf numFmtId="0" fontId="79" fillId="58" borderId="0" applyNumberFormat="0" applyBorder="0" applyAlignment="0" applyProtection="0"/>
    <xf numFmtId="0" fontId="61" fillId="10" borderId="0" applyNumberFormat="0" applyBorder="0" applyAlignment="0" applyProtection="0"/>
    <xf numFmtId="0" fontId="79" fillId="59" borderId="0" applyNumberFormat="0" applyBorder="0" applyAlignment="0" applyProtection="0"/>
    <xf numFmtId="0" fontId="61" fillId="13" borderId="0" applyNumberFormat="0" applyBorder="0" applyAlignment="0" applyProtection="0"/>
    <xf numFmtId="0" fontId="79" fillId="60" borderId="0" applyNumberFormat="0" applyBorder="0" applyAlignment="0" applyProtection="0"/>
    <xf numFmtId="0" fontId="61" fillId="14" borderId="0" applyNumberFormat="0" applyBorder="0" applyAlignment="0" applyProtection="0"/>
    <xf numFmtId="0" fontId="79" fillId="61" borderId="0" applyNumberFormat="0" applyBorder="0" applyAlignment="0" applyProtection="0"/>
    <xf numFmtId="0" fontId="61" fillId="15" borderId="0" applyNumberFormat="0" applyBorder="0" applyAlignment="0" applyProtection="0"/>
    <xf numFmtId="0" fontId="79" fillId="62" borderId="0" applyNumberFormat="0" applyBorder="0" applyAlignment="0" applyProtection="0"/>
    <xf numFmtId="0" fontId="61" fillId="16" borderId="0" applyNumberFormat="0" applyBorder="0" applyAlignment="0" applyProtection="0"/>
    <xf numFmtId="0" fontId="79" fillId="63" borderId="0" applyNumberFormat="0" applyBorder="0" applyAlignment="0" applyProtection="0"/>
    <xf numFmtId="0" fontId="61" fillId="17" borderId="0" applyNumberFormat="0" applyBorder="0" applyAlignment="0" applyProtection="0"/>
    <xf numFmtId="0" fontId="79" fillId="64" borderId="0" applyNumberFormat="0" applyBorder="0" applyAlignment="0" applyProtection="0"/>
    <xf numFmtId="0" fontId="61" fillId="18" borderId="0" applyNumberFormat="0" applyBorder="0" applyAlignment="0" applyProtection="0"/>
    <xf numFmtId="0" fontId="79" fillId="65" borderId="0" applyNumberFormat="0" applyBorder="0" applyAlignment="0" applyProtection="0"/>
    <xf numFmtId="0" fontId="61" fillId="13" borderId="0" applyNumberFormat="0" applyBorder="0" applyAlignment="0" applyProtection="0"/>
    <xf numFmtId="0" fontId="79" fillId="66" borderId="0" applyNumberFormat="0" applyBorder="0" applyAlignment="0" applyProtection="0"/>
    <xf numFmtId="0" fontId="61" fillId="14" borderId="0" applyNumberFormat="0" applyBorder="0" applyAlignment="0" applyProtection="0"/>
    <xf numFmtId="0" fontId="79" fillId="67" borderId="0" applyNumberFormat="0" applyBorder="0" applyAlignment="0" applyProtection="0"/>
    <xf numFmtId="0" fontId="61" fillId="19" borderId="0" applyNumberFormat="0" applyBorder="0" applyAlignment="0" applyProtection="0"/>
    <xf numFmtId="0" fontId="80" fillId="68" borderId="0" applyNumberFormat="0" applyBorder="0" applyAlignment="0" applyProtection="0"/>
    <xf numFmtId="0" fontId="62" fillId="3" borderId="0" applyNumberFormat="0" applyBorder="0" applyAlignment="0" applyProtection="0"/>
    <xf numFmtId="0" fontId="81" fillId="69" borderId="91" applyNumberFormat="0" applyAlignment="0" applyProtection="0"/>
    <xf numFmtId="0" fontId="63" fillId="20" borderId="1" applyNumberFormat="0" applyAlignment="0" applyProtection="0"/>
    <xf numFmtId="0" fontId="82" fillId="70" borderId="92" applyNumberFormat="0" applyAlignment="0" applyProtection="0"/>
    <xf numFmtId="0" fontId="64" fillId="21" borderId="2" applyNumberFormat="0" applyAlignment="0" applyProtection="0"/>
    <xf numFmtId="43" fontId="5" fillId="0" borderId="0" applyFont="0" applyFill="0" applyBorder="0" applyAlignment="0" applyProtection="0"/>
    <xf numFmtId="41" fontId="5" fillId="0" borderId="0" applyFont="0" applyFill="0" applyBorder="0" applyAlignment="0" applyProtection="0"/>
    <xf numFmtId="0" fontId="83" fillId="0" borderId="0" applyNumberFormat="0" applyFill="0" applyBorder="0" applyAlignment="0" applyProtection="0"/>
    <xf numFmtId="0" fontId="65" fillId="0" borderId="0" applyNumberFormat="0" applyFill="0" applyBorder="0" applyAlignment="0" applyProtection="0"/>
    <xf numFmtId="0" fontId="84" fillId="71" borderId="0" applyNumberFormat="0" applyBorder="0" applyAlignment="0" applyProtection="0"/>
    <xf numFmtId="0" fontId="66" fillId="4" borderId="0" applyNumberFormat="0" applyBorder="0" applyAlignment="0" applyProtection="0"/>
    <xf numFmtId="0" fontId="85" fillId="0" borderId="93" applyNumberFormat="0" applyFill="0" applyAlignment="0" applyProtection="0"/>
    <xf numFmtId="0" fontId="67" fillId="0" borderId="3" applyNumberFormat="0" applyFill="0" applyAlignment="0" applyProtection="0"/>
    <xf numFmtId="0" fontId="86" fillId="0" borderId="94" applyNumberFormat="0" applyFill="0" applyAlignment="0" applyProtection="0"/>
    <xf numFmtId="0" fontId="68" fillId="0" borderId="4" applyNumberFormat="0" applyFill="0" applyAlignment="0" applyProtection="0"/>
    <xf numFmtId="0" fontId="87" fillId="0" borderId="95" applyNumberFormat="0" applyFill="0" applyAlignment="0" applyProtection="0"/>
    <xf numFmtId="0" fontId="69" fillId="0" borderId="5" applyNumberFormat="0" applyFill="0" applyAlignment="0" applyProtection="0"/>
    <xf numFmtId="0" fontId="87" fillId="0" borderId="0" applyNumberFormat="0" applyFill="0" applyBorder="0" applyAlignment="0" applyProtection="0"/>
    <xf numFmtId="0" fontId="69" fillId="0" borderId="0" applyNumberFormat="0" applyFill="0" applyBorder="0" applyAlignment="0" applyProtection="0"/>
    <xf numFmtId="0" fontId="88" fillId="72" borderId="91" applyNumberFormat="0" applyAlignment="0" applyProtection="0"/>
    <xf numFmtId="0" fontId="70" fillId="7" borderId="1" applyNumberFormat="0" applyAlignment="0" applyProtection="0"/>
    <xf numFmtId="0" fontId="89" fillId="0" borderId="96" applyNumberFormat="0" applyFill="0" applyAlignment="0" applyProtection="0"/>
    <xf numFmtId="0" fontId="71" fillId="0" borderId="6" applyNumberFormat="0" applyFill="0" applyAlignment="0" applyProtection="0"/>
    <xf numFmtId="0" fontId="90" fillId="73" borderId="0" applyNumberFormat="0" applyBorder="0" applyAlignment="0" applyProtection="0"/>
    <xf numFmtId="0" fontId="72" fillId="22" borderId="0" applyNumberFormat="0" applyBorder="0" applyAlignment="0" applyProtection="0"/>
    <xf numFmtId="0" fontId="13" fillId="0" borderId="0"/>
    <xf numFmtId="0" fontId="78" fillId="0" borderId="0"/>
    <xf numFmtId="0" fontId="4" fillId="0" borderId="0"/>
    <xf numFmtId="0" fontId="13" fillId="0" borderId="0"/>
    <xf numFmtId="0" fontId="78" fillId="74" borderId="97" applyNumberFormat="0" applyFont="0" applyAlignment="0" applyProtection="0"/>
    <xf numFmtId="0" fontId="77" fillId="23" borderId="7" applyNumberFormat="0" applyFont="0" applyAlignment="0" applyProtection="0"/>
    <xf numFmtId="0" fontId="91" fillId="69" borderId="98" applyNumberFormat="0" applyAlignment="0" applyProtection="0"/>
    <xf numFmtId="0" fontId="73" fillId="20" borderId="8" applyNumberFormat="0" applyAlignment="0" applyProtection="0"/>
    <xf numFmtId="0" fontId="92" fillId="0" borderId="0" applyNumberFormat="0" applyFill="0" applyBorder="0" applyAlignment="0" applyProtection="0"/>
    <xf numFmtId="0" fontId="74" fillId="0" borderId="0" applyNumberFormat="0" applyFill="0" applyBorder="0" applyAlignment="0" applyProtection="0"/>
    <xf numFmtId="0" fontId="93" fillId="0" borderId="99" applyNumberFormat="0" applyFill="0" applyAlignment="0" applyProtection="0"/>
    <xf numFmtId="0" fontId="75" fillId="0" borderId="9" applyNumberFormat="0" applyFill="0" applyAlignment="0" applyProtection="0"/>
    <xf numFmtId="0" fontId="94" fillId="0" borderId="0" applyNumberFormat="0" applyFill="0" applyBorder="0" applyAlignment="0" applyProtection="0"/>
    <xf numFmtId="0" fontId="76" fillId="0" borderId="0" applyNumberFormat="0" applyFill="0" applyBorder="0" applyAlignment="0" applyProtection="0"/>
    <xf numFmtId="0" fontId="96" fillId="0" borderId="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3" fillId="0" borderId="0"/>
    <xf numFmtId="43" fontId="4" fillId="0" borderId="0" applyFont="0" applyFill="0" applyBorder="0" applyAlignment="0" applyProtection="0"/>
    <xf numFmtId="41"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9" fontId="4" fillId="0" borderId="0" applyFont="0" applyFill="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13" fillId="23" borderId="7" applyNumberFormat="0" applyFont="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3" fillId="23" borderId="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3" fillId="23" borderId="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41" fontId="3" fillId="0" borderId="0" applyFont="0" applyFill="0" applyBorder="0" applyAlignment="0" applyProtection="0"/>
    <xf numFmtId="0" fontId="92" fillId="0" borderId="0" applyNumberFormat="0" applyFill="0" applyBorder="0" applyAlignment="0" applyProtection="0"/>
    <xf numFmtId="0" fontId="85" fillId="0" borderId="93" applyNumberFormat="0" applyFill="0" applyAlignment="0" applyProtection="0"/>
    <xf numFmtId="0" fontId="86" fillId="0" borderId="94" applyNumberFormat="0" applyFill="0" applyAlignment="0" applyProtection="0"/>
    <xf numFmtId="0" fontId="87" fillId="0" borderId="95" applyNumberFormat="0" applyFill="0" applyAlignment="0" applyProtection="0"/>
    <xf numFmtId="0" fontId="87" fillId="0" borderId="0" applyNumberFormat="0" applyFill="0" applyBorder="0" applyAlignment="0" applyProtection="0"/>
    <xf numFmtId="0" fontId="84" fillId="71" borderId="0" applyNumberFormat="0" applyBorder="0" applyAlignment="0" applyProtection="0"/>
    <xf numFmtId="0" fontId="80" fillId="68" borderId="0" applyNumberFormat="0" applyBorder="0" applyAlignment="0" applyProtection="0"/>
    <xf numFmtId="0" fontId="90" fillId="73" borderId="0" applyNumberFormat="0" applyBorder="0" applyAlignment="0" applyProtection="0"/>
    <xf numFmtId="0" fontId="88" fillId="72" borderId="91" applyNumberFormat="0" applyAlignment="0" applyProtection="0"/>
    <xf numFmtId="0" fontId="91" fillId="69" borderId="98" applyNumberFormat="0" applyAlignment="0" applyProtection="0"/>
    <xf numFmtId="0" fontId="81" fillId="69" borderId="91" applyNumberFormat="0" applyAlignment="0" applyProtection="0"/>
    <xf numFmtId="0" fontId="89" fillId="0" borderId="96" applyNumberFormat="0" applyFill="0" applyAlignment="0" applyProtection="0"/>
    <xf numFmtId="0" fontId="82" fillId="70" borderId="92" applyNumberFormat="0" applyAlignment="0" applyProtection="0"/>
    <xf numFmtId="0" fontId="94" fillId="0" borderId="0" applyNumberFormat="0" applyFill="0" applyBorder="0" applyAlignment="0" applyProtection="0"/>
    <xf numFmtId="0" fontId="3" fillId="74" borderId="97" applyNumberFormat="0" applyFont="0" applyAlignment="0" applyProtection="0"/>
    <xf numFmtId="0" fontId="83" fillId="0" borderId="0" applyNumberFormat="0" applyFill="0" applyBorder="0" applyAlignment="0" applyProtection="0"/>
    <xf numFmtId="0" fontId="93" fillId="0" borderId="99" applyNumberFormat="0" applyFill="0" applyAlignment="0" applyProtection="0"/>
    <xf numFmtId="0" fontId="79" fillId="62" borderId="0" applyNumberFormat="0" applyBorder="0" applyAlignment="0" applyProtection="0"/>
    <xf numFmtId="0" fontId="3" fillId="44" borderId="0" applyNumberFormat="0" applyBorder="0" applyAlignment="0" applyProtection="0"/>
    <xf numFmtId="0" fontId="3" fillId="50" borderId="0" applyNumberFormat="0" applyBorder="0" applyAlignment="0" applyProtection="0"/>
    <xf numFmtId="0" fontId="79" fillId="56" borderId="0" applyNumberFormat="0" applyBorder="0" applyAlignment="0" applyProtection="0"/>
    <xf numFmtId="0" fontId="79" fillId="63"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79" fillId="57" borderId="0" applyNumberFormat="0" applyBorder="0" applyAlignment="0" applyProtection="0"/>
    <xf numFmtId="0" fontId="79" fillId="64"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79" fillId="58" borderId="0" applyNumberFormat="0" applyBorder="0" applyAlignment="0" applyProtection="0"/>
    <xf numFmtId="0" fontId="79" fillId="65"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79" fillId="59" borderId="0" applyNumberFormat="0" applyBorder="0" applyAlignment="0" applyProtection="0"/>
    <xf numFmtId="0" fontId="79" fillId="66"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79" fillId="60" borderId="0" applyNumberFormat="0" applyBorder="0" applyAlignment="0" applyProtection="0"/>
    <xf numFmtId="0" fontId="79" fillId="67"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79" fillId="61"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13" fillId="0" borderId="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43" fontId="4" fillId="0" borderId="0" applyFont="0" applyFill="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61" fillId="12"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9" borderId="0" applyNumberFormat="0" applyBorder="0" applyAlignment="0" applyProtection="0"/>
    <xf numFmtId="0" fontId="62" fillId="3" borderId="0" applyNumberFormat="0" applyBorder="0" applyAlignment="0" applyProtection="0"/>
    <xf numFmtId="0" fontId="63" fillId="20" borderId="1" applyNumberFormat="0" applyAlignment="0" applyProtection="0"/>
    <xf numFmtId="0" fontId="64" fillId="21" borderId="2" applyNumberFormat="0" applyAlignment="0" applyProtection="0"/>
    <xf numFmtId="0" fontId="65" fillId="0" borderId="0" applyNumberFormat="0" applyFill="0" applyBorder="0" applyAlignment="0" applyProtection="0"/>
    <xf numFmtId="0" fontId="66" fillId="4" borderId="0" applyNumberFormat="0" applyBorder="0" applyAlignment="0" applyProtection="0"/>
    <xf numFmtId="0" fontId="67" fillId="0" borderId="3"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0" applyNumberFormat="0" applyFill="0" applyBorder="0" applyAlignment="0" applyProtection="0"/>
    <xf numFmtId="0" fontId="70" fillId="7" borderId="1" applyNumberFormat="0" applyAlignment="0" applyProtection="0"/>
    <xf numFmtId="0" fontId="71" fillId="0" borderId="6" applyNumberFormat="0" applyFill="0" applyAlignment="0" applyProtection="0"/>
    <xf numFmtId="0" fontId="72" fillId="22" borderId="0" applyNumberFormat="0" applyBorder="0" applyAlignment="0" applyProtection="0"/>
    <xf numFmtId="0" fontId="73" fillId="20" borderId="8" applyNumberFormat="0" applyAlignment="0" applyProtection="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13" fillId="23" borderId="7" applyNumberFormat="0" applyFont="0" applyAlignment="0" applyProtection="0"/>
    <xf numFmtId="9" fontId="4" fillId="0" borderId="0" applyFont="0" applyFill="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13" fillId="0" borderId="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43" fontId="4" fillId="0" borderId="0" applyFont="0" applyFill="0" applyBorder="0" applyAlignment="0" applyProtection="0"/>
    <xf numFmtId="0" fontId="3" fillId="0" borderId="0"/>
    <xf numFmtId="41" fontId="3" fillId="0" borderId="0" applyFont="0" applyFill="0" applyBorder="0" applyAlignment="0" applyProtection="0"/>
    <xf numFmtId="43" fontId="4"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0" fontId="3" fillId="0" borderId="0"/>
    <xf numFmtId="41" fontId="3" fillId="0" borderId="0" applyFont="0" applyFill="0" applyBorder="0" applyAlignment="0" applyProtection="0"/>
    <xf numFmtId="0" fontId="3" fillId="74" borderId="97" applyNumberFormat="0" applyFont="0" applyAlignment="0" applyProtection="0"/>
    <xf numFmtId="0" fontId="3" fillId="44" borderId="0" applyNumberFormat="0" applyBorder="0" applyAlignment="0" applyProtection="0"/>
    <xf numFmtId="0" fontId="3" fillId="50" borderId="0" applyNumberFormat="0" applyBorder="0" applyAlignment="0" applyProtection="0"/>
    <xf numFmtId="0" fontId="3" fillId="45" borderId="0" applyNumberFormat="0" applyBorder="0" applyAlignment="0" applyProtection="0"/>
    <xf numFmtId="0" fontId="3" fillId="51" borderId="0" applyNumberFormat="0" applyBorder="0" applyAlignment="0" applyProtection="0"/>
    <xf numFmtId="0" fontId="3" fillId="46" borderId="0" applyNumberFormat="0" applyBorder="0" applyAlignment="0" applyProtection="0"/>
    <xf numFmtId="0" fontId="3" fillId="52" borderId="0" applyNumberFormat="0" applyBorder="0" applyAlignment="0" applyProtection="0"/>
    <xf numFmtId="0" fontId="3" fillId="4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54" borderId="0" applyNumberFormat="0" applyBorder="0" applyAlignment="0" applyProtection="0"/>
    <xf numFmtId="0" fontId="3" fillId="49" borderId="0" applyNumberFormat="0" applyBorder="0" applyAlignment="0" applyProtection="0"/>
    <xf numFmtId="0" fontId="3"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1" fillId="0" borderId="0"/>
    <xf numFmtId="0" fontId="13" fillId="0" borderId="0"/>
    <xf numFmtId="0" fontId="4" fillId="0" borderId="0"/>
    <xf numFmtId="0" fontId="4" fillId="0" borderId="0"/>
    <xf numFmtId="0" fontId="13" fillId="0" borderId="0"/>
    <xf numFmtId="0" fontId="4" fillId="0" borderId="0"/>
    <xf numFmtId="0" fontId="77" fillId="23" borderId="7"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43" fontId="4" fillId="0" borderId="0" applyFont="0" applyFill="0" applyBorder="0" applyAlignment="0" applyProtection="0"/>
    <xf numFmtId="0" fontId="2" fillId="0" borderId="0"/>
    <xf numFmtId="41" fontId="2" fillId="0" borderId="0" applyFont="0" applyFill="0" applyBorder="0" applyAlignment="0" applyProtection="0"/>
    <xf numFmtId="43" fontId="4"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0" fontId="2" fillId="0" borderId="0"/>
    <xf numFmtId="41" fontId="2" fillId="0" borderId="0" applyFont="0" applyFill="0" applyBorder="0" applyAlignment="0" applyProtection="0"/>
    <xf numFmtId="0" fontId="2" fillId="74" borderId="97" applyNumberFormat="0" applyFont="0" applyAlignment="0" applyProtection="0"/>
    <xf numFmtId="0" fontId="2" fillId="44" borderId="0" applyNumberFormat="0" applyBorder="0" applyAlignment="0" applyProtection="0"/>
    <xf numFmtId="0" fontId="2" fillId="50" borderId="0" applyNumberFormat="0" applyBorder="0" applyAlignment="0" applyProtection="0"/>
    <xf numFmtId="0" fontId="2" fillId="45" borderId="0" applyNumberFormat="0" applyBorder="0" applyAlignment="0" applyProtection="0"/>
    <xf numFmtId="0" fontId="2" fillId="51" borderId="0" applyNumberFormat="0" applyBorder="0" applyAlignment="0" applyProtection="0"/>
    <xf numFmtId="0" fontId="2" fillId="46"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5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13" fillId="0" borderId="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0" fontId="1" fillId="0" borderId="0"/>
    <xf numFmtId="41" fontId="1" fillId="0" borderId="0" applyFont="0" applyFill="0" applyBorder="0" applyAlignment="0" applyProtection="0"/>
    <xf numFmtId="0" fontId="1" fillId="74" borderId="97" applyNumberFormat="0" applyFont="0" applyAlignment="0" applyProtection="0"/>
    <xf numFmtId="0" fontId="1" fillId="44" borderId="0" applyNumberFormat="0" applyBorder="0" applyAlignment="0" applyProtection="0"/>
    <xf numFmtId="0" fontId="1" fillId="50" borderId="0" applyNumberFormat="0" applyBorder="0" applyAlignment="0" applyProtection="0"/>
    <xf numFmtId="0" fontId="1" fillId="45" borderId="0" applyNumberFormat="0" applyBorder="0" applyAlignment="0" applyProtection="0"/>
    <xf numFmtId="0" fontId="1" fillId="51" borderId="0" applyNumberFormat="0" applyBorder="0" applyAlignment="0" applyProtection="0"/>
    <xf numFmtId="0" fontId="1" fillId="46" borderId="0" applyNumberFormat="0" applyBorder="0" applyAlignment="0" applyProtection="0"/>
    <xf numFmtId="0" fontId="1" fillId="52" borderId="0" applyNumberFormat="0" applyBorder="0" applyAlignment="0" applyProtection="0"/>
    <xf numFmtId="0" fontId="1" fillId="4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54" borderId="0" applyNumberFormat="0" applyBorder="0" applyAlignment="0" applyProtection="0"/>
    <xf numFmtId="0" fontId="1" fillId="49" borderId="0" applyNumberFormat="0" applyBorder="0" applyAlignment="0" applyProtection="0"/>
    <xf numFmtId="0" fontId="1" fillId="55" borderId="0" applyNumberFormat="0" applyBorder="0" applyAlignment="0" applyProtection="0"/>
    <xf numFmtId="43" fontId="1" fillId="0" borderId="0" applyFont="0" applyFill="0" applyBorder="0" applyAlignment="0" applyProtection="0"/>
    <xf numFmtId="0" fontId="1" fillId="0" borderId="0"/>
  </cellStyleXfs>
  <cellXfs count="2388">
    <xf numFmtId="0" fontId="0" fillId="0" borderId="0" xfId="0"/>
    <xf numFmtId="0" fontId="6" fillId="0" borderId="0" xfId="0" applyFont="1" applyAlignment="1" applyProtection="1">
      <alignment horizontal="centerContinuous"/>
      <protection locked="0"/>
    </xf>
    <xf numFmtId="0" fontId="7" fillId="0" borderId="0" xfId="0" applyFont="1" applyAlignment="1" applyProtection="1">
      <alignment horizontal="centerContinuous"/>
      <protection locked="0"/>
    </xf>
    <xf numFmtId="0" fontId="8" fillId="0" borderId="0" xfId="0" applyFont="1" applyAlignment="1" applyProtection="1">
      <alignment horizontal="centerContinuous"/>
      <protection locked="0"/>
    </xf>
    <xf numFmtId="0" fontId="7" fillId="0" borderId="0" xfId="0" applyFont="1" applyProtection="1">
      <protection locked="0"/>
    </xf>
    <xf numFmtId="0" fontId="11" fillId="0" borderId="0" xfId="0" applyFont="1" applyProtection="1">
      <protection locked="0"/>
    </xf>
    <xf numFmtId="0" fontId="12" fillId="0" borderId="0" xfId="0" applyFont="1" applyAlignment="1">
      <alignment horizontal="centerContinuous"/>
    </xf>
    <xf numFmtId="0" fontId="13" fillId="0" borderId="0" xfId="0" applyFont="1" applyAlignment="1">
      <alignment horizontal="centerContinuous" wrapText="1"/>
    </xf>
    <xf numFmtId="0" fontId="14" fillId="0" borderId="0" xfId="0" applyFont="1" applyAlignment="1">
      <alignment horizontal="centerContinuous" wrapText="1"/>
    </xf>
    <xf numFmtId="0" fontId="13" fillId="0" borderId="0" xfId="0" applyFont="1"/>
    <xf numFmtId="0" fontId="16" fillId="0" borderId="0" xfId="0" applyFont="1" applyAlignment="1">
      <alignment horizontal="left"/>
    </xf>
    <xf numFmtId="0" fontId="16" fillId="0" borderId="0" xfId="0" applyFont="1" applyAlignment="1">
      <alignment horizontal="centerContinuous"/>
    </xf>
    <xf numFmtId="0" fontId="13" fillId="0" borderId="0" xfId="0" applyFont="1" applyAlignment="1">
      <alignment horizontal="centerContinuous"/>
    </xf>
    <xf numFmtId="0" fontId="13" fillId="0" borderId="0" xfId="0" applyFont="1" applyAlignment="1">
      <alignment horizontal="left"/>
    </xf>
    <xf numFmtId="0" fontId="17" fillId="24" borderId="0" xfId="0" applyFont="1" applyFill="1" applyAlignment="1" applyProtection="1">
      <alignment horizontal="centerContinuous"/>
    </xf>
    <xf numFmtId="0" fontId="18" fillId="24" borderId="10" xfId="0" applyFont="1" applyFill="1" applyBorder="1" applyAlignment="1" applyProtection="1">
      <alignment horizontal="centerContinuous"/>
    </xf>
    <xf numFmtId="0" fontId="13" fillId="0" borderId="0" xfId="0" applyFont="1" applyAlignment="1" applyProtection="1">
      <alignment horizontal="centerContinuous" wrapText="1"/>
    </xf>
    <xf numFmtId="0" fontId="13" fillId="0" borderId="0" xfId="0" applyFont="1" applyProtection="1"/>
    <xf numFmtId="0" fontId="19" fillId="0" borderId="0" xfId="0" applyFont="1" applyAlignment="1" applyProtection="1">
      <alignment horizontal="centerContinuous"/>
    </xf>
    <xf numFmtId="0" fontId="19" fillId="0" borderId="0" xfId="0" applyFont="1" applyProtection="1"/>
    <xf numFmtId="0" fontId="19" fillId="0" borderId="11" xfId="0" applyFont="1" applyBorder="1" applyProtection="1"/>
    <xf numFmtId="0" fontId="19" fillId="0" borderId="12" xfId="0" applyFont="1" applyBorder="1" applyProtection="1"/>
    <xf numFmtId="0" fontId="19" fillId="0" borderId="13" xfId="0" applyFont="1" applyBorder="1" applyProtection="1"/>
    <xf numFmtId="0" fontId="19" fillId="0" borderId="14" xfId="0" applyFont="1" applyBorder="1" applyProtection="1"/>
    <xf numFmtId="0" fontId="20" fillId="0" borderId="13" xfId="0" applyFont="1" applyBorder="1" applyAlignment="1" applyProtection="1">
      <alignment horizontal="centerContinuous"/>
    </xf>
    <xf numFmtId="0" fontId="19" fillId="0" borderId="14" xfId="0" applyFont="1" applyBorder="1" applyAlignment="1" applyProtection="1">
      <alignment horizontal="centerContinuous"/>
    </xf>
    <xf numFmtId="0" fontId="19" fillId="0" borderId="15" xfId="0" applyFont="1" applyBorder="1" applyProtection="1"/>
    <xf numFmtId="0" fontId="19" fillId="0" borderId="10" xfId="0" applyFont="1" applyBorder="1" applyProtection="1"/>
    <xf numFmtId="0" fontId="19" fillId="0" borderId="16" xfId="0" applyFont="1" applyBorder="1" applyProtection="1"/>
    <xf numFmtId="0" fontId="13" fillId="0" borderId="17" xfId="0" applyFont="1" applyBorder="1" applyProtection="1"/>
    <xf numFmtId="0" fontId="9" fillId="0" borderId="0" xfId="0" applyFont="1" applyProtection="1"/>
    <xf numFmtId="0" fontId="9" fillId="0" borderId="18" xfId="0" applyFont="1" applyBorder="1" applyAlignment="1" applyProtection="1">
      <alignment horizontal="centerContinuous"/>
    </xf>
    <xf numFmtId="0" fontId="9" fillId="0" borderId="19" xfId="0" applyFont="1" applyBorder="1" applyAlignment="1" applyProtection="1">
      <alignment horizontal="centerContinuous"/>
    </xf>
    <xf numFmtId="0" fontId="9" fillId="0" borderId="20" xfId="0" applyFont="1" applyBorder="1" applyAlignment="1" applyProtection="1">
      <alignment horizontal="centerContinuous"/>
    </xf>
    <xf numFmtId="0" fontId="9" fillId="0" borderId="13" xfId="0" applyFont="1" applyBorder="1" applyProtection="1"/>
    <xf numFmtId="0" fontId="9" fillId="0" borderId="0" xfId="0" applyFont="1" applyAlignment="1" applyProtection="1">
      <alignment horizontal="centerContinuous"/>
    </xf>
    <xf numFmtId="0" fontId="9" fillId="0" borderId="14" xfId="0" applyFont="1" applyBorder="1" applyAlignment="1" applyProtection="1">
      <alignment horizontal="centerContinuous"/>
    </xf>
    <xf numFmtId="0" fontId="9" fillId="0" borderId="18" xfId="0" applyFont="1" applyBorder="1" applyProtection="1"/>
    <xf numFmtId="0" fontId="9" fillId="0" borderId="19" xfId="0" applyFont="1" applyBorder="1" applyProtection="1"/>
    <xf numFmtId="0" fontId="9" fillId="0" borderId="14" xfId="0" applyFont="1" applyBorder="1" applyProtection="1"/>
    <xf numFmtId="0" fontId="9" fillId="0" borderId="15" xfId="0" applyFont="1" applyBorder="1" applyProtection="1"/>
    <xf numFmtId="0" fontId="9" fillId="0" borderId="10" xfId="0" applyFont="1" applyBorder="1" applyProtection="1"/>
    <xf numFmtId="0" fontId="9" fillId="0" borderId="10" xfId="0" applyFont="1" applyBorder="1" applyAlignment="1" applyProtection="1">
      <alignment horizontal="centerContinuous"/>
    </xf>
    <xf numFmtId="0" fontId="9" fillId="0" borderId="17" xfId="0" applyFont="1" applyBorder="1" applyProtection="1"/>
    <xf numFmtId="0" fontId="9" fillId="0" borderId="21" xfId="0" applyFont="1" applyBorder="1" applyProtection="1"/>
    <xf numFmtId="0" fontId="9" fillId="0" borderId="22" xfId="0" applyFont="1" applyBorder="1" applyProtection="1"/>
    <xf numFmtId="0" fontId="9" fillId="0" borderId="11" xfId="0" applyFont="1" applyBorder="1" applyProtection="1"/>
    <xf numFmtId="0" fontId="9" fillId="0" borderId="23" xfId="0" applyFont="1" applyBorder="1" applyProtection="1"/>
    <xf numFmtId="0" fontId="9" fillId="0" borderId="24" xfId="0" applyFont="1" applyBorder="1" applyProtection="1"/>
    <xf numFmtId="0" fontId="9" fillId="0" borderId="25" xfId="0" applyFont="1" applyBorder="1" applyProtection="1"/>
    <xf numFmtId="0" fontId="9" fillId="0" borderId="26" xfId="0" applyFont="1" applyBorder="1" applyProtection="1"/>
    <xf numFmtId="0" fontId="9" fillId="0" borderId="27" xfId="0" applyFont="1" applyBorder="1" applyProtection="1"/>
    <xf numFmtId="0" fontId="9" fillId="0" borderId="28" xfId="0" applyFont="1" applyBorder="1" applyAlignment="1" applyProtection="1">
      <alignment horizontal="centerContinuous"/>
    </xf>
    <xf numFmtId="0" fontId="9" fillId="0" borderId="25" xfId="0" applyFont="1" applyBorder="1" applyAlignment="1" applyProtection="1">
      <alignment horizontal="centerContinuous"/>
    </xf>
    <xf numFmtId="0" fontId="9" fillId="0" borderId="29" xfId="0" applyFont="1" applyBorder="1" applyProtection="1"/>
    <xf numFmtId="0" fontId="9" fillId="0" borderId="30" xfId="0" applyFont="1" applyBorder="1" applyAlignment="1" applyProtection="1">
      <alignment horizontal="centerContinuous"/>
    </xf>
    <xf numFmtId="0" fontId="9" fillId="0" borderId="31" xfId="0" applyFont="1" applyBorder="1" applyAlignment="1" applyProtection="1">
      <alignment horizontal="centerContinuous"/>
    </xf>
    <xf numFmtId="0" fontId="9" fillId="0" borderId="28" xfId="0" applyFont="1" applyBorder="1" applyProtection="1"/>
    <xf numFmtId="0" fontId="9" fillId="0" borderId="32" xfId="0" applyFont="1" applyBorder="1" applyProtection="1"/>
    <xf numFmtId="0" fontId="9" fillId="0" borderId="33" xfId="0" applyFont="1" applyBorder="1" applyProtection="1"/>
    <xf numFmtId="0" fontId="9" fillId="0" borderId="12" xfId="0" applyFont="1" applyBorder="1" applyProtection="1"/>
    <xf numFmtId="0" fontId="9" fillId="0" borderId="24" xfId="0" applyFont="1" applyBorder="1" applyAlignment="1" applyProtection="1">
      <alignment horizontal="centerContinuous"/>
    </xf>
    <xf numFmtId="0" fontId="9" fillId="0" borderId="34" xfId="0" applyFont="1" applyBorder="1" applyAlignment="1" applyProtection="1">
      <alignment horizontal="centerContinuous"/>
    </xf>
    <xf numFmtId="0" fontId="9" fillId="0" borderId="26" xfId="0" applyFont="1" applyBorder="1" applyAlignment="1" applyProtection="1">
      <alignment horizontal="centerContinuous"/>
    </xf>
    <xf numFmtId="0" fontId="9" fillId="0" borderId="35" xfId="0" applyFont="1" applyBorder="1" applyAlignment="1" applyProtection="1">
      <alignment horizontal="centerContinuous"/>
    </xf>
    <xf numFmtId="0" fontId="9" fillId="0" borderId="34" xfId="0" applyFont="1" applyBorder="1" applyProtection="1"/>
    <xf numFmtId="0" fontId="13" fillId="0" borderId="11" xfId="0" applyFont="1" applyBorder="1" applyProtection="1"/>
    <xf numFmtId="0" fontId="13" fillId="0" borderId="12" xfId="0" applyFont="1" applyBorder="1" applyProtection="1"/>
    <xf numFmtId="0" fontId="14" fillId="0" borderId="13" xfId="0" applyFont="1" applyBorder="1" applyAlignment="1" applyProtection="1">
      <alignment horizontal="centerContinuous"/>
    </xf>
    <xf numFmtId="0" fontId="13" fillId="0" borderId="0" xfId="0" applyFont="1" applyAlignment="1" applyProtection="1">
      <alignment horizontal="centerContinuous"/>
    </xf>
    <xf numFmtId="0" fontId="13" fillId="0" borderId="14" xfId="0" applyFont="1" applyBorder="1" applyAlignment="1" applyProtection="1">
      <alignment horizontal="centerContinuous"/>
    </xf>
    <xf numFmtId="0" fontId="14" fillId="0" borderId="0" xfId="0" applyFont="1" applyAlignment="1" applyProtection="1">
      <alignment horizontal="centerContinuous"/>
    </xf>
    <xf numFmtId="0" fontId="13" fillId="0" borderId="13" xfId="0" applyFont="1" applyBorder="1" applyProtection="1"/>
    <xf numFmtId="0" fontId="13" fillId="0" borderId="14" xfId="0" applyFont="1" applyBorder="1" applyProtection="1"/>
    <xf numFmtId="0" fontId="13" fillId="0" borderId="18" xfId="0" applyFont="1" applyBorder="1" applyProtection="1"/>
    <xf numFmtId="0" fontId="13" fillId="0" borderId="19" xfId="0" applyFont="1" applyBorder="1" applyAlignment="1" applyProtection="1">
      <alignment horizontal="centerContinuous"/>
    </xf>
    <xf numFmtId="0" fontId="13" fillId="0" borderId="20" xfId="0" applyFont="1" applyBorder="1" applyProtection="1"/>
    <xf numFmtId="0" fontId="13" fillId="0" borderId="19" xfId="0" applyFont="1" applyBorder="1" applyProtection="1"/>
    <xf numFmtId="0" fontId="13" fillId="0" borderId="24" xfId="0" applyFont="1" applyBorder="1" applyProtection="1"/>
    <xf numFmtId="0" fontId="13" fillId="0" borderId="28" xfId="0" applyFont="1" applyBorder="1" applyAlignment="1" applyProtection="1">
      <alignment horizontal="centerContinuous"/>
    </xf>
    <xf numFmtId="0" fontId="13" fillId="0" borderId="27" xfId="0" applyFont="1" applyBorder="1" applyProtection="1"/>
    <xf numFmtId="0" fontId="13" fillId="0" borderId="34" xfId="0" applyFont="1" applyBorder="1" applyProtection="1"/>
    <xf numFmtId="0" fontId="13" fillId="0" borderId="36" xfId="0" applyFont="1" applyBorder="1" applyProtection="1"/>
    <xf numFmtId="0" fontId="13" fillId="0" borderId="25" xfId="0" applyFont="1" applyBorder="1" applyProtection="1"/>
    <xf numFmtId="0" fontId="13" fillId="0" borderId="37" xfId="0" applyFont="1" applyBorder="1" applyProtection="1"/>
    <xf numFmtId="0" fontId="13" fillId="0" borderId="38" xfId="0" applyFont="1" applyBorder="1" applyProtection="1"/>
    <xf numFmtId="0" fontId="13" fillId="0" borderId="26" xfId="0" applyFont="1" applyBorder="1" applyProtection="1"/>
    <xf numFmtId="0" fontId="13" fillId="0" borderId="39" xfId="0" applyFont="1" applyBorder="1" applyProtection="1"/>
    <xf numFmtId="0" fontId="10" fillId="0" borderId="37" xfId="0" applyFont="1" applyBorder="1" applyProtection="1">
      <protection locked="0"/>
    </xf>
    <xf numFmtId="0" fontId="13" fillId="0" borderId="40" xfId="0" applyFont="1" applyBorder="1" applyProtection="1"/>
    <xf numFmtId="0" fontId="13" fillId="0" borderId="41" xfId="0" applyFont="1" applyBorder="1" applyProtection="1"/>
    <xf numFmtId="5" fontId="10" fillId="0" borderId="37" xfId="0" applyNumberFormat="1" applyFont="1" applyBorder="1" applyProtection="1">
      <protection locked="0"/>
    </xf>
    <xf numFmtId="5" fontId="10" fillId="0" borderId="38" xfId="0" applyNumberFormat="1" applyFont="1" applyBorder="1" applyProtection="1">
      <protection locked="0"/>
    </xf>
    <xf numFmtId="5" fontId="13" fillId="0" borderId="42" xfId="0" applyNumberFormat="1" applyFont="1" applyBorder="1" applyProtection="1"/>
    <xf numFmtId="5" fontId="10" fillId="0" borderId="36" xfId="0" applyNumberFormat="1" applyFont="1" applyBorder="1" applyProtection="1">
      <protection locked="0"/>
    </xf>
    <xf numFmtId="5" fontId="13" fillId="25" borderId="40" xfId="0" applyNumberFormat="1" applyFont="1" applyFill="1" applyBorder="1" applyProtection="1"/>
    <xf numFmtId="0" fontId="13" fillId="0" borderId="43" xfId="0" applyFont="1" applyBorder="1" applyProtection="1"/>
    <xf numFmtId="0" fontId="10" fillId="0" borderId="24" xfId="0" applyFont="1" applyBorder="1" applyProtection="1">
      <protection locked="0"/>
    </xf>
    <xf numFmtId="0" fontId="13" fillId="0" borderId="28" xfId="0" applyFont="1" applyBorder="1" applyProtection="1"/>
    <xf numFmtId="37" fontId="10" fillId="0" borderId="24" xfId="0" applyNumberFormat="1" applyFont="1" applyBorder="1" applyProtection="1">
      <protection locked="0"/>
    </xf>
    <xf numFmtId="37" fontId="10" fillId="0" borderId="14" xfId="0" applyNumberFormat="1" applyFont="1" applyBorder="1" applyProtection="1">
      <protection locked="0"/>
    </xf>
    <xf numFmtId="37" fontId="13" fillId="0" borderId="27" xfId="0" applyNumberFormat="1" applyFont="1" applyBorder="1" applyProtection="1"/>
    <xf numFmtId="37" fontId="10" fillId="0" borderId="34" xfId="0" applyNumberFormat="1" applyFont="1" applyBorder="1" applyProtection="1">
      <protection locked="0"/>
    </xf>
    <xf numFmtId="37" fontId="13" fillId="25" borderId="0" xfId="0" applyNumberFormat="1" applyFont="1" applyFill="1" applyProtection="1"/>
    <xf numFmtId="0" fontId="10" fillId="0" borderId="26" xfId="0" applyFont="1" applyBorder="1" applyProtection="1">
      <protection locked="0"/>
    </xf>
    <xf numFmtId="0" fontId="13" fillId="0" borderId="30" xfId="0" applyFont="1" applyBorder="1" applyProtection="1"/>
    <xf numFmtId="37" fontId="10" fillId="0" borderId="26" xfId="0" applyNumberFormat="1" applyFont="1" applyBorder="1" applyProtection="1">
      <protection locked="0"/>
    </xf>
    <xf numFmtId="37" fontId="10" fillId="0" borderId="20" xfId="0" applyNumberFormat="1" applyFont="1" applyBorder="1" applyProtection="1">
      <protection locked="0"/>
    </xf>
    <xf numFmtId="37" fontId="13" fillId="0" borderId="29" xfId="0" applyNumberFormat="1" applyFont="1" applyBorder="1" applyProtection="1"/>
    <xf numFmtId="37" fontId="10" fillId="0" borderId="35" xfId="0" applyNumberFormat="1" applyFont="1" applyBorder="1" applyProtection="1">
      <protection locked="0"/>
    </xf>
    <xf numFmtId="37" fontId="13" fillId="25" borderId="19" xfId="0" applyNumberFormat="1" applyFont="1" applyFill="1" applyBorder="1" applyProtection="1"/>
    <xf numFmtId="0" fontId="13" fillId="0" borderId="31" xfId="0" applyFont="1" applyBorder="1" applyProtection="1"/>
    <xf numFmtId="0" fontId="13" fillId="0" borderId="15" xfId="0" applyFont="1" applyBorder="1" applyProtection="1"/>
    <xf numFmtId="0" fontId="13" fillId="0" borderId="10" xfId="0" applyFont="1" applyBorder="1" applyProtection="1"/>
    <xf numFmtId="0" fontId="13" fillId="0" borderId="16" xfId="0" applyFont="1" applyBorder="1" applyProtection="1"/>
    <xf numFmtId="0" fontId="14" fillId="0" borderId="0" xfId="0" applyFont="1" applyProtection="1"/>
    <xf numFmtId="0" fontId="9" fillId="0" borderId="35" xfId="0" applyFont="1" applyBorder="1" applyProtection="1"/>
    <xf numFmtId="0" fontId="9" fillId="0" borderId="30" xfId="0" applyFont="1" applyBorder="1" applyProtection="1"/>
    <xf numFmtId="0" fontId="13" fillId="0" borderId="35" xfId="0" applyFont="1" applyBorder="1" applyProtection="1"/>
    <xf numFmtId="0" fontId="9" fillId="0" borderId="13" xfId="0" applyFont="1" applyBorder="1" applyAlignment="1" applyProtection="1">
      <alignment horizontal="centerContinuous"/>
    </xf>
    <xf numFmtId="0" fontId="21" fillId="0" borderId="0" xfId="0" applyFont="1" applyAlignment="1" applyProtection="1">
      <alignment horizontal="left"/>
    </xf>
    <xf numFmtId="0" fontId="21" fillId="0" borderId="0" xfId="0" applyFont="1" applyAlignment="1" applyProtection="1">
      <alignment horizontal="centerContinuous"/>
    </xf>
    <xf numFmtId="0" fontId="21" fillId="0" borderId="14" xfId="0" applyFont="1" applyBorder="1" applyAlignment="1" applyProtection="1">
      <alignment horizontal="centerContinuous"/>
    </xf>
    <xf numFmtId="0" fontId="21" fillId="0" borderId="0" xfId="0" applyFont="1" applyProtection="1"/>
    <xf numFmtId="0" fontId="21" fillId="0" borderId="19" xfId="0" applyFont="1" applyBorder="1" applyAlignment="1" applyProtection="1">
      <alignment horizontal="left"/>
    </xf>
    <xf numFmtId="0" fontId="21" fillId="0" borderId="19" xfId="0" applyFont="1" applyBorder="1" applyProtection="1"/>
    <xf numFmtId="0" fontId="21" fillId="0" borderId="19" xfId="0" applyFont="1" applyBorder="1" applyAlignment="1" applyProtection="1">
      <alignment horizontal="centerContinuous"/>
    </xf>
    <xf numFmtId="0" fontId="21" fillId="0" borderId="20" xfId="0" applyFont="1" applyBorder="1" applyAlignment="1" applyProtection="1">
      <alignment horizontal="centerContinuous"/>
    </xf>
    <xf numFmtId="0" fontId="21" fillId="0" borderId="34" xfId="0" applyFont="1" applyBorder="1" applyProtection="1"/>
    <xf numFmtId="0" fontId="21" fillId="0" borderId="34" xfId="0" applyFont="1" applyBorder="1" applyAlignment="1" applyProtection="1">
      <alignment horizontal="centerContinuous"/>
    </xf>
    <xf numFmtId="0" fontId="21" fillId="0" borderId="14" xfId="0" applyFont="1" applyBorder="1" applyProtection="1"/>
    <xf numFmtId="0" fontId="21" fillId="0" borderId="35" xfId="0" applyFont="1" applyBorder="1" applyProtection="1"/>
    <xf numFmtId="0" fontId="21" fillId="0" borderId="20" xfId="0" applyFont="1" applyBorder="1" applyProtection="1"/>
    <xf numFmtId="0" fontId="9" fillId="0" borderId="20" xfId="0" applyFont="1" applyBorder="1" applyProtection="1"/>
    <xf numFmtId="0" fontId="9" fillId="0" borderId="31" xfId="0" applyFont="1" applyBorder="1" applyProtection="1"/>
    <xf numFmtId="0" fontId="13" fillId="0" borderId="29" xfId="0" applyFont="1" applyBorder="1" applyProtection="1"/>
    <xf numFmtId="0" fontId="9" fillId="0" borderId="0" xfId="0" applyFont="1" applyAlignment="1" applyProtection="1">
      <alignment horizontal="left"/>
    </xf>
    <xf numFmtId="0" fontId="9" fillId="0" borderId="10" xfId="0" applyFont="1" applyBorder="1" applyAlignment="1" applyProtection="1">
      <alignment horizontal="left"/>
    </xf>
    <xf numFmtId="0" fontId="9" fillId="0" borderId="44" xfId="0" applyFont="1" applyBorder="1" applyProtection="1"/>
    <xf numFmtId="0" fontId="9" fillId="0" borderId="45" xfId="0" applyFont="1" applyBorder="1" applyProtection="1"/>
    <xf numFmtId="0" fontId="9" fillId="0" borderId="46" xfId="0" applyFont="1" applyBorder="1" applyProtection="1"/>
    <xf numFmtId="0" fontId="22" fillId="0" borderId="0" xfId="0" applyFont="1" applyAlignment="1" applyProtection="1">
      <alignment horizontal="centerContinuous"/>
    </xf>
    <xf numFmtId="0" fontId="22" fillId="0" borderId="13" xfId="0" applyFont="1" applyBorder="1" applyAlignment="1" applyProtection="1">
      <alignment horizontal="centerContinuous"/>
    </xf>
    <xf numFmtId="0" fontId="22" fillId="0" borderId="14" xfId="0" applyFont="1" applyBorder="1" applyAlignment="1" applyProtection="1">
      <alignment horizontal="centerContinuous"/>
    </xf>
    <xf numFmtId="37" fontId="9" fillId="0" borderId="0" xfId="0" applyNumberFormat="1" applyFont="1" applyProtection="1"/>
    <xf numFmtId="37" fontId="9" fillId="0" borderId="14" xfId="0" applyNumberFormat="1" applyFont="1" applyBorder="1" applyProtection="1"/>
    <xf numFmtId="37" fontId="9" fillId="0" borderId="10" xfId="0" applyNumberFormat="1" applyFont="1" applyBorder="1" applyProtection="1"/>
    <xf numFmtId="37" fontId="9" fillId="0" borderId="16" xfId="0" applyNumberFormat="1" applyFont="1" applyBorder="1" applyProtection="1"/>
    <xf numFmtId="37" fontId="9" fillId="0" borderId="0" xfId="0" applyNumberFormat="1" applyFont="1" applyAlignment="1" applyProtection="1">
      <alignment horizontal="centerContinuous"/>
    </xf>
    <xf numFmtId="0" fontId="13" fillId="0" borderId="18" xfId="0" applyFont="1" applyBorder="1" applyAlignment="1" applyProtection="1">
      <alignment horizontal="centerContinuous"/>
    </xf>
    <xf numFmtId="0" fontId="22" fillId="0" borderId="0" xfId="0" applyFont="1" applyProtection="1"/>
    <xf numFmtId="0" fontId="9" fillId="0" borderId="27" xfId="0" applyFont="1" applyBorder="1" applyAlignment="1" applyProtection="1">
      <alignment horizontal="center"/>
    </xf>
    <xf numFmtId="0" fontId="9" fillId="0" borderId="29" xfId="0" applyFont="1" applyBorder="1" applyAlignment="1" applyProtection="1">
      <alignment horizontal="center"/>
    </xf>
    <xf numFmtId="5" fontId="9" fillId="0" borderId="26" xfId="0" applyNumberFormat="1" applyFont="1" applyBorder="1" applyProtection="1"/>
    <xf numFmtId="5" fontId="9" fillId="0" borderId="31" xfId="0" applyNumberFormat="1" applyFont="1" applyBorder="1" applyProtection="1"/>
    <xf numFmtId="37" fontId="9" fillId="0" borderId="26" xfId="0" applyNumberFormat="1" applyFont="1" applyBorder="1" applyProtection="1"/>
    <xf numFmtId="37" fontId="9" fillId="0" borderId="31" xfId="0" applyNumberFormat="1" applyFont="1" applyBorder="1" applyProtection="1"/>
    <xf numFmtId="37" fontId="9" fillId="0" borderId="30" xfId="0" applyNumberFormat="1" applyFont="1" applyBorder="1" applyProtection="1"/>
    <xf numFmtId="0" fontId="9" fillId="0" borderId="47" xfId="0" applyFont="1" applyBorder="1" applyAlignment="1" applyProtection="1">
      <alignment horizontal="centerContinuous" wrapText="1"/>
    </xf>
    <xf numFmtId="5" fontId="9" fillId="0" borderId="30" xfId="0" applyNumberFormat="1" applyFont="1" applyBorder="1" applyProtection="1"/>
    <xf numFmtId="0" fontId="9" fillId="0" borderId="30" xfId="0" applyFont="1" applyBorder="1" applyAlignment="1" applyProtection="1">
      <alignment horizontal="center"/>
    </xf>
    <xf numFmtId="37" fontId="9" fillId="0" borderId="28" xfId="0" applyNumberFormat="1" applyFont="1" applyBorder="1" applyProtection="1"/>
    <xf numFmtId="37" fontId="9" fillId="0" borderId="25" xfId="0" applyNumberFormat="1" applyFont="1" applyBorder="1" applyProtection="1"/>
    <xf numFmtId="0" fontId="9" fillId="0" borderId="47" xfId="0" applyFont="1" applyBorder="1" applyProtection="1"/>
    <xf numFmtId="5" fontId="9" fillId="0" borderId="47" xfId="0" applyNumberFormat="1" applyFont="1" applyBorder="1" applyProtection="1"/>
    <xf numFmtId="5" fontId="9" fillId="0" borderId="46" xfId="0" applyNumberFormat="1" applyFont="1" applyBorder="1" applyProtection="1"/>
    <xf numFmtId="37" fontId="9" fillId="0" borderId="28" xfId="0" applyNumberFormat="1" applyFont="1" applyBorder="1" applyAlignment="1" applyProtection="1">
      <alignment horizontal="centerContinuous"/>
    </xf>
    <xf numFmtId="37" fontId="9" fillId="0" borderId="25" xfId="0" applyNumberFormat="1" applyFont="1" applyBorder="1" applyAlignment="1" applyProtection="1">
      <alignment horizontal="centerContinuous"/>
    </xf>
    <xf numFmtId="37" fontId="9" fillId="0" borderId="30" xfId="0" applyNumberFormat="1" applyFont="1" applyBorder="1" applyAlignment="1" applyProtection="1">
      <alignment horizontal="centerContinuous"/>
    </xf>
    <xf numFmtId="37" fontId="9" fillId="0" borderId="14" xfId="0" applyNumberFormat="1" applyFont="1" applyBorder="1" applyAlignment="1" applyProtection="1">
      <alignment horizontal="centerContinuous"/>
    </xf>
    <xf numFmtId="37" fontId="9" fillId="0" borderId="10" xfId="0" applyNumberFormat="1" applyFont="1" applyBorder="1" applyAlignment="1" applyProtection="1">
      <alignment horizontal="centerContinuous"/>
    </xf>
    <xf numFmtId="37" fontId="9" fillId="0" borderId="16" xfId="0" applyNumberFormat="1" applyFont="1" applyBorder="1" applyAlignment="1" applyProtection="1">
      <alignment horizontal="centerContinuous"/>
    </xf>
    <xf numFmtId="39" fontId="9" fillId="0" borderId="0" xfId="0" applyNumberFormat="1" applyFont="1" applyAlignment="1" applyProtection="1">
      <alignment horizontal="centerContinuous"/>
    </xf>
    <xf numFmtId="37" fontId="9" fillId="0" borderId="20" xfId="0" applyNumberFormat="1" applyFont="1" applyBorder="1" applyAlignment="1" applyProtection="1">
      <alignment horizontal="centerContinuous"/>
    </xf>
    <xf numFmtId="37" fontId="9" fillId="0" borderId="35" xfId="0" applyNumberFormat="1" applyFont="1" applyBorder="1" applyAlignment="1" applyProtection="1">
      <alignment horizontal="centerContinuous"/>
    </xf>
    <xf numFmtId="0" fontId="9" fillId="0" borderId="38" xfId="0" applyFont="1" applyBorder="1" applyProtection="1"/>
    <xf numFmtId="0" fontId="9" fillId="0" borderId="42" xfId="0" applyFont="1" applyBorder="1" applyProtection="1"/>
    <xf numFmtId="37" fontId="9" fillId="0" borderId="48" xfId="0" applyNumberFormat="1" applyFont="1" applyBorder="1" applyAlignment="1" applyProtection="1">
      <alignment horizontal="centerContinuous"/>
    </xf>
    <xf numFmtId="0" fontId="9" fillId="0" borderId="0" xfId="0" applyFont="1" applyAlignment="1" applyProtection="1">
      <alignment horizontal="center"/>
    </xf>
    <xf numFmtId="37" fontId="9" fillId="0" borderId="24" xfId="0" applyNumberFormat="1" applyFont="1" applyBorder="1" applyProtection="1"/>
    <xf numFmtId="37" fontId="9" fillId="26" borderId="30" xfId="0" applyNumberFormat="1" applyFont="1" applyFill="1" applyBorder="1" applyProtection="1"/>
    <xf numFmtId="37" fontId="9" fillId="26" borderId="31" xfId="0" applyNumberFormat="1" applyFont="1" applyFill="1" applyBorder="1" applyProtection="1"/>
    <xf numFmtId="0" fontId="9" fillId="26" borderId="29" xfId="0" applyFont="1" applyFill="1" applyBorder="1" applyAlignment="1" applyProtection="1">
      <alignment horizontal="centerContinuous"/>
    </xf>
    <xf numFmtId="0" fontId="9" fillId="26" borderId="35" xfId="0" applyFont="1" applyFill="1" applyBorder="1" applyAlignment="1" applyProtection="1">
      <alignment horizontal="centerContinuous"/>
    </xf>
    <xf numFmtId="0" fontId="9" fillId="26" borderId="19" xfId="0" applyFont="1" applyFill="1" applyBorder="1" applyAlignment="1" applyProtection="1">
      <alignment horizontal="centerContinuous"/>
    </xf>
    <xf numFmtId="0" fontId="9" fillId="26" borderId="30" xfId="0" applyFont="1" applyFill="1" applyBorder="1" applyProtection="1"/>
    <xf numFmtId="37" fontId="9" fillId="26" borderId="26" xfId="0" applyNumberFormat="1" applyFont="1" applyFill="1" applyBorder="1" applyProtection="1"/>
    <xf numFmtId="5" fontId="9" fillId="0" borderId="29" xfId="0" applyNumberFormat="1" applyFont="1" applyBorder="1" applyProtection="1"/>
    <xf numFmtId="0" fontId="9" fillId="0" borderId="27" xfId="0" applyFont="1" applyBorder="1" applyAlignment="1" applyProtection="1">
      <alignment horizontal="centerContinuous"/>
    </xf>
    <xf numFmtId="37" fontId="9" fillId="0" borderId="18" xfId="0" applyNumberFormat="1" applyFont="1" applyBorder="1" applyProtection="1"/>
    <xf numFmtId="5" fontId="9" fillId="0" borderId="18" xfId="0" applyNumberFormat="1" applyFont="1" applyBorder="1" applyProtection="1"/>
    <xf numFmtId="0" fontId="9" fillId="0" borderId="16" xfId="0" applyFont="1" applyBorder="1" applyProtection="1"/>
    <xf numFmtId="0" fontId="9" fillId="26" borderId="31" xfId="0" applyFont="1" applyFill="1" applyBorder="1" applyProtection="1"/>
    <xf numFmtId="0" fontId="9" fillId="0" borderId="12" xfId="0" applyFont="1" applyBorder="1" applyAlignment="1" applyProtection="1">
      <alignment horizontal="center"/>
    </xf>
    <xf numFmtId="39" fontId="9" fillId="0" borderId="14" xfId="0" applyNumberFormat="1" applyFont="1" applyBorder="1" applyAlignment="1" applyProtection="1">
      <alignment horizontal="centerContinuous"/>
    </xf>
    <xf numFmtId="0" fontId="9" fillId="27" borderId="30" xfId="0" applyFont="1" applyFill="1" applyBorder="1" applyProtection="1"/>
    <xf numFmtId="37" fontId="9" fillId="27" borderId="31" xfId="0" applyNumberFormat="1" applyFont="1" applyFill="1" applyBorder="1" applyProtection="1"/>
    <xf numFmtId="5" fontId="9" fillId="28" borderId="31" xfId="0" applyNumberFormat="1" applyFont="1" applyFill="1" applyBorder="1" applyProtection="1"/>
    <xf numFmtId="0" fontId="9" fillId="29" borderId="30" xfId="0" applyFont="1" applyFill="1" applyBorder="1" applyProtection="1"/>
    <xf numFmtId="37" fontId="9" fillId="29" borderId="31" xfId="0" applyNumberFormat="1" applyFont="1" applyFill="1" applyBorder="1" applyProtection="1"/>
    <xf numFmtId="37" fontId="9" fillId="0" borderId="46" xfId="0" applyNumberFormat="1" applyFont="1" applyBorder="1" applyProtection="1"/>
    <xf numFmtId="0" fontId="9" fillId="0" borderId="0" xfId="0" applyFont="1" applyAlignment="1" applyProtection="1">
      <alignment horizontal="right"/>
    </xf>
    <xf numFmtId="0" fontId="9" fillId="0" borderId="19" xfId="0" applyFont="1" applyBorder="1" applyAlignment="1" applyProtection="1">
      <alignment horizontal="right"/>
    </xf>
    <xf numFmtId="37" fontId="9" fillId="0" borderId="19" xfId="0" applyNumberFormat="1" applyFont="1" applyBorder="1" applyProtection="1"/>
    <xf numFmtId="37" fontId="9" fillId="20" borderId="31" xfId="0" applyNumberFormat="1" applyFont="1" applyFill="1" applyBorder="1" applyProtection="1"/>
    <xf numFmtId="0" fontId="9" fillId="0" borderId="28" xfId="0" applyFont="1" applyBorder="1" applyAlignment="1" applyProtection="1">
      <alignment horizontal="center"/>
    </xf>
    <xf numFmtId="37" fontId="9" fillId="0" borderId="0" xfId="0" applyNumberFormat="1" applyFont="1" applyAlignment="1" applyProtection="1">
      <alignment horizontal="right"/>
    </xf>
    <xf numFmtId="0" fontId="9" fillId="0" borderId="25" xfId="0" applyFont="1" applyBorder="1" applyAlignment="1" applyProtection="1">
      <alignment horizontal="center"/>
    </xf>
    <xf numFmtId="0" fontId="9" fillId="0" borderId="31" xfId="0" applyFont="1" applyBorder="1" applyAlignment="1" applyProtection="1">
      <alignment horizontal="center"/>
    </xf>
    <xf numFmtId="0" fontId="9" fillId="30" borderId="28" xfId="0" applyFont="1" applyFill="1" applyBorder="1" applyProtection="1"/>
    <xf numFmtId="39" fontId="9" fillId="30" borderId="14" xfId="0" applyNumberFormat="1" applyFont="1" applyFill="1" applyBorder="1" applyAlignment="1" applyProtection="1">
      <alignment horizontal="centerContinuous"/>
    </xf>
    <xf numFmtId="0" fontId="9" fillId="30" borderId="13" xfId="0" applyFont="1" applyFill="1" applyBorder="1" applyProtection="1"/>
    <xf numFmtId="39" fontId="9" fillId="30" borderId="0" xfId="0" applyNumberFormat="1" applyFont="1" applyFill="1" applyAlignment="1" applyProtection="1">
      <alignment horizontal="centerContinuous"/>
    </xf>
    <xf numFmtId="39" fontId="9" fillId="30" borderId="34" xfId="0" applyNumberFormat="1" applyFont="1" applyFill="1" applyBorder="1" applyAlignment="1" applyProtection="1">
      <alignment horizontal="centerContinuous"/>
    </xf>
    <xf numFmtId="0" fontId="9" fillId="30" borderId="30" xfId="0" applyFont="1" applyFill="1" applyBorder="1" applyAlignment="1" applyProtection="1">
      <alignment horizontal="centerContinuous"/>
    </xf>
    <xf numFmtId="0" fontId="9" fillId="30" borderId="20" xfId="0" applyFont="1" applyFill="1" applyBorder="1" applyAlignment="1" applyProtection="1">
      <alignment horizontal="centerContinuous"/>
    </xf>
    <xf numFmtId="0" fontId="9" fillId="30" borderId="18" xfId="0" applyFont="1" applyFill="1" applyBorder="1" applyAlignment="1" applyProtection="1">
      <alignment horizontal="centerContinuous"/>
    </xf>
    <xf numFmtId="0" fontId="9" fillId="30" borderId="19" xfId="0" applyFont="1" applyFill="1" applyBorder="1" applyAlignment="1" applyProtection="1">
      <alignment horizontal="centerContinuous"/>
    </xf>
    <xf numFmtId="0" fontId="9" fillId="30" borderId="35" xfId="0" applyFont="1" applyFill="1" applyBorder="1" applyAlignment="1" applyProtection="1">
      <alignment horizontal="centerContinuous"/>
    </xf>
    <xf numFmtId="5" fontId="9" fillId="0" borderId="31" xfId="0" applyNumberFormat="1" applyFont="1" applyBorder="1" applyAlignment="1" applyProtection="1">
      <alignment horizontal="centerContinuous"/>
      <protection locked="0"/>
    </xf>
    <xf numFmtId="37" fontId="9" fillId="0" borderId="26" xfId="0" applyNumberFormat="1" applyFont="1" applyBorder="1" applyAlignment="1" applyProtection="1">
      <alignment horizontal="centerContinuous"/>
    </xf>
    <xf numFmtId="37" fontId="9" fillId="30" borderId="28" xfId="0" applyNumberFormat="1" applyFont="1" applyFill="1" applyBorder="1" applyProtection="1"/>
    <xf numFmtId="37" fontId="9" fillId="30" borderId="14" xfId="0" applyNumberFormat="1" applyFont="1" applyFill="1" applyBorder="1" applyAlignment="1" applyProtection="1">
      <alignment horizontal="centerContinuous"/>
    </xf>
    <xf numFmtId="37" fontId="9" fillId="30" borderId="13" xfId="0" applyNumberFormat="1" applyFont="1" applyFill="1" applyBorder="1" applyProtection="1"/>
    <xf numFmtId="37" fontId="9" fillId="30" borderId="0" xfId="0" applyNumberFormat="1" applyFont="1" applyFill="1" applyAlignment="1" applyProtection="1">
      <alignment horizontal="centerContinuous"/>
    </xf>
    <xf numFmtId="37" fontId="9" fillId="30" borderId="34" xfId="0" applyNumberFormat="1" applyFont="1" applyFill="1" applyBorder="1" applyAlignment="1" applyProtection="1">
      <alignment horizontal="centerContinuous"/>
    </xf>
    <xf numFmtId="37" fontId="9" fillId="30" borderId="30" xfId="0" applyNumberFormat="1" applyFont="1" applyFill="1" applyBorder="1" applyAlignment="1" applyProtection="1">
      <alignment horizontal="centerContinuous"/>
    </xf>
    <xf numFmtId="37" fontId="9" fillId="30" borderId="20" xfId="0" applyNumberFormat="1" applyFont="1" applyFill="1" applyBorder="1" applyAlignment="1" applyProtection="1">
      <alignment horizontal="centerContinuous"/>
    </xf>
    <xf numFmtId="37" fontId="9" fillId="30" borderId="18" xfId="0" applyNumberFormat="1" applyFont="1" applyFill="1" applyBorder="1" applyAlignment="1" applyProtection="1">
      <alignment horizontal="centerContinuous"/>
    </xf>
    <xf numFmtId="37" fontId="9" fillId="30" borderId="19" xfId="0" applyNumberFormat="1" applyFont="1" applyFill="1" applyBorder="1" applyAlignment="1" applyProtection="1">
      <alignment horizontal="centerContinuous"/>
    </xf>
    <xf numFmtId="37" fontId="9" fillId="30" borderId="35" xfId="0" applyNumberFormat="1" applyFont="1" applyFill="1" applyBorder="1" applyAlignment="1" applyProtection="1">
      <alignment horizontal="centerContinuous"/>
    </xf>
    <xf numFmtId="0" fontId="9" fillId="0" borderId="19" xfId="0" applyFont="1" applyBorder="1" applyAlignment="1" applyProtection="1">
      <alignment horizontal="center"/>
    </xf>
    <xf numFmtId="0" fontId="9" fillId="0" borderId="49" xfId="0" applyFont="1" applyBorder="1" applyProtection="1"/>
    <xf numFmtId="0" fontId="9" fillId="0" borderId="24" xfId="0" applyFont="1" applyBorder="1" applyProtection="1">
      <protection locked="0"/>
    </xf>
    <xf numFmtId="0" fontId="9" fillId="0" borderId="14" xfId="0" applyFont="1" applyBorder="1" applyProtection="1">
      <protection locked="0"/>
    </xf>
    <xf numFmtId="0" fontId="9" fillId="0" borderId="25" xfId="0" applyFont="1" applyBorder="1" applyAlignment="1" applyProtection="1">
      <alignment horizontal="right"/>
    </xf>
    <xf numFmtId="0" fontId="9" fillId="0" borderId="19" xfId="0" applyFont="1" applyBorder="1" applyProtection="1">
      <protection locked="0"/>
    </xf>
    <xf numFmtId="0" fontId="9" fillId="0" borderId="26" xfId="0" applyFont="1" applyBorder="1" applyProtection="1">
      <protection locked="0"/>
    </xf>
    <xf numFmtId="0" fontId="21" fillId="0" borderId="13" xfId="0" applyFont="1" applyBorder="1" applyProtection="1"/>
    <xf numFmtId="0" fontId="21" fillId="0" borderId="18" xfId="0" applyFont="1" applyBorder="1" applyProtection="1"/>
    <xf numFmtId="39" fontId="21" fillId="0" borderId="19" xfId="0" applyNumberFormat="1" applyFont="1" applyBorder="1" applyAlignment="1" applyProtection="1">
      <alignment horizontal="centerContinuous"/>
    </xf>
    <xf numFmtId="39" fontId="9" fillId="0" borderId="19" xfId="0" applyNumberFormat="1" applyFont="1" applyBorder="1" applyAlignment="1" applyProtection="1">
      <alignment horizontal="centerContinuous"/>
    </xf>
    <xf numFmtId="0" fontId="24" fillId="0" borderId="34" xfId="0" applyFont="1" applyBorder="1" applyProtection="1"/>
    <xf numFmtId="0" fontId="9" fillId="0" borderId="43" xfId="0" applyFont="1" applyBorder="1" applyProtection="1"/>
    <xf numFmtId="37" fontId="9" fillId="0" borderId="24" xfId="0" applyNumberFormat="1" applyFont="1" applyBorder="1" applyAlignment="1" applyProtection="1">
      <alignment horizontal="centerContinuous"/>
    </xf>
    <xf numFmtId="5" fontId="9" fillId="0" borderId="26" xfId="0" applyNumberFormat="1" applyFont="1" applyBorder="1" applyAlignment="1" applyProtection="1">
      <alignment horizontal="centerContinuous"/>
      <protection locked="0"/>
    </xf>
    <xf numFmtId="5" fontId="9" fillId="0" borderId="20" xfId="0" applyNumberFormat="1" applyFont="1" applyBorder="1" applyProtection="1">
      <protection locked="0"/>
    </xf>
    <xf numFmtId="5" fontId="9" fillId="30" borderId="13" xfId="0" applyNumberFormat="1" applyFont="1" applyFill="1" applyBorder="1" applyProtection="1"/>
    <xf numFmtId="37" fontId="9" fillId="0" borderId="26" xfId="0" applyNumberFormat="1" applyFont="1" applyBorder="1" applyProtection="1">
      <protection locked="0"/>
    </xf>
    <xf numFmtId="0" fontId="9" fillId="30" borderId="13" xfId="0" applyFont="1" applyFill="1" applyBorder="1" applyAlignment="1" applyProtection="1">
      <alignment horizontal="centerContinuous"/>
    </xf>
    <xf numFmtId="0" fontId="9" fillId="30" borderId="25" xfId="0" applyFont="1" applyFill="1" applyBorder="1" applyProtection="1"/>
    <xf numFmtId="37" fontId="9" fillId="30" borderId="34" xfId="0" applyNumberFormat="1" applyFont="1" applyFill="1" applyBorder="1" applyProtection="1"/>
    <xf numFmtId="37" fontId="9" fillId="30" borderId="30" xfId="0" applyNumberFormat="1" applyFont="1" applyFill="1" applyBorder="1" applyProtection="1"/>
    <xf numFmtId="0" fontId="9" fillId="30" borderId="20" xfId="0" applyFont="1" applyFill="1" applyBorder="1" applyProtection="1"/>
    <xf numFmtId="37" fontId="9" fillId="30" borderId="19" xfId="0" applyNumberFormat="1" applyFont="1" applyFill="1" applyBorder="1" applyProtection="1"/>
    <xf numFmtId="0" fontId="9" fillId="30" borderId="18" xfId="0" applyFont="1" applyFill="1" applyBorder="1" applyProtection="1"/>
    <xf numFmtId="37" fontId="9" fillId="30" borderId="35" xfId="0" applyNumberFormat="1" applyFont="1" applyFill="1" applyBorder="1" applyProtection="1"/>
    <xf numFmtId="37" fontId="9" fillId="0" borderId="20" xfId="0" applyNumberFormat="1" applyFont="1" applyBorder="1" applyProtection="1">
      <protection locked="0"/>
    </xf>
    <xf numFmtId="5" fontId="9" fillId="0" borderId="24" xfId="0" applyNumberFormat="1" applyFont="1" applyBorder="1" applyProtection="1"/>
    <xf numFmtId="5" fontId="9" fillId="30" borderId="13" xfId="0" applyNumberFormat="1" applyFont="1" applyFill="1" applyBorder="1" applyAlignment="1" applyProtection="1">
      <alignment horizontal="centerContinuous"/>
    </xf>
    <xf numFmtId="5" fontId="9" fillId="30" borderId="34" xfId="0" applyNumberFormat="1" applyFont="1" applyFill="1" applyBorder="1" applyProtection="1"/>
    <xf numFmtId="0" fontId="13" fillId="0" borderId="21" xfId="0" applyFont="1" applyBorder="1" applyProtection="1"/>
    <xf numFmtId="0" fontId="13" fillId="0" borderId="22" xfId="0" applyFont="1" applyBorder="1" applyProtection="1"/>
    <xf numFmtId="0" fontId="13" fillId="0" borderId="33" xfId="0" applyFont="1" applyBorder="1" applyProtection="1"/>
    <xf numFmtId="0" fontId="13" fillId="0" borderId="50" xfId="0" applyFont="1" applyBorder="1" applyAlignment="1" applyProtection="1">
      <alignment horizontal="centerContinuous"/>
    </xf>
    <xf numFmtId="0" fontId="13" fillId="0" borderId="51" xfId="0" applyFont="1" applyBorder="1" applyAlignment="1" applyProtection="1">
      <alignment horizontal="centerContinuous"/>
    </xf>
    <xf numFmtId="0" fontId="13" fillId="0" borderId="48" xfId="0" applyFont="1" applyBorder="1" applyAlignment="1" applyProtection="1">
      <alignment horizontal="centerContinuous"/>
    </xf>
    <xf numFmtId="0" fontId="25" fillId="0" borderId="13" xfId="0" applyFont="1" applyBorder="1" applyProtection="1"/>
    <xf numFmtId="0" fontId="25" fillId="0" borderId="0" xfId="0" applyFont="1" applyProtection="1"/>
    <xf numFmtId="0" fontId="25" fillId="0" borderId="14" xfId="0" applyFont="1" applyBorder="1" applyProtection="1"/>
    <xf numFmtId="0" fontId="13" fillId="0" borderId="39" xfId="0" applyFont="1" applyBorder="1" applyAlignment="1" applyProtection="1">
      <alignment horizontal="center"/>
    </xf>
    <xf numFmtId="0" fontId="13" fillId="0" borderId="25" xfId="0" applyFont="1" applyBorder="1" applyAlignment="1" applyProtection="1">
      <alignment horizontal="center"/>
    </xf>
    <xf numFmtId="0" fontId="13" fillId="0" borderId="13" xfId="0" applyFont="1" applyBorder="1" applyAlignment="1" applyProtection="1">
      <alignment horizontal="center"/>
    </xf>
    <xf numFmtId="0" fontId="13" fillId="0" borderId="18" xfId="0" applyFont="1" applyBorder="1" applyAlignment="1" applyProtection="1">
      <alignment horizontal="center"/>
    </xf>
    <xf numFmtId="0" fontId="13" fillId="0" borderId="31" xfId="0" applyFont="1" applyBorder="1" applyAlignment="1" applyProtection="1">
      <alignment horizontal="center"/>
    </xf>
    <xf numFmtId="0" fontId="13" fillId="0" borderId="52" xfId="0" applyFont="1" applyBorder="1" applyAlignment="1" applyProtection="1">
      <alignment horizontal="center"/>
    </xf>
    <xf numFmtId="0" fontId="13" fillId="0" borderId="53" xfId="0" applyFont="1" applyBorder="1" applyProtection="1"/>
    <xf numFmtId="0" fontId="13" fillId="0" borderId="54" xfId="0" applyFont="1" applyBorder="1" applyProtection="1"/>
    <xf numFmtId="0" fontId="13" fillId="30" borderId="53" xfId="0" applyFont="1" applyFill="1" applyBorder="1" applyProtection="1"/>
    <xf numFmtId="0" fontId="13" fillId="30" borderId="48" xfId="0" applyFont="1" applyFill="1" applyBorder="1" applyProtection="1"/>
    <xf numFmtId="0" fontId="13" fillId="30" borderId="50" xfId="0" applyFont="1" applyFill="1" applyBorder="1" applyProtection="1"/>
    <xf numFmtId="0" fontId="13" fillId="30" borderId="51" xfId="0" applyFont="1" applyFill="1" applyBorder="1" applyProtection="1"/>
    <xf numFmtId="0" fontId="13" fillId="30" borderId="54" xfId="0" applyFont="1" applyFill="1" applyBorder="1" applyProtection="1"/>
    <xf numFmtId="5" fontId="13" fillId="0" borderId="55" xfId="0" applyNumberFormat="1" applyFont="1" applyBorder="1" applyProtection="1"/>
    <xf numFmtId="5" fontId="13" fillId="0" borderId="48" xfId="0" applyNumberFormat="1" applyFont="1" applyBorder="1" applyProtection="1"/>
    <xf numFmtId="5" fontId="13" fillId="0" borderId="52" xfId="0" applyNumberFormat="1" applyFont="1" applyBorder="1" applyProtection="1"/>
    <xf numFmtId="5" fontId="13" fillId="0" borderId="54" xfId="0" applyNumberFormat="1" applyFont="1" applyBorder="1" applyProtection="1"/>
    <xf numFmtId="37" fontId="13" fillId="0" borderId="48" xfId="0" applyNumberFormat="1" applyFont="1" applyBorder="1" applyProtection="1"/>
    <xf numFmtId="37" fontId="13" fillId="0" borderId="52" xfId="0" applyNumberFormat="1" applyFont="1" applyBorder="1" applyProtection="1"/>
    <xf numFmtId="37" fontId="13" fillId="0" borderId="54" xfId="0" applyNumberFormat="1" applyFont="1" applyBorder="1" applyProtection="1"/>
    <xf numFmtId="37" fontId="13" fillId="0" borderId="55" xfId="0" applyNumberFormat="1" applyFont="1" applyBorder="1" applyProtection="1"/>
    <xf numFmtId="37" fontId="13" fillId="30" borderId="41" xfId="0" applyNumberFormat="1" applyFont="1" applyFill="1" applyBorder="1" applyProtection="1"/>
    <xf numFmtId="37" fontId="13" fillId="30" borderId="38" xfId="0" applyNumberFormat="1" applyFont="1" applyFill="1" applyBorder="1" applyProtection="1"/>
    <xf numFmtId="37" fontId="13" fillId="30" borderId="39" xfId="0" applyNumberFormat="1" applyFont="1" applyFill="1" applyBorder="1" applyProtection="1"/>
    <xf numFmtId="37" fontId="13" fillId="30" borderId="40" xfId="0" applyNumberFormat="1" applyFont="1" applyFill="1" applyBorder="1" applyProtection="1"/>
    <xf numFmtId="37" fontId="13" fillId="30" borderId="36" xfId="0" applyNumberFormat="1" applyFont="1" applyFill="1" applyBorder="1" applyProtection="1"/>
    <xf numFmtId="37" fontId="13" fillId="30" borderId="30" xfId="0" applyNumberFormat="1" applyFont="1" applyFill="1" applyBorder="1" applyProtection="1"/>
    <xf numFmtId="37" fontId="13" fillId="30" borderId="20" xfId="0" applyNumberFormat="1" applyFont="1" applyFill="1" applyBorder="1" applyProtection="1"/>
    <xf numFmtId="37" fontId="13" fillId="30" borderId="18" xfId="0" applyNumberFormat="1" applyFont="1" applyFill="1" applyBorder="1" applyProtection="1"/>
    <xf numFmtId="37" fontId="13" fillId="30" borderId="19" xfId="0" applyNumberFormat="1" applyFont="1" applyFill="1" applyBorder="1" applyProtection="1"/>
    <xf numFmtId="37" fontId="13" fillId="30" borderId="35" xfId="0" applyNumberFormat="1" applyFont="1" applyFill="1" applyBorder="1" applyProtection="1"/>
    <xf numFmtId="37" fontId="13" fillId="30" borderId="53" xfId="0" applyNumberFormat="1" applyFont="1" applyFill="1" applyBorder="1" applyProtection="1"/>
    <xf numFmtId="37" fontId="13" fillId="30" borderId="48" xfId="0" applyNumberFormat="1" applyFont="1" applyFill="1" applyBorder="1" applyProtection="1"/>
    <xf numFmtId="37" fontId="13" fillId="30" borderId="50" xfId="0" applyNumberFormat="1" applyFont="1" applyFill="1" applyBorder="1" applyProtection="1"/>
    <xf numFmtId="37" fontId="13" fillId="30" borderId="51" xfId="0" applyNumberFormat="1" applyFont="1" applyFill="1" applyBorder="1" applyProtection="1"/>
    <xf numFmtId="37" fontId="13" fillId="30" borderId="54" xfId="0" applyNumberFormat="1" applyFont="1" applyFill="1" applyBorder="1" applyProtection="1"/>
    <xf numFmtId="0" fontId="13" fillId="0" borderId="56" xfId="0" applyFont="1" applyBorder="1" applyAlignment="1" applyProtection="1">
      <alignment horizontal="center"/>
    </xf>
    <xf numFmtId="0" fontId="13" fillId="0" borderId="57" xfId="0" applyFont="1" applyBorder="1" applyProtection="1"/>
    <xf numFmtId="0" fontId="13" fillId="0" borderId="58" xfId="0" applyFont="1" applyBorder="1" applyProtection="1"/>
    <xf numFmtId="5" fontId="13" fillId="0" borderId="59" xfId="0" applyNumberFormat="1" applyFont="1" applyBorder="1" applyProtection="1"/>
    <xf numFmtId="5" fontId="13" fillId="0" borderId="56" xfId="0" applyNumberFormat="1" applyFont="1" applyBorder="1" applyProtection="1"/>
    <xf numFmtId="0" fontId="13" fillId="0" borderId="45" xfId="0" applyFont="1" applyBorder="1" applyProtection="1"/>
    <xf numFmtId="0" fontId="13" fillId="0" borderId="46" xfId="0" applyFont="1" applyBorder="1" applyAlignment="1" applyProtection="1">
      <alignment horizontal="center"/>
    </xf>
    <xf numFmtId="37" fontId="13" fillId="0" borderId="40" xfId="0" applyNumberFormat="1" applyFont="1" applyBorder="1" applyProtection="1"/>
    <xf numFmtId="0" fontId="13" fillId="0" borderId="23" xfId="0" applyFont="1" applyBorder="1" applyProtection="1"/>
    <xf numFmtId="0" fontId="13" fillId="0" borderId="50" xfId="0" applyFont="1" applyBorder="1" applyProtection="1"/>
    <xf numFmtId="0" fontId="13" fillId="0" borderId="51" xfId="0" applyFont="1" applyBorder="1" applyProtection="1"/>
    <xf numFmtId="0" fontId="13" fillId="0" borderId="48" xfId="0" applyFont="1" applyBorder="1" applyProtection="1"/>
    <xf numFmtId="5" fontId="13" fillId="0" borderId="60" xfId="0" applyNumberFormat="1" applyFont="1" applyBorder="1" applyProtection="1"/>
    <xf numFmtId="5" fontId="13" fillId="0" borderId="53" xfId="0" applyNumberFormat="1" applyFont="1" applyBorder="1" applyProtection="1"/>
    <xf numFmtId="0" fontId="13" fillId="0" borderId="60" xfId="0" applyFont="1" applyBorder="1" applyAlignment="1" applyProtection="1">
      <alignment horizontal="center"/>
    </xf>
    <xf numFmtId="37" fontId="13" fillId="0" borderId="60" xfId="0" applyNumberFormat="1" applyFont="1" applyBorder="1" applyProtection="1"/>
    <xf numFmtId="37" fontId="13" fillId="0" borderId="53" xfId="0" applyNumberFormat="1" applyFont="1" applyBorder="1" applyProtection="1"/>
    <xf numFmtId="37" fontId="13" fillId="0" borderId="51" xfId="0" applyNumberFormat="1" applyFont="1" applyBorder="1" applyProtection="1"/>
    <xf numFmtId="0" fontId="13" fillId="0" borderId="55" xfId="0" applyFont="1" applyBorder="1" applyProtection="1"/>
    <xf numFmtId="37" fontId="13" fillId="30" borderId="52" xfId="0" applyNumberFormat="1" applyFont="1" applyFill="1" applyBorder="1" applyProtection="1"/>
    <xf numFmtId="37" fontId="13" fillId="30" borderId="60" xfId="0" applyNumberFormat="1" applyFont="1" applyFill="1" applyBorder="1" applyProtection="1"/>
    <xf numFmtId="5" fontId="13" fillId="0" borderId="61" xfId="0" applyNumberFormat="1" applyFont="1" applyBorder="1" applyProtection="1"/>
    <xf numFmtId="5" fontId="13" fillId="0" borderId="62" xfId="0" applyNumberFormat="1" applyFont="1" applyBorder="1" applyProtection="1"/>
    <xf numFmtId="5" fontId="13" fillId="0" borderId="57" xfId="0" applyNumberFormat="1" applyFont="1" applyBorder="1" applyProtection="1"/>
    <xf numFmtId="0" fontId="13" fillId="0" borderId="62" xfId="0" applyFont="1" applyBorder="1" applyProtection="1"/>
    <xf numFmtId="0" fontId="13" fillId="0" borderId="61" xfId="0" applyFont="1" applyBorder="1" applyAlignment="1" applyProtection="1">
      <alignment horizontal="center"/>
    </xf>
    <xf numFmtId="0" fontId="13" fillId="0" borderId="0" xfId="0" applyFont="1" applyAlignment="1" applyProtection="1">
      <alignment horizontal="right"/>
    </xf>
    <xf numFmtId="0" fontId="13" fillId="0" borderId="27" xfId="0" applyFont="1" applyBorder="1" applyAlignment="1" applyProtection="1">
      <alignment horizontal="center"/>
    </xf>
    <xf numFmtId="0" fontId="13" fillId="0" borderId="29" xfId="0" applyFont="1" applyBorder="1" applyAlignment="1" applyProtection="1">
      <alignment horizontal="center"/>
    </xf>
    <xf numFmtId="0" fontId="13" fillId="30" borderId="30" xfId="0" applyFont="1" applyFill="1" applyBorder="1" applyProtection="1"/>
    <xf numFmtId="0" fontId="13" fillId="30" borderId="19" xfId="0" applyFont="1" applyFill="1" applyBorder="1" applyProtection="1"/>
    <xf numFmtId="0" fontId="13" fillId="30" borderId="20" xfId="0" applyFont="1" applyFill="1" applyBorder="1" applyProtection="1"/>
    <xf numFmtId="5" fontId="13" fillId="0" borderId="25" xfId="0" applyNumberFormat="1" applyFont="1" applyBorder="1" applyProtection="1"/>
    <xf numFmtId="37" fontId="13" fillId="0" borderId="25" xfId="0" applyNumberFormat="1" applyFont="1" applyBorder="1" applyProtection="1"/>
    <xf numFmtId="37" fontId="13" fillId="0" borderId="31" xfId="0" applyNumberFormat="1" applyFont="1" applyBorder="1" applyProtection="1"/>
    <xf numFmtId="0" fontId="13" fillId="0" borderId="32" xfId="0" applyFont="1" applyBorder="1" applyAlignment="1" applyProtection="1">
      <alignment horizontal="center"/>
    </xf>
    <xf numFmtId="0" fontId="13" fillId="0" borderId="10" xfId="0" applyFont="1" applyBorder="1" applyAlignment="1" applyProtection="1">
      <alignment horizontal="center"/>
    </xf>
    <xf numFmtId="0" fontId="13" fillId="30" borderId="47" xfId="0" applyFont="1" applyFill="1" applyBorder="1" applyProtection="1"/>
    <xf numFmtId="0" fontId="13" fillId="30" borderId="10" xfId="0" applyFont="1" applyFill="1" applyBorder="1" applyProtection="1"/>
    <xf numFmtId="5" fontId="13" fillId="0" borderId="46" xfId="0" applyNumberFormat="1" applyFont="1" applyBorder="1" applyProtection="1"/>
    <xf numFmtId="0" fontId="13" fillId="0" borderId="28" xfId="0" applyFont="1" applyBorder="1" applyAlignment="1" applyProtection="1">
      <alignment horizontal="center"/>
    </xf>
    <xf numFmtId="0" fontId="13" fillId="0" borderId="0" xfId="0" applyFont="1" applyAlignment="1" applyProtection="1">
      <alignment horizontal="center"/>
    </xf>
    <xf numFmtId="0" fontId="13" fillId="0" borderId="34" xfId="0" applyFont="1" applyBorder="1" applyAlignment="1" applyProtection="1">
      <alignment horizontal="center"/>
    </xf>
    <xf numFmtId="0" fontId="16" fillId="0" borderId="0" xfId="0" applyFont="1" applyProtection="1"/>
    <xf numFmtId="0" fontId="9" fillId="25" borderId="47" xfId="0" applyFont="1" applyFill="1" applyBorder="1" applyProtection="1"/>
    <xf numFmtId="0" fontId="9" fillId="25" borderId="10" xfId="0" applyFont="1" applyFill="1" applyBorder="1" applyProtection="1"/>
    <xf numFmtId="0" fontId="14" fillId="0" borderId="0" xfId="0" applyFont="1" applyAlignment="1" applyProtection="1">
      <alignment horizontal="right"/>
    </xf>
    <xf numFmtId="0" fontId="14" fillId="0" borderId="13" xfId="0" applyFont="1" applyBorder="1" applyProtection="1"/>
    <xf numFmtId="37" fontId="13" fillId="0" borderId="43" xfId="0" applyNumberFormat="1" applyFont="1" applyBorder="1" applyProtection="1"/>
    <xf numFmtId="37" fontId="13" fillId="0" borderId="46" xfId="0" applyNumberFormat="1" applyFont="1" applyBorder="1" applyProtection="1"/>
    <xf numFmtId="0" fontId="9" fillId="25" borderId="25" xfId="0" applyFont="1" applyFill="1" applyBorder="1" applyProtection="1"/>
    <xf numFmtId="0" fontId="16" fillId="0" borderId="28" xfId="0" applyFont="1" applyBorder="1" applyProtection="1"/>
    <xf numFmtId="0" fontId="13" fillId="0" borderId="63" xfId="0" applyFont="1" applyBorder="1" applyProtection="1"/>
    <xf numFmtId="0" fontId="25" fillId="0" borderId="19" xfId="0" applyFont="1" applyBorder="1" applyProtection="1"/>
    <xf numFmtId="0" fontId="25" fillId="0" borderId="20" xfId="0" applyFont="1" applyBorder="1" applyProtection="1"/>
    <xf numFmtId="0" fontId="9" fillId="25" borderId="13" xfId="0" applyFont="1" applyFill="1" applyBorder="1" applyProtection="1"/>
    <xf numFmtId="0" fontId="10" fillId="0" borderId="34" xfId="0" applyFont="1" applyBorder="1" applyProtection="1">
      <protection locked="0"/>
    </xf>
    <xf numFmtId="0" fontId="10" fillId="0" borderId="28" xfId="0" applyFont="1" applyBorder="1" applyProtection="1">
      <protection locked="0"/>
    </xf>
    <xf numFmtId="0" fontId="10" fillId="0" borderId="35" xfId="0" applyFont="1" applyBorder="1" applyProtection="1">
      <protection locked="0"/>
    </xf>
    <xf numFmtId="5" fontId="10" fillId="0" borderId="53" xfId="0" applyNumberFormat="1" applyFont="1" applyBorder="1" applyProtection="1">
      <protection locked="0"/>
    </xf>
    <xf numFmtId="5" fontId="10" fillId="0" borderId="60" xfId="0" applyNumberFormat="1" applyFont="1" applyBorder="1" applyProtection="1">
      <protection locked="0"/>
    </xf>
    <xf numFmtId="0" fontId="13" fillId="30" borderId="43" xfId="0" applyFont="1" applyFill="1" applyBorder="1" applyProtection="1"/>
    <xf numFmtId="0" fontId="13" fillId="30" borderId="25" xfId="0" applyFont="1" applyFill="1" applyBorder="1" applyProtection="1"/>
    <xf numFmtId="37" fontId="10" fillId="0" borderId="53" xfId="0" applyNumberFormat="1" applyFont="1" applyBorder="1" applyProtection="1">
      <protection locked="0"/>
    </xf>
    <xf numFmtId="0" fontId="13" fillId="30" borderId="31" xfId="0" applyFont="1" applyFill="1" applyBorder="1" applyProtection="1"/>
    <xf numFmtId="0" fontId="10" fillId="0" borderId="60" xfId="0" applyFont="1" applyBorder="1" applyProtection="1">
      <protection locked="0"/>
    </xf>
    <xf numFmtId="0" fontId="13" fillId="30" borderId="60" xfId="0" applyFont="1" applyFill="1" applyBorder="1" applyProtection="1"/>
    <xf numFmtId="37" fontId="13" fillId="0" borderId="41" xfId="0" applyNumberFormat="1" applyFont="1" applyBorder="1" applyProtection="1"/>
    <xf numFmtId="37" fontId="13" fillId="0" borderId="30" xfId="0" applyNumberFormat="1" applyFont="1" applyBorder="1" applyProtection="1"/>
    <xf numFmtId="5" fontId="13" fillId="0" borderId="41" xfId="0" applyNumberFormat="1" applyFont="1" applyBorder="1" applyProtection="1"/>
    <xf numFmtId="5" fontId="13" fillId="0" borderId="43" xfId="0" applyNumberFormat="1" applyFont="1" applyBorder="1" applyProtection="1"/>
    <xf numFmtId="37" fontId="13" fillId="0" borderId="0" xfId="0" applyNumberFormat="1" applyFont="1" applyProtection="1"/>
    <xf numFmtId="37" fontId="13" fillId="0" borderId="28" xfId="0" applyNumberFormat="1" applyFont="1" applyBorder="1" applyProtection="1"/>
    <xf numFmtId="5" fontId="13" fillId="0" borderId="47" xfId="0" applyNumberFormat="1" applyFont="1" applyBorder="1" applyProtection="1"/>
    <xf numFmtId="0" fontId="13" fillId="0" borderId="13" xfId="0" applyFont="1" applyBorder="1" applyAlignment="1" applyProtection="1">
      <alignment horizontal="centerContinuous"/>
    </xf>
    <xf numFmtId="0" fontId="14" fillId="0" borderId="14" xfId="0" applyFont="1" applyBorder="1" applyAlignment="1" applyProtection="1">
      <alignment horizontal="centerContinuous"/>
    </xf>
    <xf numFmtId="37" fontId="13" fillId="0" borderId="14" xfId="0" applyNumberFormat="1" applyFont="1" applyBorder="1" applyProtection="1"/>
    <xf numFmtId="5" fontId="13" fillId="0" borderId="28" xfId="0" applyNumberFormat="1" applyFont="1" applyBorder="1" applyProtection="1"/>
    <xf numFmtId="0" fontId="13" fillId="0" borderId="30" xfId="0" applyFont="1" applyBorder="1" applyAlignment="1" applyProtection="1">
      <alignment horizontal="centerContinuous"/>
    </xf>
    <xf numFmtId="0" fontId="13" fillId="0" borderId="35" xfId="0" applyFont="1" applyBorder="1" applyAlignment="1" applyProtection="1">
      <alignment horizontal="centerContinuous"/>
    </xf>
    <xf numFmtId="5" fontId="13" fillId="0" borderId="24" xfId="0" applyNumberFormat="1" applyFont="1" applyBorder="1" applyProtection="1"/>
    <xf numFmtId="5" fontId="13" fillId="0" borderId="14" xfId="0" applyNumberFormat="1" applyFont="1" applyBorder="1" applyProtection="1"/>
    <xf numFmtId="37" fontId="13" fillId="0" borderId="24" xfId="0" applyNumberFormat="1" applyFont="1" applyBorder="1" applyProtection="1"/>
    <xf numFmtId="37" fontId="13" fillId="0" borderId="26" xfId="0" applyNumberFormat="1" applyFont="1" applyBorder="1" applyProtection="1"/>
    <xf numFmtId="37" fontId="13" fillId="0" borderId="20" xfId="0" applyNumberFormat="1" applyFont="1" applyBorder="1" applyProtection="1"/>
    <xf numFmtId="5" fontId="13" fillId="0" borderId="30" xfId="0" applyNumberFormat="1" applyFont="1" applyBorder="1" applyProtection="1"/>
    <xf numFmtId="0" fontId="13" fillId="30" borderId="26" xfId="0" applyFont="1" applyFill="1" applyBorder="1" applyProtection="1"/>
    <xf numFmtId="5" fontId="13" fillId="0" borderId="35" xfId="0" applyNumberFormat="1" applyFont="1" applyBorder="1" applyProtection="1"/>
    <xf numFmtId="5" fontId="13" fillId="0" borderId="20" xfId="0" applyNumberFormat="1" applyFont="1" applyBorder="1" applyProtection="1"/>
    <xf numFmtId="0" fontId="13" fillId="0" borderId="47" xfId="0" applyFont="1" applyBorder="1" applyProtection="1"/>
    <xf numFmtId="5" fontId="13" fillId="0" borderId="44" xfId="0" applyNumberFormat="1" applyFont="1" applyBorder="1" applyProtection="1"/>
    <xf numFmtId="5" fontId="13" fillId="0" borderId="16" xfId="0" applyNumberFormat="1" applyFont="1" applyBorder="1" applyProtection="1"/>
    <xf numFmtId="0" fontId="13" fillId="0" borderId="30" xfId="0" applyFont="1" applyBorder="1" applyAlignment="1" applyProtection="1">
      <alignment horizontal="center"/>
    </xf>
    <xf numFmtId="0" fontId="13" fillId="0" borderId="63" xfId="0" applyFont="1" applyBorder="1" applyAlignment="1" applyProtection="1">
      <alignment horizontal="center"/>
    </xf>
    <xf numFmtId="5" fontId="13" fillId="30" borderId="57" xfId="0" applyNumberFormat="1" applyFont="1" applyFill="1" applyBorder="1" applyProtection="1"/>
    <xf numFmtId="0" fontId="13" fillId="0" borderId="53" xfId="0" applyFont="1" applyBorder="1" applyAlignment="1" applyProtection="1">
      <alignment horizontal="centerContinuous"/>
    </xf>
    <xf numFmtId="0" fontId="13" fillId="0" borderId="43" xfId="0" applyFont="1" applyBorder="1" applyAlignment="1" applyProtection="1">
      <alignment horizontal="center"/>
    </xf>
    <xf numFmtId="5" fontId="10" fillId="0" borderId="28" xfId="0" applyNumberFormat="1" applyFont="1" applyBorder="1" applyProtection="1">
      <protection locked="0"/>
    </xf>
    <xf numFmtId="37" fontId="10" fillId="0" borderId="28" xfId="0" applyNumberFormat="1" applyFont="1" applyBorder="1" applyProtection="1">
      <protection locked="0"/>
    </xf>
    <xf numFmtId="0" fontId="13" fillId="30" borderId="55" xfId="0" applyFont="1" applyFill="1" applyBorder="1" applyProtection="1"/>
    <xf numFmtId="37" fontId="10" fillId="0" borderId="41" xfId="0" applyNumberFormat="1" applyFont="1" applyBorder="1" applyProtection="1">
      <protection locked="0"/>
    </xf>
    <xf numFmtId="0" fontId="13" fillId="0" borderId="15" xfId="0" applyFont="1" applyBorder="1" applyAlignment="1" applyProtection="1">
      <alignment horizontal="center"/>
    </xf>
    <xf numFmtId="0" fontId="13" fillId="0" borderId="59" xfId="0" applyFont="1" applyBorder="1" applyProtection="1"/>
    <xf numFmtId="0" fontId="13" fillId="30" borderId="62" xfId="0" applyFont="1" applyFill="1" applyBorder="1" applyProtection="1"/>
    <xf numFmtId="37" fontId="13" fillId="0" borderId="0" xfId="0" applyNumberFormat="1" applyFont="1" applyAlignment="1" applyProtection="1">
      <alignment horizontal="center"/>
    </xf>
    <xf numFmtId="37" fontId="13" fillId="0" borderId="24" xfId="0" applyNumberFormat="1" applyFont="1" applyBorder="1" applyAlignment="1" applyProtection="1">
      <alignment horizontal="center"/>
    </xf>
    <xf numFmtId="0" fontId="13" fillId="0" borderId="42" xfId="0" applyFont="1" applyBorder="1" applyAlignment="1" applyProtection="1">
      <alignment horizontal="center"/>
    </xf>
    <xf numFmtId="0" fontId="13" fillId="0" borderId="39" xfId="0" applyFont="1" applyBorder="1" applyAlignment="1" applyProtection="1">
      <alignment horizontal="centerContinuous"/>
    </xf>
    <xf numFmtId="0" fontId="13" fillId="0" borderId="40" xfId="0" applyFont="1" applyBorder="1" applyAlignment="1" applyProtection="1">
      <alignment horizontal="centerContinuous"/>
    </xf>
    <xf numFmtId="0" fontId="13" fillId="0" borderId="38" xfId="0" applyFont="1" applyBorder="1" applyAlignment="1" applyProtection="1">
      <alignment horizontal="centerContinuous"/>
    </xf>
    <xf numFmtId="37" fontId="13" fillId="0" borderId="44" xfId="0" applyNumberFormat="1" applyFont="1" applyBorder="1" applyProtection="1"/>
    <xf numFmtId="37" fontId="13" fillId="0" borderId="16" xfId="0" applyNumberFormat="1" applyFont="1" applyBorder="1" applyProtection="1"/>
    <xf numFmtId="37" fontId="13" fillId="31" borderId="28" xfId="0" applyNumberFormat="1" applyFont="1" applyFill="1" applyBorder="1" applyProtection="1"/>
    <xf numFmtId="37" fontId="13" fillId="31" borderId="24" xfId="0" applyNumberFormat="1" applyFont="1" applyFill="1" applyBorder="1" applyProtection="1"/>
    <xf numFmtId="37" fontId="13" fillId="31" borderId="14" xfId="0" applyNumberFormat="1" applyFont="1" applyFill="1" applyBorder="1" applyProtection="1"/>
    <xf numFmtId="37" fontId="13" fillId="31" borderId="13" xfId="0" applyNumberFormat="1" applyFont="1" applyFill="1" applyBorder="1" applyProtection="1"/>
    <xf numFmtId="37" fontId="13" fillId="31" borderId="0" xfId="0" applyNumberFormat="1" applyFont="1" applyFill="1" applyProtection="1"/>
    <xf numFmtId="5" fontId="13" fillId="31" borderId="28" xfId="0" applyNumberFormat="1" applyFont="1" applyFill="1" applyBorder="1" applyProtection="1"/>
    <xf numFmtId="37" fontId="13" fillId="0" borderId="25" xfId="0" applyNumberFormat="1" applyFont="1" applyBorder="1" applyAlignment="1" applyProtection="1">
      <alignment horizontal="center"/>
    </xf>
    <xf numFmtId="7" fontId="13" fillId="0" borderId="24" xfId="0" applyNumberFormat="1" applyFont="1" applyBorder="1" applyProtection="1"/>
    <xf numFmtId="7" fontId="13" fillId="0" borderId="14" xfId="0" applyNumberFormat="1" applyFont="1" applyBorder="1" applyProtection="1"/>
    <xf numFmtId="37" fontId="13" fillId="0" borderId="13" xfId="0" applyNumberFormat="1" applyFont="1" applyBorder="1" applyProtection="1"/>
    <xf numFmtId="39" fontId="13" fillId="0" borderId="24" xfId="0" applyNumberFormat="1" applyFont="1" applyBorder="1" applyProtection="1"/>
    <xf numFmtId="39" fontId="13" fillId="0" borderId="14" xfId="0" applyNumberFormat="1" applyFont="1" applyBorder="1" applyProtection="1"/>
    <xf numFmtId="37" fontId="13" fillId="0" borderId="34" xfId="0" applyNumberFormat="1" applyFont="1" applyBorder="1" applyProtection="1"/>
    <xf numFmtId="37" fontId="13" fillId="0" borderId="50" xfId="0" applyNumberFormat="1" applyFont="1" applyBorder="1" applyProtection="1"/>
    <xf numFmtId="0" fontId="13" fillId="30" borderId="28" xfId="0" applyFont="1" applyFill="1" applyBorder="1" applyProtection="1"/>
    <xf numFmtId="37" fontId="13" fillId="30" borderId="28" xfId="0" applyNumberFormat="1" applyFont="1" applyFill="1" applyBorder="1" applyProtection="1"/>
    <xf numFmtId="37" fontId="13" fillId="30" borderId="24" xfId="0" applyNumberFormat="1" applyFont="1" applyFill="1" applyBorder="1" applyProtection="1"/>
    <xf numFmtId="39" fontId="13" fillId="30" borderId="14" xfId="0" applyNumberFormat="1" applyFont="1" applyFill="1" applyBorder="1" applyProtection="1"/>
    <xf numFmtId="37" fontId="13" fillId="30" borderId="13" xfId="0" applyNumberFormat="1" applyFont="1" applyFill="1" applyBorder="1" applyProtection="1"/>
    <xf numFmtId="37" fontId="13" fillId="30" borderId="0" xfId="0" applyNumberFormat="1" applyFont="1" applyFill="1" applyProtection="1"/>
    <xf numFmtId="39" fontId="13" fillId="31" borderId="14" xfId="0" applyNumberFormat="1" applyFont="1" applyFill="1" applyBorder="1" applyProtection="1"/>
    <xf numFmtId="39" fontId="13" fillId="30" borderId="44" xfId="0" applyNumberFormat="1" applyFont="1" applyFill="1" applyBorder="1" applyProtection="1"/>
    <xf numFmtId="39" fontId="13" fillId="30" borderId="16" xfId="0" applyNumberFormat="1" applyFont="1" applyFill="1" applyBorder="1" applyProtection="1"/>
    <xf numFmtId="0" fontId="13" fillId="30" borderId="15" xfId="0" applyFont="1" applyFill="1" applyBorder="1" applyProtection="1"/>
    <xf numFmtId="0" fontId="13" fillId="0" borderId="42" xfId="0" applyFont="1" applyBorder="1" applyProtection="1"/>
    <xf numFmtId="0" fontId="13" fillId="0" borderId="32" xfId="0" applyFont="1" applyBorder="1" applyProtection="1"/>
    <xf numFmtId="5" fontId="13" fillId="0" borderId="0" xfId="0" applyNumberFormat="1" applyFont="1" applyAlignment="1" applyProtection="1">
      <alignment horizontal="centerContinuous"/>
    </xf>
    <xf numFmtId="0" fontId="13" fillId="0" borderId="36" xfId="0" applyFont="1" applyBorder="1" applyAlignment="1" applyProtection="1">
      <alignment horizontal="centerContinuous"/>
    </xf>
    <xf numFmtId="0" fontId="16" fillId="0" borderId="40" xfId="0" applyFont="1" applyBorder="1" applyProtection="1"/>
    <xf numFmtId="5" fontId="13" fillId="0" borderId="34" xfId="0" applyNumberFormat="1" applyFont="1" applyBorder="1" applyProtection="1"/>
    <xf numFmtId="0" fontId="13" fillId="30" borderId="63" xfId="0" applyFont="1" applyFill="1" applyBorder="1" applyProtection="1"/>
    <xf numFmtId="5" fontId="13" fillId="30" borderId="62" xfId="0" applyNumberFormat="1" applyFont="1" applyFill="1" applyBorder="1" applyProtection="1"/>
    <xf numFmtId="0" fontId="13" fillId="0" borderId="46" xfId="0" applyFont="1" applyBorder="1" applyProtection="1"/>
    <xf numFmtId="0" fontId="13" fillId="0" borderId="17" xfId="0" applyFont="1" applyBorder="1" applyAlignment="1" applyProtection="1">
      <alignment horizontal="centerContinuous"/>
    </xf>
    <xf numFmtId="0" fontId="13" fillId="0" borderId="11" xfId="0" applyFont="1" applyBorder="1" applyAlignment="1" applyProtection="1">
      <alignment horizontal="centerContinuous"/>
    </xf>
    <xf numFmtId="0" fontId="13" fillId="0" borderId="12" xfId="0" applyFont="1" applyBorder="1" applyAlignment="1" applyProtection="1">
      <alignment horizontal="centerContinuous"/>
    </xf>
    <xf numFmtId="0" fontId="26" fillId="0" borderId="14" xfId="0" applyFont="1" applyBorder="1" applyProtection="1"/>
    <xf numFmtId="0" fontId="13" fillId="0" borderId="64" xfId="0" applyFont="1" applyBorder="1" applyAlignment="1" applyProtection="1">
      <alignment horizontal="center"/>
    </xf>
    <xf numFmtId="0" fontId="13" fillId="0" borderId="65" xfId="0" applyFont="1" applyBorder="1" applyAlignment="1" applyProtection="1">
      <alignment horizontal="center"/>
    </xf>
    <xf numFmtId="0" fontId="13" fillId="31" borderId="36" xfId="0" applyFont="1" applyFill="1" applyBorder="1" applyProtection="1"/>
    <xf numFmtId="0" fontId="13" fillId="31" borderId="38" xfId="0" applyFont="1" applyFill="1" applyBorder="1" applyProtection="1"/>
    <xf numFmtId="0" fontId="13" fillId="31" borderId="42" xfId="0" applyFont="1" applyFill="1" applyBorder="1" applyProtection="1"/>
    <xf numFmtId="0" fontId="13" fillId="31" borderId="40" xfId="0" applyFont="1" applyFill="1" applyBorder="1" applyProtection="1"/>
    <xf numFmtId="0" fontId="13" fillId="31" borderId="37" xfId="0" applyFont="1" applyFill="1" applyBorder="1" applyProtection="1"/>
    <xf numFmtId="0" fontId="13" fillId="31" borderId="34" xfId="0" applyFont="1" applyFill="1" applyBorder="1" applyProtection="1"/>
    <xf numFmtId="0" fontId="13" fillId="31" borderId="14" xfId="0" applyFont="1" applyFill="1" applyBorder="1" applyProtection="1"/>
    <xf numFmtId="0" fontId="13" fillId="31" borderId="27" xfId="0" applyFont="1" applyFill="1" applyBorder="1" applyProtection="1"/>
    <xf numFmtId="0" fontId="13" fillId="31" borderId="24" xfId="0" applyFont="1" applyFill="1" applyBorder="1" applyProtection="1"/>
    <xf numFmtId="0" fontId="13" fillId="0" borderId="25" xfId="0" applyFont="1" applyBorder="1" applyAlignment="1" applyProtection="1">
      <alignment horizontal="centerContinuous"/>
    </xf>
    <xf numFmtId="5" fontId="13" fillId="0" borderId="31" xfId="0" applyNumberFormat="1" applyFont="1" applyBorder="1" applyProtection="1"/>
    <xf numFmtId="5" fontId="13" fillId="30" borderId="25" xfId="0" applyNumberFormat="1" applyFont="1" applyFill="1" applyBorder="1" applyProtection="1"/>
    <xf numFmtId="0" fontId="13" fillId="32" borderId="25" xfId="0" applyFont="1" applyFill="1" applyBorder="1" applyProtection="1"/>
    <xf numFmtId="0" fontId="13" fillId="32" borderId="31" xfId="0" applyFont="1" applyFill="1" applyBorder="1" applyProtection="1"/>
    <xf numFmtId="37" fontId="13" fillId="25" borderId="31" xfId="0" applyNumberFormat="1" applyFont="1" applyFill="1" applyBorder="1" applyProtection="1"/>
    <xf numFmtId="0" fontId="13" fillId="0" borderId="19" xfId="0" applyFont="1" applyBorder="1" applyAlignment="1" applyProtection="1">
      <alignment horizontal="left"/>
    </xf>
    <xf numFmtId="37" fontId="13" fillId="30" borderId="31" xfId="0" applyNumberFormat="1" applyFont="1" applyFill="1" applyBorder="1" applyProtection="1"/>
    <xf numFmtId="0" fontId="13" fillId="0" borderId="0" xfId="0" applyFont="1" applyAlignment="1" applyProtection="1">
      <alignment horizontal="left"/>
    </xf>
    <xf numFmtId="0" fontId="13" fillId="0" borderId="10" xfId="0" applyFont="1" applyBorder="1" applyAlignment="1" applyProtection="1">
      <alignment horizontal="left"/>
    </xf>
    <xf numFmtId="0" fontId="13" fillId="0" borderId="17" xfId="0" applyFont="1" applyBorder="1" applyAlignment="1" applyProtection="1">
      <alignment horizontal="center"/>
    </xf>
    <xf numFmtId="0" fontId="13" fillId="0" borderId="31" xfId="0" applyFont="1" applyBorder="1" applyAlignment="1" applyProtection="1">
      <alignment horizontal="centerContinuous"/>
    </xf>
    <xf numFmtId="0" fontId="26" fillId="0" borderId="13" xfId="0" applyFont="1" applyBorder="1" applyProtection="1"/>
    <xf numFmtId="0" fontId="27" fillId="0" borderId="13" xfId="0" applyFont="1" applyBorder="1" applyProtection="1"/>
    <xf numFmtId="5" fontId="13" fillId="0" borderId="13" xfId="0" applyNumberFormat="1" applyFont="1" applyBorder="1" applyProtection="1"/>
    <xf numFmtId="0" fontId="12" fillId="0" borderId="0" xfId="0" applyFont="1" applyAlignment="1" applyProtection="1">
      <alignment horizontal="left"/>
    </xf>
    <xf numFmtId="0" fontId="12" fillId="0" borderId="0" xfId="0" applyFont="1" applyAlignment="1" applyProtection="1">
      <alignment horizontal="centerContinuous"/>
    </xf>
    <xf numFmtId="0" fontId="13" fillId="0" borderId="14" xfId="0" applyFont="1" applyBorder="1" applyAlignment="1" applyProtection="1">
      <alignment horizontal="center"/>
    </xf>
    <xf numFmtId="5" fontId="13" fillId="0" borderId="0" xfId="0" applyNumberFormat="1" applyFont="1" applyProtection="1"/>
    <xf numFmtId="37" fontId="13" fillId="0" borderId="0" xfId="0" applyNumberFormat="1" applyFont="1" applyAlignment="1" applyProtection="1">
      <alignment horizontal="centerContinuous"/>
    </xf>
    <xf numFmtId="5" fontId="13" fillId="0" borderId="10" xfId="0" applyNumberFormat="1" applyFont="1" applyBorder="1" applyProtection="1"/>
    <xf numFmtId="0" fontId="13" fillId="0" borderId="23" xfId="0" applyFont="1" applyBorder="1" applyAlignment="1" applyProtection="1">
      <alignment horizontal="center"/>
    </xf>
    <xf numFmtId="0" fontId="19" fillId="0" borderId="50" xfId="0" applyFont="1" applyBorder="1" applyAlignment="1" applyProtection="1">
      <alignment horizontal="centerContinuous"/>
    </xf>
    <xf numFmtId="0" fontId="13" fillId="0" borderId="34" xfId="0" applyFont="1" applyBorder="1" applyAlignment="1" applyProtection="1">
      <alignment horizontal="centerContinuous"/>
    </xf>
    <xf numFmtId="0" fontId="13" fillId="0" borderId="24" xfId="0" applyFont="1" applyBorder="1" applyAlignment="1" applyProtection="1">
      <alignment horizontal="centerContinuous"/>
    </xf>
    <xf numFmtId="0" fontId="13" fillId="0" borderId="35" xfId="0" applyFont="1" applyBorder="1" applyAlignment="1" applyProtection="1">
      <alignment horizontal="center"/>
    </xf>
    <xf numFmtId="37" fontId="13" fillId="32" borderId="19" xfId="0" applyNumberFormat="1" applyFont="1" applyFill="1" applyBorder="1" applyProtection="1"/>
    <xf numFmtId="0" fontId="13" fillId="32" borderId="19" xfId="0" applyFont="1" applyFill="1" applyBorder="1" applyProtection="1"/>
    <xf numFmtId="37" fontId="13" fillId="32" borderId="20" xfId="0" applyNumberFormat="1" applyFont="1" applyFill="1" applyBorder="1" applyProtection="1"/>
    <xf numFmtId="37" fontId="13" fillId="32" borderId="18" xfId="0" applyNumberFormat="1" applyFont="1" applyFill="1" applyBorder="1" applyProtection="1"/>
    <xf numFmtId="0" fontId="13" fillId="32" borderId="30" xfId="0" applyFont="1" applyFill="1" applyBorder="1" applyProtection="1"/>
    <xf numFmtId="0" fontId="13" fillId="25" borderId="28" xfId="0" applyFont="1" applyFill="1" applyBorder="1" applyProtection="1"/>
    <xf numFmtId="0" fontId="13" fillId="25" borderId="0" xfId="0" applyFont="1" applyFill="1" applyProtection="1"/>
    <xf numFmtId="37" fontId="9" fillId="25" borderId="14" xfId="0" applyNumberFormat="1" applyFont="1" applyFill="1" applyBorder="1" applyProtection="1"/>
    <xf numFmtId="0" fontId="13" fillId="0" borderId="34" xfId="0" applyFont="1" applyBorder="1" applyAlignment="1" applyProtection="1">
      <alignment horizontal="left"/>
    </xf>
    <xf numFmtId="5" fontId="13" fillId="0" borderId="50" xfId="0" applyNumberFormat="1" applyFont="1" applyBorder="1" applyProtection="1"/>
    <xf numFmtId="0" fontId="13" fillId="0" borderId="53" xfId="0" applyFont="1" applyBorder="1"/>
    <xf numFmtId="37" fontId="13" fillId="32" borderId="0" xfId="0" applyNumberFormat="1" applyFont="1" applyFill="1" applyProtection="1"/>
    <xf numFmtId="0" fontId="13" fillId="32" borderId="0" xfId="0" applyFont="1" applyFill="1" applyProtection="1"/>
    <xf numFmtId="37" fontId="13" fillId="32" borderId="14" xfId="0" applyNumberFormat="1" applyFont="1" applyFill="1" applyBorder="1" applyProtection="1"/>
    <xf numFmtId="37" fontId="13" fillId="32" borderId="13" xfId="0" applyNumberFormat="1" applyFont="1" applyFill="1" applyBorder="1" applyProtection="1"/>
    <xf numFmtId="0" fontId="13" fillId="32" borderId="28" xfId="0" applyFont="1" applyFill="1" applyBorder="1" applyProtection="1"/>
    <xf numFmtId="0" fontId="13" fillId="0" borderId="28" xfId="0" applyFont="1" applyBorder="1"/>
    <xf numFmtId="5" fontId="9" fillId="25" borderId="14" xfId="0" applyNumberFormat="1" applyFont="1" applyFill="1" applyBorder="1" applyProtection="1"/>
    <xf numFmtId="5" fontId="13" fillId="0" borderId="45" xfId="0" applyNumberFormat="1" applyFont="1" applyBorder="1" applyProtection="1"/>
    <xf numFmtId="0" fontId="13" fillId="0" borderId="44" xfId="0" applyFont="1" applyBorder="1" applyProtection="1"/>
    <xf numFmtId="5" fontId="13" fillId="0" borderId="63" xfId="0" applyNumberFormat="1" applyFont="1" applyBorder="1" applyProtection="1"/>
    <xf numFmtId="5" fontId="13" fillId="25" borderId="28" xfId="0" applyNumberFormat="1" applyFont="1" applyFill="1" applyBorder="1" applyProtection="1"/>
    <xf numFmtId="0" fontId="13" fillId="25" borderId="28" xfId="0" applyFont="1" applyFill="1" applyBorder="1"/>
    <xf numFmtId="5" fontId="13" fillId="25" borderId="25" xfId="0" applyNumberFormat="1" applyFont="1" applyFill="1" applyBorder="1" applyProtection="1"/>
    <xf numFmtId="37" fontId="13" fillId="25" borderId="28" xfId="0" applyNumberFormat="1" applyFont="1" applyFill="1" applyBorder="1" applyProtection="1"/>
    <xf numFmtId="37" fontId="13" fillId="25" borderId="25" xfId="0" applyNumberFormat="1" applyFont="1" applyFill="1" applyBorder="1" applyProtection="1"/>
    <xf numFmtId="37" fontId="13" fillId="32" borderId="30" xfId="0" applyNumberFormat="1" applyFont="1" applyFill="1" applyBorder="1" applyProtection="1"/>
    <xf numFmtId="37" fontId="13" fillId="32" borderId="35" xfId="0" applyNumberFormat="1" applyFont="1" applyFill="1" applyBorder="1" applyProtection="1"/>
    <xf numFmtId="0" fontId="13" fillId="0" borderId="55" xfId="0" applyFont="1" applyBorder="1"/>
    <xf numFmtId="37" fontId="13" fillId="32" borderId="53" xfId="0" applyNumberFormat="1" applyFont="1" applyFill="1" applyBorder="1" applyProtection="1"/>
    <xf numFmtId="37" fontId="13" fillId="32" borderId="51" xfId="0" applyNumberFormat="1" applyFont="1" applyFill="1" applyBorder="1" applyProtection="1"/>
    <xf numFmtId="37" fontId="13" fillId="32" borderId="48" xfId="0" applyNumberFormat="1" applyFont="1" applyFill="1" applyBorder="1" applyProtection="1"/>
    <xf numFmtId="37" fontId="13" fillId="32" borderId="50" xfId="0" applyNumberFormat="1" applyFont="1" applyFill="1" applyBorder="1" applyProtection="1"/>
    <xf numFmtId="0" fontId="13" fillId="32" borderId="51" xfId="0" applyFont="1" applyFill="1" applyBorder="1"/>
    <xf numFmtId="37" fontId="13" fillId="32" borderId="41" xfId="0" applyNumberFormat="1" applyFont="1" applyFill="1" applyBorder="1" applyProtection="1"/>
    <xf numFmtId="37" fontId="13" fillId="32" borderId="40" xfId="0" applyNumberFormat="1" applyFont="1" applyFill="1" applyBorder="1" applyProtection="1"/>
    <xf numFmtId="37" fontId="13" fillId="32" borderId="38" xfId="0" applyNumberFormat="1" applyFont="1" applyFill="1" applyBorder="1" applyProtection="1"/>
    <xf numFmtId="37" fontId="13" fillId="32" borderId="39" xfId="0" applyNumberFormat="1" applyFont="1" applyFill="1" applyBorder="1" applyProtection="1"/>
    <xf numFmtId="0" fontId="13" fillId="32" borderId="40" xfId="0" applyFont="1" applyFill="1" applyBorder="1"/>
    <xf numFmtId="37" fontId="13" fillId="32" borderId="36" xfId="0" applyNumberFormat="1" applyFont="1" applyFill="1" applyBorder="1" applyProtection="1"/>
    <xf numFmtId="0" fontId="13" fillId="32" borderId="19" xfId="0" applyFont="1" applyFill="1" applyBorder="1"/>
    <xf numFmtId="0" fontId="13" fillId="0" borderId="20" xfId="0" applyFont="1" applyBorder="1" applyAlignment="1" applyProtection="1">
      <alignment horizontal="centerContinuous"/>
    </xf>
    <xf numFmtId="37" fontId="13" fillId="25" borderId="13" xfId="0" applyNumberFormat="1" applyFont="1" applyFill="1" applyBorder="1" applyAlignment="1" applyProtection="1">
      <alignment horizontal="center"/>
    </xf>
    <xf numFmtId="37" fontId="13" fillId="25" borderId="0" xfId="0" applyNumberFormat="1" applyFont="1" applyFill="1" applyAlignment="1" applyProtection="1">
      <alignment horizontal="centerContinuous"/>
    </xf>
    <xf numFmtId="37" fontId="13" fillId="25" borderId="14" xfId="0" applyNumberFormat="1" applyFont="1" applyFill="1" applyBorder="1" applyAlignment="1" applyProtection="1">
      <alignment horizontal="centerContinuous"/>
    </xf>
    <xf numFmtId="37" fontId="13" fillId="25" borderId="13" xfId="0" applyNumberFormat="1" applyFont="1" applyFill="1" applyBorder="1" applyAlignment="1" applyProtection="1">
      <alignment horizontal="centerContinuous"/>
    </xf>
    <xf numFmtId="37" fontId="13" fillId="25" borderId="14" xfId="0" applyNumberFormat="1" applyFont="1" applyFill="1" applyBorder="1" applyAlignment="1" applyProtection="1">
      <alignment horizontal="center"/>
    </xf>
    <xf numFmtId="37" fontId="13" fillId="25" borderId="14" xfId="0" applyNumberFormat="1" applyFont="1" applyFill="1" applyBorder="1" applyProtection="1"/>
    <xf numFmtId="37" fontId="13" fillId="25" borderId="13" xfId="0" applyNumberFormat="1" applyFont="1" applyFill="1" applyBorder="1" applyProtection="1"/>
    <xf numFmtId="37" fontId="13" fillId="25" borderId="0" xfId="0" applyNumberFormat="1" applyFont="1" applyFill="1" applyAlignment="1" applyProtection="1">
      <alignment horizontal="center"/>
    </xf>
    <xf numFmtId="37" fontId="13" fillId="25" borderId="15" xfId="0" applyNumberFormat="1" applyFont="1" applyFill="1" applyBorder="1" applyProtection="1"/>
    <xf numFmtId="37" fontId="13" fillId="25" borderId="10" xfId="0" applyNumberFormat="1" applyFont="1" applyFill="1" applyBorder="1" applyProtection="1"/>
    <xf numFmtId="37" fontId="13" fillId="25" borderId="16" xfId="0" applyNumberFormat="1" applyFont="1" applyFill="1" applyBorder="1" applyProtection="1"/>
    <xf numFmtId="5" fontId="13" fillId="0" borderId="29" xfId="0" applyNumberFormat="1" applyFont="1" applyBorder="1" applyProtection="1"/>
    <xf numFmtId="0" fontId="13" fillId="0" borderId="19" xfId="0" applyFont="1" applyBorder="1"/>
    <xf numFmtId="0" fontId="13" fillId="0" borderId="26" xfId="0" applyFont="1" applyBorder="1"/>
    <xf numFmtId="5" fontId="13" fillId="0" borderId="19" xfId="0" applyNumberFormat="1" applyFont="1" applyBorder="1" applyProtection="1"/>
    <xf numFmtId="5" fontId="13" fillId="0" borderId="26" xfId="0" applyNumberFormat="1" applyFont="1" applyBorder="1" applyProtection="1"/>
    <xf numFmtId="37" fontId="13" fillId="0" borderId="35" xfId="0" applyNumberFormat="1" applyFont="1" applyBorder="1" applyProtection="1"/>
    <xf numFmtId="37" fontId="13" fillId="0" borderId="19" xfId="0" applyNumberFormat="1" applyFont="1" applyBorder="1" applyProtection="1"/>
    <xf numFmtId="5" fontId="13" fillId="32" borderId="41" xfId="0" applyNumberFormat="1" applyFont="1" applyFill="1" applyBorder="1" applyProtection="1"/>
    <xf numFmtId="5" fontId="13" fillId="32" borderId="40" xfId="0" applyNumberFormat="1" applyFont="1" applyFill="1" applyBorder="1" applyProtection="1"/>
    <xf numFmtId="5" fontId="13" fillId="32" borderId="38" xfId="0" applyNumberFormat="1" applyFont="1" applyFill="1" applyBorder="1" applyProtection="1"/>
    <xf numFmtId="5" fontId="13" fillId="32" borderId="39" xfId="0" applyNumberFormat="1" applyFont="1" applyFill="1" applyBorder="1" applyProtection="1"/>
    <xf numFmtId="5" fontId="13" fillId="32" borderId="36" xfId="0" applyNumberFormat="1" applyFont="1" applyFill="1" applyBorder="1" applyProtection="1"/>
    <xf numFmtId="37" fontId="13" fillId="0" borderId="14" xfId="0" applyNumberFormat="1" applyFont="1" applyBorder="1" applyAlignment="1" applyProtection="1">
      <alignment horizontal="centerContinuous"/>
    </xf>
    <xf numFmtId="37" fontId="13" fillId="0" borderId="13" xfId="0" applyNumberFormat="1" applyFont="1" applyBorder="1" applyAlignment="1" applyProtection="1">
      <alignment horizontal="centerContinuous"/>
    </xf>
    <xf numFmtId="37" fontId="13" fillId="0" borderId="15" xfId="0" applyNumberFormat="1" applyFont="1" applyBorder="1" applyProtection="1"/>
    <xf numFmtId="37" fontId="13" fillId="0" borderId="10" xfId="0" applyNumberFormat="1" applyFont="1" applyBorder="1" applyProtection="1"/>
    <xf numFmtId="5" fontId="13" fillId="0" borderId="18" xfId="0" applyNumberFormat="1" applyFont="1" applyBorder="1" applyProtection="1"/>
    <xf numFmtId="37" fontId="13" fillId="0" borderId="18" xfId="0" applyNumberFormat="1" applyFont="1" applyBorder="1" applyProtection="1"/>
    <xf numFmtId="5" fontId="13" fillId="32" borderId="54" xfId="0" applyNumberFormat="1" applyFont="1" applyFill="1" applyBorder="1" applyProtection="1"/>
    <xf numFmtId="0" fontId="13" fillId="0" borderId="30" xfId="0" applyFont="1" applyBorder="1"/>
    <xf numFmtId="0" fontId="28" fillId="0" borderId="0" xfId="0" applyFont="1" applyProtection="1"/>
    <xf numFmtId="0" fontId="13" fillId="0" borderId="57" xfId="0" applyFont="1" applyBorder="1"/>
    <xf numFmtId="37" fontId="13" fillId="0" borderId="57" xfId="0" applyNumberFormat="1" applyFont="1" applyBorder="1" applyProtection="1"/>
    <xf numFmtId="37" fontId="13" fillId="0" borderId="61" xfId="0" applyNumberFormat="1" applyFont="1" applyBorder="1" applyProtection="1"/>
    <xf numFmtId="37" fontId="13" fillId="0" borderId="63" xfId="0" applyNumberFormat="1" applyFont="1" applyBorder="1" applyProtection="1"/>
    <xf numFmtId="37" fontId="13" fillId="0" borderId="59" xfId="0" applyNumberFormat="1" applyFont="1" applyBorder="1" applyProtection="1"/>
    <xf numFmtId="166" fontId="13" fillId="0" borderId="28" xfId="0" applyNumberFormat="1" applyFont="1" applyBorder="1" applyProtection="1"/>
    <xf numFmtId="0" fontId="9" fillId="0" borderId="23" xfId="0" applyFont="1" applyBorder="1" applyAlignment="1" applyProtection="1">
      <alignment horizontal="center"/>
    </xf>
    <xf numFmtId="0" fontId="9" fillId="0" borderId="33" xfId="0" applyFont="1" applyBorder="1" applyAlignment="1" applyProtection="1">
      <alignment horizontal="left"/>
    </xf>
    <xf numFmtId="0" fontId="9" fillId="0" borderId="50" xfId="0" applyFont="1" applyBorder="1" applyAlignment="1" applyProtection="1">
      <alignment horizontal="centerContinuous"/>
    </xf>
    <xf numFmtId="0" fontId="9" fillId="0" borderId="51" xfId="0" applyFont="1" applyBorder="1" applyAlignment="1" applyProtection="1">
      <alignment horizontal="centerContinuous"/>
    </xf>
    <xf numFmtId="0" fontId="9" fillId="0" borderId="48" xfId="0" applyFont="1" applyBorder="1" applyAlignment="1" applyProtection="1">
      <alignment horizontal="centerContinuous"/>
    </xf>
    <xf numFmtId="0" fontId="9" fillId="0" borderId="39" xfId="0" applyFont="1" applyBorder="1" applyProtection="1"/>
    <xf numFmtId="0" fontId="9" fillId="0" borderId="40" xfId="0" applyFont="1" applyBorder="1" applyProtection="1"/>
    <xf numFmtId="0" fontId="29" fillId="0" borderId="0" xfId="0" applyFont="1" applyProtection="1"/>
    <xf numFmtId="0" fontId="29" fillId="0" borderId="13" xfId="0" applyFont="1" applyBorder="1" applyProtection="1"/>
    <xf numFmtId="0" fontId="9" fillId="0" borderId="53" xfId="0" applyFont="1" applyBorder="1" applyAlignment="1" applyProtection="1">
      <alignment horizontal="centerContinuous"/>
    </xf>
    <xf numFmtId="0" fontId="9" fillId="0" borderId="50" xfId="0" applyFont="1" applyBorder="1" applyProtection="1"/>
    <xf numFmtId="0" fontId="9" fillId="0" borderId="53" xfId="0" applyFont="1" applyBorder="1" applyProtection="1"/>
    <xf numFmtId="0" fontId="9" fillId="0" borderId="54" xfId="0" applyFont="1" applyBorder="1" applyProtection="1"/>
    <xf numFmtId="5" fontId="9" fillId="33" borderId="53" xfId="0" applyNumberFormat="1" applyFont="1" applyFill="1" applyBorder="1" applyProtection="1"/>
    <xf numFmtId="5" fontId="9" fillId="33" borderId="60" xfId="0" applyNumberFormat="1" applyFont="1" applyFill="1" applyBorder="1" applyProtection="1"/>
    <xf numFmtId="37" fontId="9" fillId="33" borderId="50" xfId="0" applyNumberFormat="1" applyFont="1" applyFill="1" applyBorder="1" applyProtection="1"/>
    <xf numFmtId="37" fontId="9" fillId="33" borderId="53" xfId="0" applyNumberFormat="1" applyFont="1" applyFill="1" applyBorder="1" applyProtection="1"/>
    <xf numFmtId="0" fontId="9" fillId="0" borderId="60" xfId="0" applyFont="1" applyBorder="1" applyProtection="1"/>
    <xf numFmtId="5" fontId="9" fillId="0" borderId="53" xfId="0" applyNumberFormat="1" applyFont="1" applyBorder="1" applyProtection="1"/>
    <xf numFmtId="5" fontId="9" fillId="0" borderId="60" xfId="0" applyNumberFormat="1" applyFont="1" applyBorder="1" applyProtection="1"/>
    <xf numFmtId="37" fontId="9" fillId="0" borderId="50" xfId="0" applyNumberFormat="1" applyFont="1" applyBorder="1" applyProtection="1"/>
    <xf numFmtId="37" fontId="9" fillId="0" borderId="53" xfId="0" applyNumberFormat="1" applyFont="1" applyBorder="1" applyProtection="1"/>
    <xf numFmtId="37" fontId="9" fillId="33" borderId="60" xfId="0" applyNumberFormat="1" applyFont="1" applyFill="1" applyBorder="1" applyProtection="1"/>
    <xf numFmtId="37" fontId="9" fillId="0" borderId="60" xfId="0" applyNumberFormat="1" applyFont="1" applyBorder="1" applyProtection="1"/>
    <xf numFmtId="0" fontId="9" fillId="25" borderId="0" xfId="0" applyFont="1" applyFill="1" applyProtection="1"/>
    <xf numFmtId="0" fontId="9" fillId="25" borderId="14" xfId="0" applyFont="1" applyFill="1" applyBorder="1" applyProtection="1"/>
    <xf numFmtId="37" fontId="9" fillId="0" borderId="13" xfId="0" applyNumberFormat="1" applyFont="1" applyBorder="1" applyProtection="1"/>
    <xf numFmtId="0" fontId="12" fillId="0" borderId="0" xfId="0" applyFont="1" applyProtection="1"/>
    <xf numFmtId="0" fontId="18" fillId="0" borderId="0" xfId="0" applyFont="1" applyProtection="1"/>
    <xf numFmtId="0" fontId="18" fillId="0" borderId="0" xfId="0" applyFont="1" applyAlignment="1" applyProtection="1">
      <alignment horizontal="right"/>
    </xf>
    <xf numFmtId="0" fontId="18" fillId="0" borderId="0" xfId="0" applyFont="1" applyAlignment="1" applyProtection="1">
      <alignment horizontal="centerContinuous"/>
    </xf>
    <xf numFmtId="0" fontId="19" fillId="0" borderId="38" xfId="0" applyFont="1" applyBorder="1" applyProtection="1"/>
    <xf numFmtId="0" fontId="19" fillId="0" borderId="19" xfId="0" applyFont="1" applyBorder="1" applyProtection="1"/>
    <xf numFmtId="0" fontId="19" fillId="0" borderId="20" xfId="0" applyFont="1" applyBorder="1" applyProtection="1"/>
    <xf numFmtId="0" fontId="13" fillId="0" borderId="41" xfId="0" applyFont="1" applyBorder="1" applyAlignment="1" applyProtection="1">
      <alignment horizontal="centerContinuous"/>
    </xf>
    <xf numFmtId="0" fontId="13" fillId="31" borderId="35" xfId="0" applyFont="1" applyFill="1" applyBorder="1" applyProtection="1"/>
    <xf numFmtId="0" fontId="13" fillId="31" borderId="19" xfId="0" applyFont="1" applyFill="1" applyBorder="1" applyProtection="1"/>
    <xf numFmtId="0" fontId="13" fillId="31" borderId="30" xfId="0" applyFont="1" applyFill="1" applyBorder="1" applyProtection="1"/>
    <xf numFmtId="0" fontId="13" fillId="31" borderId="31" xfId="0" applyFont="1" applyFill="1" applyBorder="1" applyProtection="1"/>
    <xf numFmtId="0" fontId="13" fillId="0" borderId="47" xfId="0" applyFont="1" applyBorder="1" applyAlignment="1" applyProtection="1">
      <alignment horizontal="centerContinuous"/>
    </xf>
    <xf numFmtId="0" fontId="13" fillId="0" borderId="45" xfId="0" applyFont="1" applyBorder="1" applyAlignment="1" applyProtection="1">
      <alignment horizontal="centerContinuous"/>
    </xf>
    <xf numFmtId="0" fontId="13" fillId="31" borderId="45" xfId="0" applyFont="1" applyFill="1" applyBorder="1" applyProtection="1"/>
    <xf numFmtId="0" fontId="13" fillId="31" borderId="10" xfId="0" applyFont="1" applyFill="1" applyBorder="1" applyProtection="1"/>
    <xf numFmtId="0" fontId="13" fillId="31" borderId="47" xfId="0" applyFont="1" applyFill="1" applyBorder="1" applyProtection="1"/>
    <xf numFmtId="0" fontId="13" fillId="31" borderId="46" xfId="0" applyFont="1" applyFill="1" applyBorder="1" applyProtection="1"/>
    <xf numFmtId="37" fontId="13" fillId="0" borderId="32" xfId="0" applyNumberFormat="1" applyFont="1" applyBorder="1" applyProtection="1"/>
    <xf numFmtId="0" fontId="10" fillId="0" borderId="0" xfId="0" applyFont="1" applyProtection="1">
      <protection locked="0"/>
    </xf>
    <xf numFmtId="0" fontId="10" fillId="0" borderId="25" xfId="0" applyFont="1" applyBorder="1" applyProtection="1">
      <protection locked="0"/>
    </xf>
    <xf numFmtId="0" fontId="10" fillId="0" borderId="19" xfId="0" applyFont="1" applyBorder="1" applyProtection="1">
      <protection locked="0"/>
    </xf>
    <xf numFmtId="0" fontId="13" fillId="0" borderId="20" xfId="0" applyFont="1" applyBorder="1" applyAlignment="1" applyProtection="1">
      <alignment horizontal="center"/>
    </xf>
    <xf numFmtId="0" fontId="13" fillId="0" borderId="54" xfId="0" applyFont="1" applyBorder="1" applyAlignment="1" applyProtection="1">
      <alignment horizontal="centerContinuous"/>
    </xf>
    <xf numFmtId="0" fontId="13" fillId="20" borderId="45" xfId="0" applyFont="1" applyFill="1" applyBorder="1" applyProtection="1"/>
    <xf numFmtId="0" fontId="13" fillId="20" borderId="16" xfId="0" applyFont="1" applyFill="1" applyBorder="1" applyProtection="1"/>
    <xf numFmtId="37" fontId="13" fillId="0" borderId="45" xfId="0" applyNumberFormat="1" applyFont="1" applyBorder="1" applyProtection="1"/>
    <xf numFmtId="0" fontId="13" fillId="31" borderId="16" xfId="0" applyFont="1" applyFill="1" applyBorder="1" applyProtection="1"/>
    <xf numFmtId="0" fontId="19" fillId="0" borderId="13" xfId="0" applyFont="1" applyBorder="1" applyAlignment="1" applyProtection="1">
      <alignment horizontal="center"/>
    </xf>
    <xf numFmtId="0" fontId="25" fillId="0" borderId="42" xfId="0" applyFont="1" applyBorder="1" applyProtection="1"/>
    <xf numFmtId="0" fontId="25" fillId="0" borderId="36" xfId="0" applyFont="1" applyBorder="1" applyAlignment="1" applyProtection="1">
      <alignment horizontal="center"/>
    </xf>
    <xf numFmtId="0" fontId="25" fillId="0" borderId="36" xfId="0" applyFont="1" applyBorder="1" applyAlignment="1" applyProtection="1">
      <alignment horizontal="centerContinuous"/>
    </xf>
    <xf numFmtId="0" fontId="25" fillId="0" borderId="38" xfId="0" applyFont="1" applyBorder="1" applyProtection="1"/>
    <xf numFmtId="0" fontId="25" fillId="0" borderId="39" xfId="0" applyFont="1" applyBorder="1" applyAlignment="1" applyProtection="1">
      <alignment horizontal="centerContinuous"/>
    </xf>
    <xf numFmtId="0" fontId="25" fillId="0" borderId="40" xfId="0" applyFont="1" applyBorder="1" applyAlignment="1" applyProtection="1">
      <alignment horizontal="centerContinuous"/>
    </xf>
    <xf numFmtId="0" fontId="25" fillId="0" borderId="34" xfId="0" applyFont="1" applyBorder="1" applyAlignment="1" applyProtection="1">
      <alignment horizontal="centerContinuous"/>
    </xf>
    <xf numFmtId="0" fontId="25" fillId="0" borderId="50" xfId="0" applyFont="1" applyBorder="1" applyAlignment="1" applyProtection="1">
      <alignment horizontal="centerContinuous"/>
    </xf>
    <xf numFmtId="0" fontId="25" fillId="0" borderId="51" xfId="0" applyFont="1" applyBorder="1" applyAlignment="1" applyProtection="1">
      <alignment horizontal="centerContinuous"/>
    </xf>
    <xf numFmtId="0" fontId="25" fillId="0" borderId="20" xfId="0" applyFont="1" applyBorder="1" applyAlignment="1" applyProtection="1">
      <alignment horizontal="centerContinuous"/>
    </xf>
    <xf numFmtId="0" fontId="25" fillId="0" borderId="27" xfId="0" applyFont="1" applyBorder="1" applyProtection="1"/>
    <xf numFmtId="0" fontId="25" fillId="0" borderId="34" xfId="0" applyFont="1" applyBorder="1" applyAlignment="1" applyProtection="1">
      <alignment horizontal="center"/>
    </xf>
    <xf numFmtId="0" fontId="25" fillId="0" borderId="13" xfId="0" applyFont="1" applyBorder="1" applyAlignment="1" applyProtection="1">
      <alignment horizontal="centerContinuous"/>
    </xf>
    <xf numFmtId="0" fontId="25" fillId="0" borderId="14" xfId="0" applyFont="1" applyBorder="1" applyAlignment="1" applyProtection="1">
      <alignment horizontal="center"/>
    </xf>
    <xf numFmtId="0" fontId="25" fillId="0" borderId="35" xfId="0" applyFont="1" applyBorder="1" applyAlignment="1" applyProtection="1">
      <alignment horizontal="center"/>
    </xf>
    <xf numFmtId="0" fontId="25" fillId="0" borderId="35" xfId="0" applyFont="1" applyBorder="1" applyProtection="1"/>
    <xf numFmtId="0" fontId="25" fillId="0" borderId="18" xfId="0" applyFont="1" applyBorder="1" applyAlignment="1" applyProtection="1">
      <alignment horizontal="centerContinuous"/>
    </xf>
    <xf numFmtId="0" fontId="25" fillId="0" borderId="35" xfId="0" applyFont="1" applyBorder="1" applyAlignment="1" applyProtection="1">
      <alignment horizontal="centerContinuous"/>
    </xf>
    <xf numFmtId="0" fontId="25" fillId="0" borderId="20" xfId="0" applyFont="1" applyBorder="1" applyAlignment="1" applyProtection="1">
      <alignment horizontal="center"/>
    </xf>
    <xf numFmtId="0" fontId="13" fillId="31" borderId="20" xfId="0" applyFont="1" applyFill="1" applyBorder="1" applyProtection="1"/>
    <xf numFmtId="0" fontId="13" fillId="31" borderId="18" xfId="0" applyFont="1" applyFill="1" applyBorder="1" applyProtection="1"/>
    <xf numFmtId="0" fontId="13" fillId="0" borderId="15" xfId="0" applyFont="1" applyBorder="1" applyAlignment="1" applyProtection="1">
      <alignment horizontal="centerContinuous"/>
    </xf>
    <xf numFmtId="0" fontId="13" fillId="0" borderId="10" xfId="0" applyFont="1" applyBorder="1" applyAlignment="1" applyProtection="1">
      <alignment horizontal="centerContinuous"/>
    </xf>
    <xf numFmtId="0" fontId="13" fillId="0" borderId="16" xfId="0" applyFont="1" applyBorder="1" applyAlignment="1" applyProtection="1">
      <alignment horizontal="centerContinuous"/>
    </xf>
    <xf numFmtId="37" fontId="13" fillId="0" borderId="11" xfId="0" applyNumberFormat="1" applyFont="1" applyBorder="1" applyProtection="1"/>
    <xf numFmtId="37" fontId="13" fillId="0" borderId="17" xfId="0" applyNumberFormat="1" applyFont="1" applyBorder="1" applyProtection="1"/>
    <xf numFmtId="0" fontId="13" fillId="0" borderId="36" xfId="0" applyFont="1" applyBorder="1" applyAlignment="1" applyProtection="1">
      <alignment horizontal="center"/>
    </xf>
    <xf numFmtId="0" fontId="13" fillId="31" borderId="15" xfId="0" applyFont="1" applyFill="1" applyBorder="1" applyProtection="1"/>
    <xf numFmtId="0" fontId="25" fillId="0" borderId="0" xfId="0" applyFont="1" applyAlignment="1" applyProtection="1">
      <alignment horizontal="left"/>
    </xf>
    <xf numFmtId="0" fontId="25" fillId="0" borderId="36" xfId="0" applyFont="1" applyBorder="1" applyProtection="1"/>
    <xf numFmtId="0" fontId="25" fillId="0" borderId="40" xfId="0" applyFont="1" applyBorder="1" applyProtection="1"/>
    <xf numFmtId="0" fontId="25" fillId="0" borderId="34" xfId="0" applyFont="1" applyBorder="1" applyProtection="1"/>
    <xf numFmtId="0" fontId="25" fillId="0" borderId="0" xfId="0" applyFont="1" applyAlignment="1" applyProtection="1">
      <alignment horizontal="centerContinuous"/>
    </xf>
    <xf numFmtId="0" fontId="25" fillId="0" borderId="14" xfId="0" applyFont="1" applyBorder="1" applyAlignment="1" applyProtection="1">
      <alignment horizontal="centerContinuous"/>
    </xf>
    <xf numFmtId="0" fontId="25" fillId="0" borderId="27" xfId="0" applyFont="1" applyBorder="1" applyAlignment="1" applyProtection="1">
      <alignment horizontal="center"/>
    </xf>
    <xf numFmtId="0" fontId="25" fillId="0" borderId="25" xfId="0" applyFont="1" applyBorder="1" applyAlignment="1" applyProtection="1">
      <alignment horizontal="centerContinuous"/>
    </xf>
    <xf numFmtId="0" fontId="25" fillId="0" borderId="29" xfId="0" applyFont="1" applyBorder="1" applyAlignment="1" applyProtection="1">
      <alignment horizontal="center"/>
    </xf>
    <xf numFmtId="5" fontId="13" fillId="0" borderId="31" xfId="0" applyNumberFormat="1" applyFont="1" applyBorder="1" applyAlignment="1" applyProtection="1">
      <alignment horizontal="centerContinuous"/>
    </xf>
    <xf numFmtId="0" fontId="16" fillId="0" borderId="35" xfId="0" applyFont="1" applyBorder="1" applyProtection="1"/>
    <xf numFmtId="37" fontId="13" fillId="0" borderId="31" xfId="0" applyNumberFormat="1" applyFont="1" applyBorder="1" applyAlignment="1" applyProtection="1">
      <alignment horizontal="centerContinuous"/>
    </xf>
    <xf numFmtId="37" fontId="9" fillId="25" borderId="25" xfId="0" applyNumberFormat="1" applyFont="1" applyFill="1" applyBorder="1" applyProtection="1"/>
    <xf numFmtId="0" fontId="13" fillId="0" borderId="62" xfId="0" applyFont="1" applyBorder="1" applyAlignment="1" applyProtection="1">
      <alignment horizontal="center"/>
    </xf>
    <xf numFmtId="0" fontId="25" fillId="0" borderId="13" xfId="0" applyFont="1" applyBorder="1" applyAlignment="1" applyProtection="1">
      <alignment horizontal="center"/>
    </xf>
    <xf numFmtId="0" fontId="13" fillId="0" borderId="50" xfId="0" applyFont="1" applyBorder="1" applyAlignment="1" applyProtection="1">
      <alignment horizontal="center"/>
    </xf>
    <xf numFmtId="5" fontId="13" fillId="0" borderId="66" xfId="0" applyNumberFormat="1" applyFont="1" applyBorder="1" applyProtection="1"/>
    <xf numFmtId="5" fontId="13" fillId="0" borderId="67" xfId="0" applyNumberFormat="1" applyFont="1" applyBorder="1" applyProtection="1"/>
    <xf numFmtId="0" fontId="14" fillId="0" borderId="50" xfId="0" applyFont="1" applyBorder="1" applyAlignment="1" applyProtection="1">
      <alignment horizontal="centerContinuous"/>
    </xf>
    <xf numFmtId="0" fontId="14" fillId="0" borderId="51" xfId="0" applyFont="1" applyBorder="1" applyAlignment="1" applyProtection="1">
      <alignment horizontal="centerContinuous"/>
    </xf>
    <xf numFmtId="0" fontId="9" fillId="25" borderId="11" xfId="0" applyFont="1" applyFill="1" applyBorder="1" applyProtection="1"/>
    <xf numFmtId="0" fontId="22" fillId="25" borderId="50" xfId="0" applyFont="1" applyFill="1" applyBorder="1" applyAlignment="1" applyProtection="1">
      <alignment horizontal="centerContinuous"/>
    </xf>
    <xf numFmtId="0" fontId="9" fillId="25" borderId="60" xfId="0" applyFont="1" applyFill="1" applyBorder="1" applyAlignment="1" applyProtection="1">
      <alignment horizontal="centerContinuous"/>
    </xf>
    <xf numFmtId="0" fontId="22" fillId="25" borderId="13" xfId="0" applyFont="1" applyFill="1" applyBorder="1" applyAlignment="1" applyProtection="1">
      <alignment horizontal="centerContinuous"/>
    </xf>
    <xf numFmtId="0" fontId="9" fillId="25" borderId="14" xfId="0" applyFont="1" applyFill="1" applyBorder="1" applyAlignment="1" applyProtection="1">
      <alignment horizontal="centerContinuous"/>
    </xf>
    <xf numFmtId="0" fontId="9" fillId="25" borderId="39" xfId="0" applyFont="1" applyFill="1" applyBorder="1" applyAlignment="1" applyProtection="1">
      <alignment horizontal="center"/>
    </xf>
    <xf numFmtId="0" fontId="9" fillId="25" borderId="43" xfId="0" applyFont="1" applyFill="1" applyBorder="1" applyAlignment="1" applyProtection="1">
      <alignment horizontal="center"/>
    </xf>
    <xf numFmtId="0" fontId="9" fillId="25" borderId="50" xfId="0" applyFont="1" applyFill="1" applyBorder="1" applyAlignment="1" applyProtection="1">
      <alignment horizontal="centerContinuous"/>
    </xf>
    <xf numFmtId="0" fontId="9" fillId="25" borderId="13" xfId="0" applyFont="1" applyFill="1" applyBorder="1" applyAlignment="1" applyProtection="1">
      <alignment horizontal="center"/>
    </xf>
    <xf numFmtId="0" fontId="26" fillId="0" borderId="24" xfId="0" applyFont="1" applyBorder="1" applyAlignment="1" applyProtection="1">
      <alignment horizontal="center"/>
    </xf>
    <xf numFmtId="0" fontId="9" fillId="25" borderId="25" xfId="0" applyFont="1" applyFill="1" applyBorder="1" applyAlignment="1" applyProtection="1">
      <alignment horizontal="center"/>
    </xf>
    <xf numFmtId="0" fontId="26" fillId="0" borderId="35" xfId="0" applyFont="1" applyBorder="1" applyAlignment="1" applyProtection="1">
      <alignment horizontal="centerContinuous"/>
    </xf>
    <xf numFmtId="0" fontId="9" fillId="25" borderId="37" xfId="0" applyFont="1" applyFill="1" applyBorder="1" applyAlignment="1" applyProtection="1">
      <alignment horizontal="center"/>
    </xf>
    <xf numFmtId="0" fontId="9" fillId="25" borderId="24" xfId="0" applyFont="1" applyFill="1" applyBorder="1" applyAlignment="1" applyProtection="1">
      <alignment horizontal="center"/>
    </xf>
    <xf numFmtId="0" fontId="9" fillId="25" borderId="42" xfId="0" applyFont="1" applyFill="1" applyBorder="1" applyAlignment="1" applyProtection="1">
      <alignment horizontal="center"/>
    </xf>
    <xf numFmtId="0" fontId="9" fillId="25" borderId="39" xfId="0" applyFont="1" applyFill="1" applyBorder="1" applyAlignment="1" applyProtection="1">
      <alignment horizontal="right"/>
    </xf>
    <xf numFmtId="0" fontId="9" fillId="25" borderId="27" xfId="0" applyFont="1" applyFill="1" applyBorder="1" applyAlignment="1" applyProtection="1">
      <alignment horizontal="center"/>
    </xf>
    <xf numFmtId="0" fontId="9" fillId="25" borderId="13" xfId="0" applyFont="1" applyFill="1" applyBorder="1" applyAlignment="1" applyProtection="1">
      <alignment horizontal="right"/>
    </xf>
    <xf numFmtId="0" fontId="9" fillId="25" borderId="28" xfId="0" applyFont="1" applyFill="1" applyBorder="1" applyProtection="1"/>
    <xf numFmtId="37" fontId="9" fillId="25" borderId="28" xfId="0" applyNumberFormat="1" applyFont="1" applyFill="1" applyBorder="1" applyProtection="1"/>
    <xf numFmtId="0" fontId="9" fillId="25" borderId="30" xfId="0" applyFont="1" applyFill="1" applyBorder="1" applyProtection="1"/>
    <xf numFmtId="37" fontId="9" fillId="25" borderId="30" xfId="0" applyNumberFormat="1" applyFont="1" applyFill="1" applyBorder="1" applyProtection="1"/>
    <xf numFmtId="37" fontId="9" fillId="25" borderId="31" xfId="0" applyNumberFormat="1" applyFont="1" applyFill="1" applyBorder="1" applyProtection="1"/>
    <xf numFmtId="0" fontId="9" fillId="25" borderId="63" xfId="0" applyFont="1" applyFill="1" applyBorder="1" applyAlignment="1" applyProtection="1">
      <alignment horizontal="center"/>
    </xf>
    <xf numFmtId="0" fontId="9" fillId="25" borderId="57" xfId="0" applyFont="1" applyFill="1" applyBorder="1" applyAlignment="1" applyProtection="1">
      <alignment horizontal="center"/>
    </xf>
    <xf numFmtId="5" fontId="9" fillId="25" borderId="57" xfId="0" applyNumberFormat="1" applyFont="1" applyFill="1" applyBorder="1" applyProtection="1"/>
    <xf numFmtId="5" fontId="9" fillId="25" borderId="61" xfId="0" applyNumberFormat="1" applyFont="1" applyFill="1" applyBorder="1" applyProtection="1"/>
    <xf numFmtId="0" fontId="9" fillId="32" borderId="63" xfId="0" applyFont="1" applyFill="1" applyBorder="1" applyProtection="1"/>
    <xf numFmtId="0" fontId="9" fillId="32" borderId="57" xfId="0" applyFont="1" applyFill="1" applyBorder="1" applyProtection="1"/>
    <xf numFmtId="0" fontId="14" fillId="0" borderId="15" xfId="0" applyFont="1" applyBorder="1" applyAlignment="1" applyProtection="1">
      <alignment horizontal="centerContinuous"/>
    </xf>
    <xf numFmtId="0" fontId="14" fillId="0" borderId="10" xfId="0" applyFont="1" applyBorder="1" applyAlignment="1" applyProtection="1">
      <alignment horizontal="centerContinuous"/>
    </xf>
    <xf numFmtId="0" fontId="19" fillId="0" borderId="68" xfId="0" applyFont="1" applyBorder="1" applyAlignment="1" applyProtection="1">
      <alignment horizontal="centerContinuous"/>
    </xf>
    <xf numFmtId="0" fontId="14" fillId="0" borderId="11" xfId="0" applyFont="1" applyBorder="1" applyAlignment="1" applyProtection="1">
      <alignment horizontal="centerContinuous"/>
    </xf>
    <xf numFmtId="0" fontId="19" fillId="0" borderId="69" xfId="0" applyFont="1" applyBorder="1" applyAlignment="1" applyProtection="1">
      <alignment horizontal="centerContinuous"/>
    </xf>
    <xf numFmtId="0" fontId="22" fillId="0" borderId="15" xfId="0" applyFont="1" applyBorder="1" applyAlignment="1" applyProtection="1">
      <alignment horizontal="centerContinuous"/>
    </xf>
    <xf numFmtId="0" fontId="22" fillId="0" borderId="10" xfId="0" applyFont="1" applyBorder="1" applyAlignment="1" applyProtection="1">
      <alignment horizontal="centerContinuous"/>
    </xf>
    <xf numFmtId="0" fontId="30" fillId="0" borderId="0" xfId="0" applyFont="1" applyAlignment="1" applyProtection="1">
      <alignment horizontal="center"/>
    </xf>
    <xf numFmtId="0" fontId="26" fillId="0" borderId="0" xfId="0" applyFont="1" applyAlignment="1" applyProtection="1">
      <alignment horizontal="center"/>
    </xf>
    <xf numFmtId="0" fontId="31" fillId="0" borderId="11" xfId="0" applyFont="1" applyBorder="1" applyAlignment="1" applyProtection="1">
      <alignment horizontal="center"/>
      <protection locked="0"/>
    </xf>
    <xf numFmtId="0" fontId="32" fillId="0" borderId="0" xfId="0" applyFont="1" applyAlignment="1" applyProtection="1">
      <alignment horizontal="centerContinuous"/>
      <protection locked="0"/>
    </xf>
    <xf numFmtId="0" fontId="13" fillId="0" borderId="33" xfId="0" applyFont="1" applyBorder="1" applyAlignment="1" applyProtection="1">
      <alignment horizontal="left"/>
    </xf>
    <xf numFmtId="0" fontId="13" fillId="0" borderId="11" xfId="0" applyFont="1" applyBorder="1" applyAlignment="1" applyProtection="1">
      <alignment horizontal="left"/>
    </xf>
    <xf numFmtId="0" fontId="13" fillId="0" borderId="11" xfId="0" applyFont="1" applyBorder="1" applyAlignment="1" applyProtection="1">
      <alignment horizontal="center"/>
    </xf>
    <xf numFmtId="0" fontId="13" fillId="0" borderId="33" xfId="0" applyFont="1" applyBorder="1" applyAlignment="1" applyProtection="1">
      <alignment horizontal="center"/>
    </xf>
    <xf numFmtId="0" fontId="10" fillId="0" borderId="13" xfId="0" applyFont="1" applyBorder="1" applyProtection="1">
      <protection locked="0"/>
    </xf>
    <xf numFmtId="0" fontId="33" fillId="0" borderId="13" xfId="0" applyFont="1" applyBorder="1" applyAlignment="1" applyProtection="1">
      <alignment horizontal="centerContinuous"/>
    </xf>
    <xf numFmtId="0" fontId="19" fillId="0" borderId="39" xfId="0" applyFont="1" applyBorder="1" applyAlignment="1" applyProtection="1">
      <alignment horizontal="center"/>
    </xf>
    <xf numFmtId="0" fontId="19" fillId="0" borderId="41" xfId="0" applyFont="1" applyBorder="1" applyAlignment="1" applyProtection="1">
      <alignment horizontal="centerContinuous"/>
    </xf>
    <xf numFmtId="0" fontId="19" fillId="0" borderId="40" xfId="0" applyFont="1" applyBorder="1" applyAlignment="1" applyProtection="1">
      <alignment horizontal="centerContinuous"/>
    </xf>
    <xf numFmtId="0" fontId="19" fillId="0" borderId="41" xfId="0" applyFont="1" applyBorder="1" applyAlignment="1" applyProtection="1">
      <alignment horizontal="center"/>
    </xf>
    <xf numFmtId="0" fontId="19" fillId="0" borderId="40" xfId="0" applyFont="1" applyBorder="1" applyAlignment="1" applyProtection="1">
      <alignment horizontal="center"/>
    </xf>
    <xf numFmtId="0" fontId="19" fillId="0" borderId="43" xfId="0" applyFont="1" applyBorder="1" applyAlignment="1" applyProtection="1">
      <alignment horizontal="center"/>
    </xf>
    <xf numFmtId="0" fontId="19" fillId="0" borderId="18" xfId="0" applyFont="1" applyBorder="1" applyAlignment="1" applyProtection="1">
      <alignment horizontal="center"/>
    </xf>
    <xf numFmtId="0" fontId="19" fillId="0" borderId="30" xfId="0" applyFont="1" applyBorder="1" applyAlignment="1" applyProtection="1">
      <alignment horizontal="centerContinuous"/>
    </xf>
    <xf numFmtId="0" fontId="19" fillId="0" borderId="19" xfId="0" applyFont="1" applyBorder="1" applyAlignment="1" applyProtection="1">
      <alignment horizontal="centerContinuous"/>
    </xf>
    <xf numFmtId="0" fontId="19" fillId="0" borderId="30" xfId="0" applyFont="1" applyBorder="1" applyAlignment="1" applyProtection="1">
      <alignment horizontal="center"/>
    </xf>
    <xf numFmtId="0" fontId="19" fillId="0" borderId="19" xfId="0" applyFont="1" applyBorder="1" applyAlignment="1" applyProtection="1">
      <alignment horizontal="center"/>
    </xf>
    <xf numFmtId="0" fontId="19" fillId="0" borderId="31" xfId="0" applyFont="1" applyBorder="1" applyAlignment="1" applyProtection="1">
      <alignment horizontal="center"/>
    </xf>
    <xf numFmtId="0" fontId="19" fillId="30" borderId="28" xfId="0" applyFont="1" applyFill="1" applyBorder="1" applyProtection="1"/>
    <xf numFmtId="37" fontId="19" fillId="30" borderId="31" xfId="0" applyNumberFormat="1" applyFont="1" applyFill="1" applyBorder="1" applyProtection="1"/>
    <xf numFmtId="0" fontId="19" fillId="0" borderId="30" xfId="0" applyFont="1" applyBorder="1" applyProtection="1"/>
    <xf numFmtId="0" fontId="19" fillId="30" borderId="30" xfId="0" applyFont="1" applyFill="1" applyBorder="1" applyProtection="1"/>
    <xf numFmtId="0" fontId="19" fillId="0" borderId="28" xfId="0" applyFont="1" applyBorder="1" applyAlignment="1" applyProtection="1">
      <alignment horizontal="center"/>
    </xf>
    <xf numFmtId="0" fontId="19" fillId="0" borderId="28" xfId="0" applyFont="1" applyBorder="1" applyProtection="1"/>
    <xf numFmtId="37" fontId="11" fillId="0" borderId="25" xfId="0" applyNumberFormat="1" applyFont="1" applyBorder="1" applyProtection="1">
      <protection locked="0"/>
    </xf>
    <xf numFmtId="37" fontId="11" fillId="0" borderId="30" xfId="0" applyNumberFormat="1" applyFont="1" applyBorder="1" applyProtection="1">
      <protection locked="0"/>
    </xf>
    <xf numFmtId="37" fontId="19" fillId="0" borderId="31" xfId="0" applyNumberFormat="1" applyFont="1" applyBorder="1" applyProtection="1"/>
    <xf numFmtId="37" fontId="11" fillId="0" borderId="31" xfId="0" applyNumberFormat="1" applyFont="1" applyBorder="1" applyProtection="1">
      <protection locked="0"/>
    </xf>
    <xf numFmtId="37" fontId="19" fillId="0" borderId="28" xfId="0" applyNumberFormat="1" applyFont="1" applyBorder="1" applyAlignment="1" applyProtection="1">
      <alignment horizontal="center"/>
    </xf>
    <xf numFmtId="0" fontId="19" fillId="0" borderId="0" xfId="0" applyFont="1" applyAlignment="1" applyProtection="1">
      <alignment horizontal="center"/>
    </xf>
    <xf numFmtId="37" fontId="11" fillId="0" borderId="25" xfId="0" applyNumberFormat="1" applyFont="1" applyBorder="1" applyAlignment="1" applyProtection="1">
      <alignment horizontal="center"/>
      <protection locked="0"/>
    </xf>
    <xf numFmtId="37" fontId="19" fillId="0" borderId="30" xfId="0" applyNumberFormat="1" applyFont="1" applyBorder="1" applyProtection="1"/>
    <xf numFmtId="37" fontId="19" fillId="30" borderId="30" xfId="0" applyNumberFormat="1" applyFont="1" applyFill="1" applyBorder="1" applyProtection="1"/>
    <xf numFmtId="0" fontId="19" fillId="0" borderId="28" xfId="0" applyFont="1" applyBorder="1" applyAlignment="1" applyProtection="1">
      <alignment horizontal="centerContinuous"/>
    </xf>
    <xf numFmtId="37" fontId="19" fillId="0" borderId="25" xfId="0" applyNumberFormat="1" applyFont="1" applyBorder="1" applyProtection="1"/>
    <xf numFmtId="0" fontId="19" fillId="30" borderId="0" xfId="0" applyFont="1" applyFill="1" applyProtection="1"/>
    <xf numFmtId="0" fontId="19" fillId="30" borderId="14" xfId="0" applyFont="1" applyFill="1" applyBorder="1" applyProtection="1"/>
    <xf numFmtId="37" fontId="19" fillId="0" borderId="28" xfId="0" applyNumberFormat="1" applyFont="1" applyBorder="1" applyProtection="1"/>
    <xf numFmtId="0" fontId="33" fillId="0" borderId="50" xfId="0" applyFont="1" applyBorder="1" applyAlignment="1" applyProtection="1">
      <alignment horizontal="centerContinuous"/>
    </xf>
    <xf numFmtId="0" fontId="19" fillId="0" borderId="51" xfId="0" applyFont="1" applyBorder="1" applyAlignment="1" applyProtection="1">
      <alignment horizontal="centerContinuous"/>
    </xf>
    <xf numFmtId="0" fontId="19" fillId="0" borderId="48" xfId="0" applyFont="1" applyBorder="1" applyAlignment="1" applyProtection="1">
      <alignment horizontal="centerContinuous"/>
    </xf>
    <xf numFmtId="0" fontId="19" fillId="0" borderId="50" xfId="0" applyFont="1" applyBorder="1" applyProtection="1"/>
    <xf numFmtId="0" fontId="19" fillId="0" borderId="51" xfId="0" applyFont="1" applyBorder="1" applyProtection="1"/>
    <xf numFmtId="0" fontId="19" fillId="0" borderId="48" xfId="0" applyFont="1" applyBorder="1" applyProtection="1"/>
    <xf numFmtId="0" fontId="19" fillId="0" borderId="20" xfId="0" applyFont="1" applyBorder="1" applyAlignment="1" applyProtection="1">
      <alignment horizontal="centerContinuous"/>
    </xf>
    <xf numFmtId="0" fontId="19" fillId="0" borderId="25" xfId="0" applyFont="1" applyBorder="1" applyAlignment="1" applyProtection="1">
      <alignment horizontal="center"/>
    </xf>
    <xf numFmtId="0" fontId="19" fillId="0" borderId="18" xfId="0" applyFont="1" applyBorder="1" applyProtection="1"/>
    <xf numFmtId="37" fontId="19" fillId="0" borderId="19" xfId="0" applyNumberFormat="1" applyFont="1" applyBorder="1" applyProtection="1"/>
    <xf numFmtId="0" fontId="11" fillId="0" borderId="30" xfId="0" applyFont="1" applyBorder="1" applyProtection="1">
      <protection locked="0"/>
    </xf>
    <xf numFmtId="0" fontId="19" fillId="0" borderId="47" xfId="0" applyFont="1" applyBorder="1" applyAlignment="1" applyProtection="1">
      <alignment horizontal="center"/>
    </xf>
    <xf numFmtId="37" fontId="19" fillId="0" borderId="47" xfId="0" applyNumberFormat="1" applyFont="1" applyBorder="1" applyProtection="1"/>
    <xf numFmtId="37" fontId="19" fillId="0" borderId="10" xfId="0" applyNumberFormat="1" applyFont="1" applyBorder="1" applyProtection="1"/>
    <xf numFmtId="37" fontId="19" fillId="30" borderId="47" xfId="0" applyNumberFormat="1" applyFont="1" applyFill="1" applyBorder="1" applyProtection="1"/>
    <xf numFmtId="0" fontId="19" fillId="30" borderId="10" xfId="0" applyFont="1" applyFill="1" applyBorder="1" applyProtection="1"/>
    <xf numFmtId="0" fontId="19" fillId="30" borderId="16" xfId="0" applyFont="1" applyFill="1" applyBorder="1" applyProtection="1"/>
    <xf numFmtId="0" fontId="25" fillId="0" borderId="10" xfId="0" applyFont="1" applyBorder="1" applyProtection="1"/>
    <xf numFmtId="0" fontId="25" fillId="0" borderId="15" xfId="0" applyFont="1" applyBorder="1" applyProtection="1"/>
    <xf numFmtId="0" fontId="25" fillId="0" borderId="16" xfId="0" applyFont="1" applyBorder="1" applyProtection="1"/>
    <xf numFmtId="0" fontId="26" fillId="0" borderId="0" xfId="0" applyFont="1" applyAlignment="1" applyProtection="1">
      <alignment horizontal="centerContinuous"/>
    </xf>
    <xf numFmtId="0" fontId="26" fillId="0" borderId="14" xfId="0" applyFont="1" applyBorder="1" applyAlignment="1" applyProtection="1">
      <alignment horizontal="centerContinuous"/>
    </xf>
    <xf numFmtId="0" fontId="26" fillId="0" borderId="10" xfId="0" applyFont="1" applyBorder="1" applyAlignment="1" applyProtection="1">
      <alignment horizontal="centerContinuous"/>
    </xf>
    <xf numFmtId="0" fontId="26" fillId="0" borderId="16" xfId="0" applyFont="1" applyBorder="1" applyAlignment="1" applyProtection="1">
      <alignment horizontal="centerContinuous"/>
    </xf>
    <xf numFmtId="0" fontId="26" fillId="0" borderId="10" xfId="0" applyFont="1" applyBorder="1" applyAlignment="1" applyProtection="1">
      <alignment horizontal="center"/>
    </xf>
    <xf numFmtId="0" fontId="14" fillId="0" borderId="70" xfId="0" applyFont="1" applyBorder="1" applyAlignment="1" applyProtection="1">
      <alignment horizontal="centerContinuous"/>
    </xf>
    <xf numFmtId="0" fontId="26" fillId="0" borderId="14" xfId="0" applyFont="1" applyBorder="1" applyAlignment="1" applyProtection="1">
      <alignment horizontal="center"/>
    </xf>
    <xf numFmtId="0" fontId="14" fillId="0" borderId="0" xfId="0" applyFont="1" applyAlignment="1" applyProtection="1">
      <alignment horizontal="center"/>
    </xf>
    <xf numFmtId="0" fontId="19" fillId="0" borderId="0" xfId="0" applyFont="1" applyAlignment="1" applyProtection="1">
      <alignment horizontal="right"/>
    </xf>
    <xf numFmtId="0" fontId="9" fillId="0" borderId="32" xfId="0" applyFont="1" applyBorder="1" applyAlignment="1" applyProtection="1">
      <alignment horizontal="center"/>
    </xf>
    <xf numFmtId="0" fontId="13" fillId="0" borderId="37" xfId="0" applyFont="1" applyBorder="1" applyAlignment="1" applyProtection="1">
      <alignment horizontal="center"/>
    </xf>
    <xf numFmtId="0" fontId="13" fillId="0" borderId="38" xfId="0" applyFont="1" applyBorder="1" applyAlignment="1" applyProtection="1">
      <alignment horizontal="center"/>
    </xf>
    <xf numFmtId="0" fontId="13" fillId="0" borderId="24" xfId="0" applyFont="1" applyBorder="1" applyAlignment="1" applyProtection="1">
      <alignment horizontal="center"/>
    </xf>
    <xf numFmtId="0" fontId="9" fillId="0" borderId="24" xfId="0" applyFont="1" applyBorder="1" applyAlignment="1" applyProtection="1">
      <alignment horizontal="center"/>
    </xf>
    <xf numFmtId="0" fontId="9" fillId="0" borderId="34" xfId="0" applyFont="1" applyBorder="1" applyAlignment="1" applyProtection="1">
      <alignment horizontal="center"/>
    </xf>
    <xf numFmtId="37" fontId="9" fillId="0" borderId="28" xfId="0" applyNumberFormat="1" applyFont="1" applyBorder="1" applyAlignment="1" applyProtection="1">
      <alignment horizontal="center"/>
    </xf>
    <xf numFmtId="37" fontId="9" fillId="0" borderId="30" xfId="0" applyNumberFormat="1" applyFont="1" applyBorder="1" applyAlignment="1" applyProtection="1">
      <alignment horizontal="center"/>
    </xf>
    <xf numFmtId="37" fontId="9" fillId="0" borderId="31" xfId="0" applyNumberFormat="1" applyFont="1" applyBorder="1" applyAlignment="1" applyProtection="1">
      <alignment horizontal="center"/>
    </xf>
    <xf numFmtId="0" fontId="9" fillId="0" borderId="35" xfId="0" applyFont="1" applyBorder="1" applyAlignment="1" applyProtection="1">
      <alignment horizontal="center"/>
    </xf>
    <xf numFmtId="37" fontId="9" fillId="0" borderId="26" xfId="0" applyNumberFormat="1" applyFont="1" applyBorder="1" applyAlignment="1" applyProtection="1">
      <alignment horizontal="center"/>
    </xf>
    <xf numFmtId="0" fontId="9" fillId="0" borderId="22" xfId="0" applyFont="1" applyBorder="1" applyAlignment="1" applyProtection="1">
      <alignment horizontal="center"/>
    </xf>
    <xf numFmtId="37" fontId="9" fillId="0" borderId="25" xfId="0" applyNumberFormat="1" applyFont="1" applyBorder="1" applyAlignment="1" applyProtection="1">
      <alignment horizontal="center"/>
    </xf>
    <xf numFmtId="0" fontId="9" fillId="0" borderId="20" xfId="0" applyFont="1" applyBorder="1" applyAlignment="1" applyProtection="1">
      <alignment horizontal="center"/>
    </xf>
    <xf numFmtId="0" fontId="9" fillId="0" borderId="13" xfId="0" applyFont="1" applyBorder="1" applyAlignment="1" applyProtection="1">
      <alignment horizontal="center"/>
    </xf>
    <xf numFmtId="0" fontId="9" fillId="0" borderId="14" xfId="0" applyFont="1" applyBorder="1" applyAlignment="1" applyProtection="1">
      <alignment horizontal="center"/>
    </xf>
    <xf numFmtId="0" fontId="13" fillId="0" borderId="26" xfId="0" applyFont="1" applyBorder="1" applyAlignment="1" applyProtection="1">
      <alignment horizontal="center"/>
    </xf>
    <xf numFmtId="0" fontId="13" fillId="0" borderId="19" xfId="0" applyFont="1" applyBorder="1" applyAlignment="1" applyProtection="1">
      <alignment horizontal="center"/>
    </xf>
    <xf numFmtId="0" fontId="13" fillId="0" borderId="45" xfId="0" applyFont="1" applyBorder="1" applyAlignment="1" applyProtection="1">
      <alignment horizontal="center"/>
    </xf>
    <xf numFmtId="0" fontId="13" fillId="0" borderId="40" xfId="0" applyFont="1" applyBorder="1" applyAlignment="1" applyProtection="1">
      <alignment horizontal="center"/>
    </xf>
    <xf numFmtId="0" fontId="13" fillId="0" borderId="51" xfId="0" applyFont="1" applyBorder="1" applyAlignment="1" applyProtection="1">
      <alignment horizontal="center"/>
    </xf>
    <xf numFmtId="0" fontId="9" fillId="25" borderId="31" xfId="0" applyFont="1" applyFill="1" applyBorder="1" applyAlignment="1" applyProtection="1">
      <alignment horizontal="center"/>
    </xf>
    <xf numFmtId="0" fontId="13" fillId="0" borderId="41" xfId="0" applyFont="1" applyBorder="1" applyAlignment="1" applyProtection="1">
      <alignment horizontal="center"/>
    </xf>
    <xf numFmtId="0" fontId="13" fillId="0" borderId="71" xfId="0" applyFont="1" applyBorder="1" applyAlignment="1" applyProtection="1">
      <alignment horizontal="center"/>
    </xf>
    <xf numFmtId="0" fontId="13" fillId="0" borderId="54" xfId="0" applyFont="1" applyBorder="1" applyAlignment="1" applyProtection="1">
      <alignment horizontal="right"/>
    </xf>
    <xf numFmtId="0" fontId="13" fillId="0" borderId="58" xfId="0" applyFont="1" applyBorder="1" applyAlignment="1" applyProtection="1">
      <alignment horizontal="right"/>
    </xf>
    <xf numFmtId="0" fontId="9" fillId="0" borderId="18" xfId="0" applyFont="1" applyBorder="1" applyAlignment="1" applyProtection="1">
      <alignment horizontal="center"/>
    </xf>
    <xf numFmtId="0" fontId="9" fillId="0" borderId="53" xfId="0" applyFont="1" applyBorder="1" applyAlignment="1" applyProtection="1">
      <alignment horizontal="center"/>
    </xf>
    <xf numFmtId="0" fontId="25" fillId="0" borderId="0" xfId="0" applyFont="1" applyAlignment="1" applyProtection="1">
      <alignment horizontal="center"/>
    </xf>
    <xf numFmtId="0" fontId="25" fillId="0" borderId="25" xfId="0" applyFont="1" applyBorder="1" applyAlignment="1" applyProtection="1">
      <alignment horizontal="center"/>
    </xf>
    <xf numFmtId="0" fontId="25" fillId="0" borderId="19" xfId="0" applyFont="1" applyBorder="1" applyAlignment="1" applyProtection="1">
      <alignment horizontal="center"/>
    </xf>
    <xf numFmtId="0" fontId="25" fillId="0" borderId="31" xfId="0" applyFont="1" applyBorder="1" applyAlignment="1" applyProtection="1">
      <alignment horizontal="center"/>
    </xf>
    <xf numFmtId="0" fontId="11" fillId="0" borderId="0" xfId="0" applyFont="1" applyAlignment="1" applyProtection="1">
      <alignment horizontal="centerContinuous"/>
      <protection locked="0"/>
    </xf>
    <xf numFmtId="0" fontId="34" fillId="0" borderId="0" xfId="0" applyFont="1" applyAlignment="1" applyProtection="1">
      <alignment horizontal="centerContinuous"/>
      <protection locked="0"/>
    </xf>
    <xf numFmtId="0" fontId="35" fillId="0" borderId="0" xfId="0" applyFont="1" applyAlignment="1" applyProtection="1">
      <alignment horizontal="centerContinuous"/>
      <protection locked="0"/>
    </xf>
    <xf numFmtId="0" fontId="10" fillId="0" borderId="0" xfId="0" applyFont="1" applyAlignment="1" applyProtection="1">
      <alignment horizontal="centerContinuous" wrapText="1"/>
      <protection locked="0"/>
    </xf>
    <xf numFmtId="0" fontId="36" fillId="34" borderId="0" xfId="0" applyFont="1" applyFill="1" applyAlignment="1" applyProtection="1">
      <alignment horizontal="center"/>
      <protection locked="0"/>
    </xf>
    <xf numFmtId="0" fontId="18" fillId="0" borderId="0" xfId="0" applyFont="1"/>
    <xf numFmtId="0" fontId="34" fillId="0" borderId="0" xfId="0" applyFont="1" applyProtection="1">
      <protection locked="0"/>
    </xf>
    <xf numFmtId="0" fontId="17" fillId="0" borderId="0" xfId="0" applyFont="1"/>
    <xf numFmtId="0" fontId="13" fillId="35" borderId="0" xfId="0" applyFont="1" applyFill="1"/>
    <xf numFmtId="0" fontId="38" fillId="0" borderId="0" xfId="0" applyFont="1" applyAlignment="1" applyProtection="1">
      <alignment horizontal="centerContinuous"/>
    </xf>
    <xf numFmtId="5" fontId="14" fillId="0" borderId="0" xfId="0" applyNumberFormat="1" applyFont="1" applyProtection="1"/>
    <xf numFmtId="5" fontId="12" fillId="0" borderId="0" xfId="0" applyNumberFormat="1" applyFont="1" applyProtection="1"/>
    <xf numFmtId="5" fontId="12" fillId="0" borderId="10" xfId="0" applyNumberFormat="1" applyFont="1" applyBorder="1" applyProtection="1"/>
    <xf numFmtId="7" fontId="13" fillId="0" borderId="0" xfId="0" applyNumberFormat="1" applyFont="1" applyProtection="1"/>
    <xf numFmtId="39" fontId="13" fillId="0" borderId="0" xfId="0" applyNumberFormat="1" applyFont="1" applyProtection="1"/>
    <xf numFmtId="172" fontId="13" fillId="0" borderId="0" xfId="0" applyNumberFormat="1" applyFont="1" applyProtection="1"/>
    <xf numFmtId="173" fontId="13" fillId="0" borderId="0" xfId="0" applyNumberFormat="1" applyFont="1" applyProtection="1"/>
    <xf numFmtId="0" fontId="15" fillId="0" borderId="0" xfId="0" applyFont="1" applyProtection="1"/>
    <xf numFmtId="168" fontId="13" fillId="0" borderId="0" xfId="0" applyNumberFormat="1" applyFont="1" applyProtection="1"/>
    <xf numFmtId="174" fontId="13" fillId="0" borderId="0" xfId="0" applyNumberFormat="1" applyFont="1" applyProtection="1"/>
    <xf numFmtId="10" fontId="13" fillId="0" borderId="0" xfId="0" applyNumberFormat="1" applyFont="1" applyProtection="1"/>
    <xf numFmtId="164" fontId="13" fillId="0" borderId="19" xfId="0" applyNumberFormat="1" applyFont="1" applyBorder="1" applyAlignment="1" applyProtection="1">
      <alignment horizontal="center"/>
    </xf>
    <xf numFmtId="0" fontId="13" fillId="0" borderId="12" xfId="0" applyFont="1" applyBorder="1" applyAlignment="1" applyProtection="1">
      <alignment horizontal="center"/>
    </xf>
    <xf numFmtId="0" fontId="13" fillId="0" borderId="13" xfId="0" applyFont="1" applyBorder="1" applyAlignment="1" applyProtection="1">
      <alignment horizontal="left"/>
    </xf>
    <xf numFmtId="164" fontId="13" fillId="0" borderId="0" xfId="0" applyNumberFormat="1" applyFont="1" applyAlignment="1" applyProtection="1">
      <alignment horizontal="center"/>
    </xf>
    <xf numFmtId="165" fontId="13" fillId="0" borderId="0" xfId="0" applyNumberFormat="1" applyFont="1" applyProtection="1"/>
    <xf numFmtId="164" fontId="13" fillId="0" borderId="30" xfId="0" applyNumberFormat="1" applyFont="1" applyBorder="1" applyAlignment="1" applyProtection="1">
      <alignment horizontal="center"/>
    </xf>
    <xf numFmtId="0" fontId="11" fillId="0" borderId="14" xfId="0" applyFont="1" applyBorder="1" applyProtection="1">
      <protection locked="0"/>
    </xf>
    <xf numFmtId="0" fontId="11" fillId="0" borderId="10" xfId="0" applyFont="1" applyBorder="1" applyProtection="1">
      <protection locked="0"/>
    </xf>
    <xf numFmtId="0" fontId="11" fillId="0" borderId="16" xfId="0" applyFont="1" applyBorder="1" applyProtection="1">
      <protection locked="0"/>
    </xf>
    <xf numFmtId="0" fontId="11" fillId="0" borderId="64" xfId="0" applyFont="1" applyBorder="1" applyProtection="1">
      <protection locked="0"/>
    </xf>
    <xf numFmtId="0" fontId="13" fillId="0" borderId="28" xfId="0" applyFont="1" applyBorder="1" applyAlignment="1" applyProtection="1">
      <alignment horizontal="left"/>
    </xf>
    <xf numFmtId="164" fontId="13" fillId="0" borderId="26" xfId="0" applyNumberFormat="1" applyFont="1" applyBorder="1" applyAlignment="1" applyProtection="1">
      <alignment horizontal="center"/>
    </xf>
    <xf numFmtId="164" fontId="13" fillId="0" borderId="35" xfId="0" applyNumberFormat="1" applyFont="1" applyBorder="1" applyAlignment="1" applyProtection="1">
      <alignment horizontal="center"/>
    </xf>
    <xf numFmtId="37" fontId="13" fillId="0" borderId="37" xfId="0" applyNumberFormat="1" applyFont="1" applyBorder="1" applyProtection="1"/>
    <xf numFmtId="164" fontId="13" fillId="0" borderId="11" xfId="0" applyNumberFormat="1" applyFont="1" applyBorder="1" applyAlignment="1" applyProtection="1">
      <alignment horizontal="center"/>
    </xf>
    <xf numFmtId="5" fontId="11" fillId="0" borderId="55" xfId="0" applyNumberFormat="1" applyFont="1" applyBorder="1" applyProtection="1">
      <protection locked="0"/>
    </xf>
    <xf numFmtId="37" fontId="11" fillId="0" borderId="55" xfId="0" applyNumberFormat="1" applyFont="1" applyBorder="1" applyProtection="1">
      <protection locked="0"/>
    </xf>
    <xf numFmtId="37" fontId="13" fillId="0" borderId="36" xfId="0" applyNumberFormat="1" applyFont="1" applyBorder="1" applyProtection="1"/>
    <xf numFmtId="7" fontId="13" fillId="0" borderId="47" xfId="0" applyNumberFormat="1" applyFont="1" applyBorder="1" applyProtection="1"/>
    <xf numFmtId="0" fontId="13" fillId="0" borderId="55" xfId="0" applyFont="1" applyBorder="1" applyAlignment="1" applyProtection="1">
      <alignment horizontal="center"/>
    </xf>
    <xf numFmtId="37" fontId="13" fillId="30" borderId="55" xfId="0" applyNumberFormat="1" applyFont="1" applyFill="1" applyBorder="1" applyProtection="1"/>
    <xf numFmtId="10" fontId="11" fillId="0" borderId="60" xfId="0" applyNumberFormat="1" applyFont="1" applyBorder="1" applyProtection="1">
      <protection locked="0"/>
    </xf>
    <xf numFmtId="10" fontId="13" fillId="0" borderId="55" xfId="0" applyNumberFormat="1" applyFont="1" applyBorder="1" applyProtection="1"/>
    <xf numFmtId="0" fontId="13" fillId="30" borderId="37" xfId="0" applyFont="1" applyFill="1" applyBorder="1" applyProtection="1"/>
    <xf numFmtId="10" fontId="13" fillId="0" borderId="10" xfId="0" applyNumberFormat="1" applyFont="1" applyBorder="1" applyProtection="1"/>
    <xf numFmtId="0" fontId="39" fillId="0" borderId="0" xfId="0" applyFont="1" applyProtection="1">
      <protection locked="0"/>
    </xf>
    <xf numFmtId="0" fontId="14" fillId="0" borderId="18" xfId="0" applyFont="1" applyBorder="1" applyAlignment="1" applyProtection="1">
      <alignment horizontal="centerContinuous"/>
    </xf>
    <xf numFmtId="0" fontId="14" fillId="0" borderId="19" xfId="0" applyFont="1" applyBorder="1" applyAlignment="1" applyProtection="1">
      <alignment horizontal="centerContinuous"/>
    </xf>
    <xf numFmtId="0" fontId="14" fillId="0" borderId="20" xfId="0" applyFont="1" applyBorder="1" applyAlignment="1" applyProtection="1">
      <alignment horizontal="centerContinuous"/>
    </xf>
    <xf numFmtId="0" fontId="13" fillId="0" borderId="14" xfId="0" applyFont="1" applyBorder="1" applyAlignment="1" applyProtection="1">
      <alignment horizontal="left"/>
    </xf>
    <xf numFmtId="0" fontId="14" fillId="0" borderId="34" xfId="0" applyFont="1" applyBorder="1" applyAlignment="1" applyProtection="1">
      <alignment horizontal="center"/>
    </xf>
    <xf numFmtId="165" fontId="13" fillId="0" borderId="24" xfId="0" applyNumberFormat="1" applyFont="1" applyBorder="1" applyAlignment="1" applyProtection="1">
      <alignment horizontal="center"/>
    </xf>
    <xf numFmtId="165" fontId="13" fillId="0" borderId="13" xfId="0" applyNumberFormat="1" applyFont="1" applyBorder="1" applyAlignment="1" applyProtection="1">
      <alignment horizontal="center"/>
    </xf>
    <xf numFmtId="165" fontId="13" fillId="0" borderId="0" xfId="0" applyNumberFormat="1" applyFont="1" applyAlignment="1" applyProtection="1">
      <alignment horizontal="center"/>
    </xf>
    <xf numFmtId="0" fontId="15" fillId="0" borderId="14" xfId="0" applyFont="1" applyBorder="1" applyProtection="1"/>
    <xf numFmtId="165" fontId="13" fillId="0" borderId="15" xfId="0" applyNumberFormat="1" applyFont="1" applyBorder="1" applyAlignment="1" applyProtection="1">
      <alignment horizontal="center"/>
    </xf>
    <xf numFmtId="0" fontId="15" fillId="0" borderId="16" xfId="0" applyFont="1" applyBorder="1" applyProtection="1"/>
    <xf numFmtId="0" fontId="14" fillId="0" borderId="34" xfId="0" applyFont="1" applyBorder="1" applyProtection="1"/>
    <xf numFmtId="0" fontId="11" fillId="0" borderId="72" xfId="0" applyFont="1" applyBorder="1" applyProtection="1">
      <protection locked="0"/>
    </xf>
    <xf numFmtId="0" fontId="11" fillId="0" borderId="65" xfId="0" applyFont="1" applyBorder="1" applyProtection="1">
      <protection locked="0"/>
    </xf>
    <xf numFmtId="0" fontId="11" fillId="0" borderId="73" xfId="0" applyFont="1" applyBorder="1" applyProtection="1">
      <protection locked="0"/>
    </xf>
    <xf numFmtId="0" fontId="13" fillId="24" borderId="17" xfId="0" applyFont="1" applyFill="1" applyBorder="1" applyProtection="1"/>
    <xf numFmtId="0" fontId="13" fillId="24" borderId="11" xfId="0" applyFont="1" applyFill="1" applyBorder="1" applyProtection="1"/>
    <xf numFmtId="0" fontId="40" fillId="24" borderId="11" xfId="0" applyFont="1" applyFill="1" applyBorder="1" applyAlignment="1" applyProtection="1">
      <alignment horizontal="left"/>
    </xf>
    <xf numFmtId="0" fontId="41" fillId="24" borderId="11" xfId="0" applyFont="1" applyFill="1" applyBorder="1" applyProtection="1"/>
    <xf numFmtId="0" fontId="13" fillId="24" borderId="12" xfId="0" applyFont="1" applyFill="1" applyBorder="1" applyProtection="1"/>
    <xf numFmtId="0" fontId="13" fillId="24" borderId="13" xfId="0" applyFont="1" applyFill="1" applyBorder="1" applyProtection="1"/>
    <xf numFmtId="0" fontId="13" fillId="24" borderId="0" xfId="0" applyFont="1" applyFill="1" applyProtection="1"/>
    <xf numFmtId="0" fontId="13" fillId="24" borderId="14" xfId="0" applyFont="1" applyFill="1" applyBorder="1" applyProtection="1"/>
    <xf numFmtId="0" fontId="42" fillId="24" borderId="13" xfId="0" applyFont="1" applyFill="1" applyBorder="1" applyAlignment="1" applyProtection="1">
      <alignment horizontal="centerContinuous" vertical="center"/>
    </xf>
    <xf numFmtId="0" fontId="13" fillId="24" borderId="0" xfId="0" applyFont="1" applyFill="1" applyAlignment="1" applyProtection="1">
      <alignment horizontal="centerContinuous"/>
    </xf>
    <xf numFmtId="0" fontId="13" fillId="24" borderId="14" xfId="0" applyFont="1" applyFill="1" applyBorder="1" applyAlignment="1" applyProtection="1">
      <alignment horizontal="centerContinuous"/>
    </xf>
    <xf numFmtId="0" fontId="43" fillId="24" borderId="13" xfId="0" applyFont="1" applyFill="1" applyBorder="1" applyAlignment="1" applyProtection="1">
      <alignment horizontal="centerContinuous" vertical="center"/>
    </xf>
    <xf numFmtId="0" fontId="44" fillId="24" borderId="13" xfId="0" applyFont="1" applyFill="1" applyBorder="1" applyAlignment="1" applyProtection="1">
      <alignment horizontal="centerContinuous" vertical="center"/>
    </xf>
    <xf numFmtId="0" fontId="42" fillId="24" borderId="0" xfId="0" applyFont="1" applyFill="1" applyAlignment="1" applyProtection="1">
      <alignment horizontal="centerContinuous"/>
    </xf>
    <xf numFmtId="0" fontId="42" fillId="24" borderId="14" xfId="0" applyFont="1" applyFill="1" applyBorder="1" applyAlignment="1" applyProtection="1">
      <alignment horizontal="centerContinuous"/>
    </xf>
    <xf numFmtId="0" fontId="12" fillId="24" borderId="13" xfId="0" applyFont="1" applyFill="1" applyBorder="1" applyAlignment="1" applyProtection="1">
      <alignment horizontal="centerContinuous"/>
    </xf>
    <xf numFmtId="0" fontId="19" fillId="24" borderId="13" xfId="0" applyFont="1" applyFill="1" applyBorder="1" applyProtection="1"/>
    <xf numFmtId="0" fontId="33" fillId="24" borderId="11" xfId="0" applyFont="1" applyFill="1" applyBorder="1" applyAlignment="1" applyProtection="1">
      <alignment horizontal="centerContinuous"/>
    </xf>
    <xf numFmtId="0" fontId="22" fillId="24" borderId="11" xfId="0" applyFont="1" applyFill="1" applyBorder="1" applyAlignment="1" applyProtection="1">
      <alignment horizontal="centerContinuous"/>
    </xf>
    <xf numFmtId="0" fontId="33" fillId="24" borderId="13" xfId="0" applyFont="1" applyFill="1" applyBorder="1" applyAlignment="1" applyProtection="1">
      <alignment horizontal="centerContinuous"/>
    </xf>
    <xf numFmtId="0" fontId="45" fillId="24" borderId="0" xfId="0" applyFont="1" applyFill="1" applyAlignment="1" applyProtection="1">
      <alignment horizontal="centerContinuous"/>
    </xf>
    <xf numFmtId="0" fontId="45" fillId="24" borderId="14" xfId="0" applyFont="1" applyFill="1" applyBorder="1" applyAlignment="1" applyProtection="1">
      <alignment horizontal="centerContinuous"/>
    </xf>
    <xf numFmtId="0" fontId="13" fillId="24" borderId="10" xfId="0" applyFont="1" applyFill="1" applyBorder="1" applyAlignment="1" applyProtection="1">
      <alignment horizontal="centerContinuous"/>
    </xf>
    <xf numFmtId="0" fontId="21" fillId="24" borderId="13" xfId="0" applyFont="1" applyFill="1" applyBorder="1" applyProtection="1"/>
    <xf numFmtId="0" fontId="46" fillId="24" borderId="0" xfId="0" applyFont="1" applyFill="1" applyAlignment="1" applyProtection="1">
      <alignment horizontal="centerContinuous"/>
    </xf>
    <xf numFmtId="0" fontId="13" fillId="24" borderId="0" xfId="0" applyFont="1" applyFill="1" applyAlignment="1" applyProtection="1">
      <alignment horizontal="right"/>
    </xf>
    <xf numFmtId="0" fontId="12" fillId="24" borderId="0" xfId="0" applyFont="1" applyFill="1" applyAlignment="1" applyProtection="1">
      <alignment horizontal="centerContinuous"/>
    </xf>
    <xf numFmtId="0" fontId="47" fillId="24" borderId="13" xfId="0" applyFont="1" applyFill="1" applyBorder="1" applyProtection="1"/>
    <xf numFmtId="0" fontId="47" fillId="24" borderId="0" xfId="0" applyFont="1" applyFill="1" applyAlignment="1" applyProtection="1">
      <alignment horizontal="centerContinuous"/>
    </xf>
    <xf numFmtId="0" fontId="48" fillId="24" borderId="0" xfId="0" applyFont="1" applyFill="1" applyAlignment="1" applyProtection="1">
      <alignment horizontal="centerContinuous"/>
    </xf>
    <xf numFmtId="0" fontId="16" fillId="24" borderId="0" xfId="0" applyFont="1" applyFill="1" applyAlignment="1" applyProtection="1">
      <alignment horizontal="centerContinuous"/>
    </xf>
    <xf numFmtId="0" fontId="33" fillId="24" borderId="74" xfId="0" applyFont="1" applyFill="1" applyBorder="1" applyAlignment="1" applyProtection="1">
      <alignment horizontal="centerContinuous"/>
    </xf>
    <xf numFmtId="0" fontId="13" fillId="24" borderId="74" xfId="0" applyFont="1" applyFill="1" applyBorder="1" applyAlignment="1" applyProtection="1">
      <alignment horizontal="centerContinuous"/>
    </xf>
    <xf numFmtId="0" fontId="13" fillId="24" borderId="74" xfId="0" applyFont="1" applyFill="1" applyBorder="1" applyProtection="1"/>
    <xf numFmtId="0" fontId="13" fillId="24" borderId="15" xfId="0" applyFont="1" applyFill="1" applyBorder="1" applyProtection="1"/>
    <xf numFmtId="0" fontId="13" fillId="24" borderId="10" xfId="0" applyFont="1" applyFill="1" applyBorder="1" applyProtection="1"/>
    <xf numFmtId="0" fontId="13" fillId="24" borderId="16" xfId="0" applyFont="1" applyFill="1" applyBorder="1" applyProtection="1"/>
    <xf numFmtId="0" fontId="19" fillId="25" borderId="0" xfId="0" applyFont="1" applyFill="1" applyAlignment="1" applyProtection="1">
      <alignment horizontal="right"/>
    </xf>
    <xf numFmtId="0" fontId="11" fillId="0" borderId="0" xfId="0" applyFont="1" applyAlignment="1" applyProtection="1">
      <alignment horizontal="left"/>
      <protection locked="0"/>
    </xf>
    <xf numFmtId="0" fontId="10" fillId="0" borderId="0" xfId="0" applyFont="1" applyAlignment="1" applyProtection="1">
      <alignment horizontal="left" wrapText="1"/>
      <protection locked="0"/>
    </xf>
    <xf numFmtId="0" fontId="37" fillId="0" borderId="0" xfId="0" applyFont="1" applyFill="1" applyAlignment="1">
      <alignment horizontal="centerContinuous"/>
    </xf>
    <xf numFmtId="0" fontId="49" fillId="34" borderId="0" xfId="0" applyFont="1" applyFill="1" applyAlignment="1" applyProtection="1">
      <alignment horizontal="left"/>
      <protection locked="0"/>
    </xf>
    <xf numFmtId="0" fontId="49" fillId="36" borderId="0" xfId="0" applyFont="1" applyFill="1" applyAlignment="1" applyProtection="1">
      <alignment horizontal="left"/>
      <protection locked="0"/>
    </xf>
    <xf numFmtId="0" fontId="50" fillId="0" borderId="0" xfId="0" applyFont="1" applyAlignment="1" applyProtection="1">
      <alignment horizontal="centerContinuous"/>
      <protection locked="0"/>
    </xf>
    <xf numFmtId="0" fontId="49" fillId="0" borderId="0" xfId="0" applyFont="1" applyFill="1" applyAlignment="1" applyProtection="1">
      <alignment horizontal="left"/>
      <protection locked="0"/>
    </xf>
    <xf numFmtId="0" fontId="29" fillId="0" borderId="0" xfId="0" applyFont="1" applyProtection="1">
      <protection locked="0"/>
    </xf>
    <xf numFmtId="0" fontId="7" fillId="37" borderId="55" xfId="0" applyFont="1" applyFill="1" applyBorder="1" applyProtection="1">
      <protection locked="0"/>
    </xf>
    <xf numFmtId="0" fontId="29" fillId="38" borderId="55" xfId="0" applyFont="1" applyFill="1" applyBorder="1" applyProtection="1">
      <protection locked="0"/>
    </xf>
    <xf numFmtId="0" fontId="7" fillId="38" borderId="55" xfId="0" applyFont="1" applyFill="1" applyBorder="1" applyProtection="1">
      <protection locked="0"/>
    </xf>
    <xf numFmtId="0" fontId="7" fillId="0" borderId="55" xfId="0" applyFont="1" applyBorder="1" applyProtection="1">
      <protection locked="0"/>
    </xf>
    <xf numFmtId="0" fontId="9" fillId="38" borderId="55" xfId="0" applyFont="1" applyFill="1" applyBorder="1" applyProtection="1">
      <protection locked="0"/>
    </xf>
    <xf numFmtId="0" fontId="29" fillId="37" borderId="55" xfId="0" applyFont="1" applyFill="1" applyBorder="1" applyProtection="1">
      <protection locked="0"/>
    </xf>
    <xf numFmtId="0" fontId="9" fillId="37" borderId="55" xfId="0" applyFont="1" applyFill="1" applyBorder="1" applyProtection="1">
      <protection locked="0"/>
    </xf>
    <xf numFmtId="0" fontId="10" fillId="37" borderId="55" xfId="0" applyFont="1" applyFill="1" applyBorder="1" applyProtection="1">
      <protection locked="0"/>
    </xf>
    <xf numFmtId="0" fontId="34" fillId="37" borderId="55" xfId="0" applyFont="1" applyFill="1" applyBorder="1" applyProtection="1">
      <protection locked="0"/>
    </xf>
    <xf numFmtId="0" fontId="11" fillId="37" borderId="55" xfId="0" applyFont="1" applyFill="1" applyBorder="1" applyProtection="1">
      <protection locked="0"/>
    </xf>
    <xf numFmtId="0" fontId="21" fillId="37" borderId="55" xfId="0" applyFont="1" applyFill="1" applyBorder="1" applyProtection="1">
      <protection locked="0"/>
    </xf>
    <xf numFmtId="0" fontId="21" fillId="38" borderId="55" xfId="0" applyFont="1" applyFill="1" applyBorder="1" applyProtection="1">
      <protection locked="0"/>
    </xf>
    <xf numFmtId="0" fontId="11" fillId="38" borderId="55" xfId="0" applyFont="1" applyFill="1" applyBorder="1" applyProtection="1">
      <protection locked="0"/>
    </xf>
    <xf numFmtId="0" fontId="11" fillId="25" borderId="55" xfId="0" applyFont="1" applyFill="1" applyBorder="1" applyProtection="1">
      <protection locked="0"/>
    </xf>
    <xf numFmtId="0" fontId="7" fillId="0" borderId="0" xfId="0" applyFont="1"/>
    <xf numFmtId="0" fontId="7" fillId="0" borderId="0" xfId="0" applyFont="1" applyAlignment="1" applyProtection="1">
      <alignment horizontal="left"/>
      <protection locked="0"/>
    </xf>
    <xf numFmtId="0" fontId="7" fillId="0" borderId="0" xfId="0" applyFont="1" applyAlignment="1" applyProtection="1">
      <alignment horizontal="left" wrapText="1"/>
      <protection locked="0"/>
    </xf>
    <xf numFmtId="0" fontId="13" fillId="0" borderId="0" xfId="0" applyFont="1" applyAlignment="1">
      <alignment horizontal="left" wrapText="1"/>
    </xf>
    <xf numFmtId="0" fontId="15" fillId="0" borderId="0" xfId="0" applyFont="1" applyAlignment="1">
      <alignment horizontal="left" wrapText="1"/>
    </xf>
    <xf numFmtId="0" fontId="15" fillId="0" borderId="0" xfId="0" applyFont="1" applyAlignment="1">
      <alignment horizontal="center"/>
    </xf>
    <xf numFmtId="0" fontId="14" fillId="0" borderId="0" xfId="0" applyFont="1" applyAlignment="1">
      <alignment horizontal="left"/>
    </xf>
    <xf numFmtId="0" fontId="15" fillId="0" borderId="0" xfId="0" applyFont="1" applyAlignment="1">
      <alignment horizontal="left"/>
    </xf>
    <xf numFmtId="0" fontId="13" fillId="0" borderId="0" xfId="0" applyFont="1" applyAlignment="1">
      <alignment wrapText="1"/>
    </xf>
    <xf numFmtId="0" fontId="18" fillId="0" borderId="17" xfId="0" applyFont="1" applyBorder="1" applyProtection="1"/>
    <xf numFmtId="0" fontId="18" fillId="0" borderId="11" xfId="0" applyFont="1" applyBorder="1" applyProtection="1"/>
    <xf numFmtId="0" fontId="18" fillId="0" borderId="12" xfId="0" applyFont="1" applyBorder="1" applyProtection="1"/>
    <xf numFmtId="0" fontId="18" fillId="0" borderId="13" xfId="0" applyFont="1" applyBorder="1" applyProtection="1"/>
    <xf numFmtId="0" fontId="18" fillId="0" borderId="14" xfId="0" applyFont="1" applyBorder="1" applyProtection="1"/>
    <xf numFmtId="0" fontId="18" fillId="0" borderId="75" xfId="0" applyFont="1" applyBorder="1" applyProtection="1"/>
    <xf numFmtId="0" fontId="18" fillId="0" borderId="64" xfId="0" applyFont="1" applyBorder="1" applyAlignment="1" applyProtection="1">
      <alignment horizontal="center"/>
    </xf>
    <xf numFmtId="0" fontId="51" fillId="0" borderId="0" xfId="0" applyFont="1" applyAlignment="1" applyProtection="1">
      <alignment horizontal="centerContinuous"/>
    </xf>
    <xf numFmtId="0" fontId="18" fillId="0" borderId="14" xfId="0" applyFont="1" applyBorder="1" applyAlignment="1" applyProtection="1">
      <alignment horizontal="center"/>
    </xf>
    <xf numFmtId="0" fontId="51" fillId="0" borderId="64" xfId="0" applyFont="1" applyBorder="1" applyAlignment="1" applyProtection="1">
      <alignment horizontal="center"/>
    </xf>
    <xf numFmtId="0" fontId="51" fillId="0" borderId="14" xfId="0" applyFont="1" applyBorder="1" applyAlignment="1" applyProtection="1">
      <alignment horizontal="center"/>
    </xf>
    <xf numFmtId="0" fontId="18" fillId="0" borderId="65" xfId="0" applyFont="1" applyBorder="1" applyProtection="1"/>
    <xf numFmtId="0" fontId="18" fillId="0" borderId="10" xfId="0" applyFont="1" applyBorder="1" applyProtection="1"/>
    <xf numFmtId="0" fontId="18" fillId="0" borderId="16" xfId="0" applyFont="1" applyBorder="1" applyProtection="1"/>
    <xf numFmtId="0" fontId="19" fillId="0" borderId="0" xfId="0" applyFont="1" applyAlignment="1" applyProtection="1">
      <alignment horizontal="left"/>
    </xf>
    <xf numFmtId="0" fontId="19" fillId="0" borderId="13" xfId="0" quotePrefix="1" applyFont="1" applyBorder="1" applyProtection="1"/>
    <xf numFmtId="0" fontId="19" fillId="0" borderId="17" xfId="0" applyFont="1" applyBorder="1" applyAlignment="1" applyProtection="1">
      <alignment horizontal="left"/>
    </xf>
    <xf numFmtId="0" fontId="0" fillId="0" borderId="14" xfId="0" applyBorder="1"/>
    <xf numFmtId="0" fontId="9" fillId="0" borderId="19" xfId="0" applyFont="1" applyBorder="1" applyAlignment="1" applyProtection="1">
      <alignment horizontal="left"/>
    </xf>
    <xf numFmtId="0" fontId="9" fillId="0" borderId="30" xfId="0" applyFont="1" applyBorder="1" applyAlignment="1" applyProtection="1">
      <alignment horizontal="left"/>
    </xf>
    <xf numFmtId="5" fontId="9" fillId="0" borderId="30" xfId="0" applyNumberFormat="1" applyFont="1" applyBorder="1" applyAlignment="1" applyProtection="1">
      <alignment horizontal="right"/>
    </xf>
    <xf numFmtId="37" fontId="9" fillId="0" borderId="30" xfId="0" applyNumberFormat="1" applyFont="1" applyBorder="1" applyAlignment="1" applyProtection="1">
      <alignment horizontal="right"/>
    </xf>
    <xf numFmtId="37" fontId="9" fillId="0" borderId="26" xfId="0" applyNumberFormat="1" applyFont="1" applyBorder="1" applyAlignment="1" applyProtection="1">
      <alignment horizontal="right"/>
    </xf>
    <xf numFmtId="5" fontId="9" fillId="0" borderId="26" xfId="0" applyNumberFormat="1" applyFont="1" applyBorder="1" applyAlignment="1" applyProtection="1">
      <alignment horizontal="right"/>
    </xf>
    <xf numFmtId="5" fontId="9" fillId="0" borderId="31" xfId="0" applyNumberFormat="1" applyFont="1" applyBorder="1" applyAlignment="1" applyProtection="1">
      <alignment horizontal="right"/>
      <protection locked="0"/>
    </xf>
    <xf numFmtId="5" fontId="9" fillId="0" borderId="29" xfId="0" applyNumberFormat="1" applyFont="1" applyBorder="1" applyAlignment="1" applyProtection="1">
      <alignment horizontal="right"/>
      <protection locked="0"/>
    </xf>
    <xf numFmtId="5" fontId="9" fillId="0" borderId="35" xfId="0" applyNumberFormat="1" applyFont="1" applyBorder="1" applyAlignment="1" applyProtection="1">
      <alignment horizontal="right"/>
      <protection locked="0"/>
    </xf>
    <xf numFmtId="37" fontId="9" fillId="0" borderId="31" xfId="0" applyNumberFormat="1" applyFont="1" applyBorder="1" applyAlignment="1" applyProtection="1">
      <alignment horizontal="right"/>
      <protection locked="0"/>
    </xf>
    <xf numFmtId="37" fontId="9" fillId="0" borderId="29" xfId="0" applyNumberFormat="1" applyFont="1" applyBorder="1" applyAlignment="1" applyProtection="1">
      <alignment horizontal="right"/>
      <protection locked="0"/>
    </xf>
    <xf numFmtId="37" fontId="9" fillId="0" borderId="35" xfId="0" applyNumberFormat="1" applyFont="1" applyBorder="1" applyAlignment="1" applyProtection="1">
      <alignment horizontal="right"/>
      <protection locked="0"/>
    </xf>
    <xf numFmtId="37" fontId="9" fillId="0" borderId="31" xfId="0" applyNumberFormat="1" applyFont="1" applyBorder="1" applyAlignment="1" applyProtection="1">
      <alignment horizontal="right"/>
    </xf>
    <xf numFmtId="37" fontId="9" fillId="0" borderId="29" xfId="0" applyNumberFormat="1" applyFont="1" applyBorder="1" applyAlignment="1" applyProtection="1">
      <alignment horizontal="right"/>
    </xf>
    <xf numFmtId="37" fontId="9" fillId="0" borderId="35" xfId="0" applyNumberFormat="1" applyFont="1" applyBorder="1" applyAlignment="1" applyProtection="1">
      <alignment horizontal="right"/>
    </xf>
    <xf numFmtId="5" fontId="9" fillId="0" borderId="31" xfId="0" applyNumberFormat="1" applyFont="1" applyBorder="1" applyAlignment="1" applyProtection="1">
      <alignment horizontal="right"/>
    </xf>
    <xf numFmtId="5" fontId="9" fillId="0" borderId="29" xfId="0" applyNumberFormat="1" applyFont="1" applyBorder="1" applyAlignment="1" applyProtection="1">
      <alignment horizontal="right"/>
    </xf>
    <xf numFmtId="5" fontId="9" fillId="0" borderId="35" xfId="0" applyNumberFormat="1" applyFont="1" applyBorder="1" applyAlignment="1" applyProtection="1">
      <alignment horizontal="right"/>
    </xf>
    <xf numFmtId="0" fontId="9" fillId="0" borderId="0" xfId="0" applyFont="1" applyBorder="1" applyAlignment="1" applyProtection="1">
      <alignment horizontal="centerContinuous"/>
    </xf>
    <xf numFmtId="37" fontId="9" fillId="0" borderId="19" xfId="0" applyNumberFormat="1" applyFont="1" applyBorder="1" applyAlignment="1" applyProtection="1">
      <alignment horizontal="right"/>
    </xf>
    <xf numFmtId="37" fontId="0" fillId="0" borderId="76" xfId="0" applyNumberFormat="1" applyBorder="1" applyAlignment="1">
      <alignment horizontal="right"/>
    </xf>
    <xf numFmtId="37" fontId="9" fillId="0" borderId="77" xfId="0" applyNumberFormat="1" applyFont="1" applyBorder="1" applyAlignment="1" applyProtection="1">
      <alignment horizontal="right"/>
    </xf>
    <xf numFmtId="0" fontId="21" fillId="0" borderId="0" xfId="0" applyFont="1" applyAlignment="1" applyProtection="1"/>
    <xf numFmtId="0" fontId="25" fillId="0" borderId="19" xfId="0" applyFont="1" applyBorder="1" applyAlignment="1" applyProtection="1">
      <alignment horizontal="left"/>
    </xf>
    <xf numFmtId="0" fontId="0" fillId="0" borderId="0" xfId="0" applyAlignment="1">
      <alignment horizontal="center"/>
    </xf>
    <xf numFmtId="0" fontId="13" fillId="0" borderId="0" xfId="0" applyFont="1" applyBorder="1" applyProtection="1"/>
    <xf numFmtId="0" fontId="0" fillId="0" borderId="0" xfId="0" applyBorder="1"/>
    <xf numFmtId="0" fontId="13" fillId="0" borderId="0" xfId="0" applyFont="1" applyBorder="1"/>
    <xf numFmtId="0" fontId="0" fillId="0" borderId="13" xfId="0" applyBorder="1"/>
    <xf numFmtId="0" fontId="14" fillId="0" borderId="0" xfId="0" applyFont="1" applyBorder="1" applyAlignment="1" applyProtection="1">
      <alignment horizontal="centerContinuous"/>
    </xf>
    <xf numFmtId="0" fontId="13" fillId="0" borderId="0" xfId="0" applyFont="1" applyAlignment="1" applyProtection="1"/>
    <xf numFmtId="0" fontId="13" fillId="0" borderId="14" xfId="0" applyFont="1" applyBorder="1" applyAlignment="1" applyProtection="1"/>
    <xf numFmtId="0" fontId="9" fillId="25" borderId="16" xfId="0" applyFont="1" applyFill="1" applyBorder="1" applyProtection="1"/>
    <xf numFmtId="0" fontId="13" fillId="0" borderId="0" xfId="0" applyFont="1" applyBorder="1" applyAlignment="1" applyProtection="1">
      <alignment horizontal="left"/>
    </xf>
    <xf numFmtId="0" fontId="13" fillId="0" borderId="0" xfId="0" applyFont="1" applyBorder="1" applyAlignment="1" applyProtection="1">
      <alignment horizontal="center"/>
    </xf>
    <xf numFmtId="0" fontId="13" fillId="0" borderId="17" xfId="0" applyFont="1" applyBorder="1"/>
    <xf numFmtId="0" fontId="13" fillId="0" borderId="21" xfId="0" applyFont="1" applyBorder="1"/>
    <xf numFmtId="0" fontId="13" fillId="0" borderId="33" xfId="0" applyFont="1" applyBorder="1"/>
    <xf numFmtId="0" fontId="13" fillId="0" borderId="11" xfId="0" applyFont="1" applyBorder="1"/>
    <xf numFmtId="0" fontId="13" fillId="0" borderId="23" xfId="0" applyFont="1" applyBorder="1"/>
    <xf numFmtId="0" fontId="13" fillId="0" borderId="13" xfId="0" applyFont="1" applyBorder="1"/>
    <xf numFmtId="0" fontId="13" fillId="0" borderId="34" xfId="0" applyFont="1" applyBorder="1"/>
    <xf numFmtId="0" fontId="9" fillId="0" borderId="0" xfId="0" applyFont="1"/>
    <xf numFmtId="0" fontId="13" fillId="0" borderId="25" xfId="0" applyFont="1" applyBorder="1"/>
    <xf numFmtId="0" fontId="13" fillId="0" borderId="18" xfId="0" applyFont="1" applyBorder="1"/>
    <xf numFmtId="0" fontId="13" fillId="0" borderId="35" xfId="0" applyFont="1" applyBorder="1"/>
    <xf numFmtId="0" fontId="13" fillId="0" borderId="18" xfId="0" applyFont="1" applyBorder="1" applyAlignment="1">
      <alignment horizontal="centerContinuous"/>
    </xf>
    <xf numFmtId="0" fontId="13" fillId="0" borderId="19" xfId="0" applyFont="1" applyBorder="1" applyAlignment="1">
      <alignment horizontal="centerContinuous"/>
    </xf>
    <xf numFmtId="0" fontId="13" fillId="0" borderId="20" xfId="0" applyFont="1" applyBorder="1" applyAlignment="1">
      <alignment horizontal="centerContinuous"/>
    </xf>
    <xf numFmtId="0" fontId="0" fillId="0" borderId="0" xfId="0" applyAlignment="1">
      <alignment wrapText="1"/>
    </xf>
    <xf numFmtId="0" fontId="0" fillId="0" borderId="14" xfId="0" applyBorder="1" applyAlignment="1">
      <alignment wrapText="1"/>
    </xf>
    <xf numFmtId="0" fontId="0" fillId="0" borderId="0" xfId="0" applyAlignment="1">
      <alignment horizontal="left" vertical="top" wrapText="1"/>
    </xf>
    <xf numFmtId="0" fontId="13" fillId="0" borderId="14" xfId="0" applyFont="1" applyBorder="1" applyAlignment="1">
      <alignment horizontal="centerContinuous"/>
    </xf>
    <xf numFmtId="0" fontId="0" fillId="0" borderId="0" xfId="0" applyAlignment="1"/>
    <xf numFmtId="0" fontId="0" fillId="0" borderId="14" xfId="0" applyBorder="1" applyAlignment="1"/>
    <xf numFmtId="0" fontId="13" fillId="0" borderId="0" xfId="0" applyFont="1" applyAlignment="1">
      <alignment horizontal="left" vertical="top" wrapText="1"/>
    </xf>
    <xf numFmtId="0" fontId="13" fillId="0" borderId="15" xfId="0" applyFont="1" applyBorder="1"/>
    <xf numFmtId="0" fontId="13" fillId="0" borderId="10" xfId="0" applyFont="1" applyBorder="1"/>
    <xf numFmtId="0" fontId="13" fillId="0" borderId="10" xfId="0" applyFont="1" applyBorder="1" applyAlignment="1">
      <alignment horizontal="centerContinuous"/>
    </xf>
    <xf numFmtId="0" fontId="13" fillId="0" borderId="16" xfId="0" applyFont="1" applyBorder="1" applyAlignment="1">
      <alignment horizontal="centerContinuous"/>
    </xf>
    <xf numFmtId="0" fontId="9" fillId="0" borderId="18" xfId="0" applyFont="1" applyBorder="1" applyAlignment="1">
      <alignment horizontal="centerContinuous"/>
    </xf>
    <xf numFmtId="0" fontId="9" fillId="0" borderId="19" xfId="0" applyFont="1" applyBorder="1" applyAlignment="1">
      <alignment horizontal="centerContinuous"/>
    </xf>
    <xf numFmtId="0" fontId="9" fillId="0" borderId="20" xfId="0" applyFont="1" applyBorder="1" applyAlignment="1">
      <alignment horizontal="centerContinuous"/>
    </xf>
    <xf numFmtId="0" fontId="9" fillId="0" borderId="13" xfId="0" applyFont="1" applyBorder="1"/>
    <xf numFmtId="0" fontId="9" fillId="0" borderId="0" xfId="0" applyFont="1" applyAlignment="1">
      <alignment horizontal="centerContinuous"/>
    </xf>
    <xf numFmtId="0" fontId="9" fillId="0" borderId="14" xfId="0" applyFont="1" applyBorder="1" applyAlignment="1">
      <alignment horizontal="centerContinuous"/>
    </xf>
    <xf numFmtId="0" fontId="9" fillId="0" borderId="0" xfId="0" applyFont="1" applyAlignment="1">
      <alignment horizontal="left" vertical="top" wrapText="1"/>
    </xf>
    <xf numFmtId="0" fontId="9" fillId="0" borderId="18" xfId="0" applyFont="1" applyBorder="1"/>
    <xf numFmtId="0" fontId="9" fillId="0" borderId="19" xfId="0" applyFont="1" applyBorder="1"/>
    <xf numFmtId="0" fontId="9" fillId="0" borderId="14" xfId="0" applyFont="1" applyBorder="1"/>
    <xf numFmtId="0" fontId="9" fillId="0" borderId="15" xfId="0" applyFont="1" applyBorder="1"/>
    <xf numFmtId="0" fontId="9" fillId="0" borderId="10" xfId="0" applyFont="1" applyBorder="1"/>
    <xf numFmtId="0" fontId="9" fillId="0" borderId="10" xfId="0" applyFont="1" applyBorder="1" applyAlignment="1">
      <alignment horizontal="centerContinuous"/>
    </xf>
    <xf numFmtId="0" fontId="9" fillId="0" borderId="16" xfId="0" applyFont="1" applyBorder="1" applyAlignment="1">
      <alignment horizontal="centerContinuous"/>
    </xf>
    <xf numFmtId="0" fontId="9" fillId="0" borderId="0" xfId="0" applyFont="1" applyAlignment="1">
      <alignment horizontal="left"/>
    </xf>
    <xf numFmtId="0" fontId="9" fillId="0" borderId="23" xfId="0" applyFont="1" applyBorder="1" applyAlignment="1" applyProtection="1">
      <alignment horizontal="centerContinuous"/>
    </xf>
    <xf numFmtId="0" fontId="19" fillId="0" borderId="31" xfId="0" applyFont="1" applyBorder="1" applyAlignment="1" applyProtection="1">
      <alignment horizontal="centerContinuous"/>
    </xf>
    <xf numFmtId="0" fontId="9" fillId="0" borderId="0" xfId="0" applyFont="1" applyAlignment="1" applyProtection="1">
      <alignment vertical="top" wrapText="1"/>
    </xf>
    <xf numFmtId="0" fontId="0" fillId="0" borderId="0" xfId="0" applyAlignment="1">
      <alignment vertical="top" wrapText="1"/>
    </xf>
    <xf numFmtId="0" fontId="9" fillId="0" borderId="40" xfId="0" applyFont="1" applyBorder="1" applyAlignment="1" applyProtection="1">
      <alignment horizontal="left" wrapText="1"/>
    </xf>
    <xf numFmtId="0" fontId="0" fillId="0" borderId="38" xfId="0" applyBorder="1" applyAlignment="1">
      <alignment horizontal="left" vertical="top" wrapText="1"/>
    </xf>
    <xf numFmtId="0" fontId="0" fillId="0" borderId="14" xfId="0" applyBorder="1" applyAlignment="1">
      <alignment horizontal="left" vertical="top" wrapText="1"/>
    </xf>
    <xf numFmtId="0" fontId="9" fillId="0" borderId="0" xfId="0" applyFont="1" applyAlignment="1" applyProtection="1">
      <alignment horizontal="left" wrapText="1"/>
    </xf>
    <xf numFmtId="0" fontId="0" fillId="0" borderId="0" xfId="0" applyAlignment="1">
      <alignment horizontal="left"/>
    </xf>
    <xf numFmtId="0" fontId="9" fillId="0" borderId="41" xfId="0" applyFont="1" applyBorder="1" applyAlignment="1" applyProtection="1">
      <alignment horizontal="centerContinuous"/>
    </xf>
    <xf numFmtId="0" fontId="9" fillId="0" borderId="28" xfId="0" applyFont="1" applyBorder="1" applyAlignment="1" applyProtection="1">
      <alignment horizontal="left"/>
    </xf>
    <xf numFmtId="0" fontId="9" fillId="0" borderId="28" xfId="0" applyFont="1" applyBorder="1" applyAlignment="1" applyProtection="1">
      <alignment horizontal="right"/>
    </xf>
    <xf numFmtId="0" fontId="9" fillId="0" borderId="41" xfId="0" applyFont="1" applyBorder="1" applyAlignment="1" applyProtection="1">
      <alignment horizontal="centerContinuous" wrapText="1"/>
    </xf>
    <xf numFmtId="0" fontId="9" fillId="0" borderId="14" xfId="0" applyFont="1" applyBorder="1" applyAlignment="1" applyProtection="1">
      <alignment horizontal="centerContinuous" wrapText="1"/>
    </xf>
    <xf numFmtId="0" fontId="9" fillId="0" borderId="28" xfId="0" applyFont="1" applyBorder="1" applyAlignment="1" applyProtection="1">
      <alignment horizontal="centerContinuous" wrapText="1"/>
    </xf>
    <xf numFmtId="0" fontId="9" fillId="0" borderId="47" xfId="0" applyFont="1" applyBorder="1" applyAlignment="1" applyProtection="1">
      <alignment horizontal="left"/>
    </xf>
    <xf numFmtId="0" fontId="9" fillId="0" borderId="47" xfId="0" applyFont="1" applyBorder="1" applyAlignment="1" applyProtection="1">
      <alignment horizontal="right"/>
    </xf>
    <xf numFmtId="0" fontId="9" fillId="0" borderId="16" xfId="0" applyFont="1" applyBorder="1" applyAlignment="1" applyProtection="1">
      <alignment horizontal="centerContinuous" wrapText="1"/>
    </xf>
    <xf numFmtId="0" fontId="9" fillId="0" borderId="0" xfId="0" applyFont="1" applyAlignment="1" applyProtection="1">
      <alignment horizontal="centerContinuous" wrapText="1"/>
    </xf>
    <xf numFmtId="0" fontId="9" fillId="0" borderId="11" xfId="0" applyFont="1" applyBorder="1" applyAlignment="1" applyProtection="1">
      <alignment horizontal="center"/>
    </xf>
    <xf numFmtId="0" fontId="9" fillId="0" borderId="21" xfId="0" applyFont="1" applyBorder="1" applyAlignment="1" applyProtection="1">
      <alignment horizontal="left"/>
    </xf>
    <xf numFmtId="0" fontId="9" fillId="0" borderId="12" xfId="0" applyFont="1" applyBorder="1" applyAlignment="1" applyProtection="1">
      <alignment horizontal="centerContinuous" wrapText="1"/>
    </xf>
    <xf numFmtId="0" fontId="9" fillId="0" borderId="34" xfId="0" applyFont="1" applyBorder="1" applyAlignment="1" applyProtection="1">
      <alignment horizontal="left"/>
    </xf>
    <xf numFmtId="0" fontId="9" fillId="0" borderId="35" xfId="0" applyFont="1" applyBorder="1" applyAlignment="1" applyProtection="1">
      <alignment horizontal="left"/>
    </xf>
    <xf numFmtId="0" fontId="19" fillId="0" borderId="31" xfId="0" applyFont="1" applyBorder="1" applyAlignment="1" applyProtection="1">
      <alignment horizontal="centerContinuous" wrapText="1"/>
    </xf>
    <xf numFmtId="0" fontId="9" fillId="0" borderId="19" xfId="0" applyFont="1" applyBorder="1" applyAlignment="1" applyProtection="1">
      <alignment horizontal="centerContinuous" wrapText="1"/>
    </xf>
    <xf numFmtId="0" fontId="9" fillId="0" borderId="20" xfId="0" applyFont="1" applyBorder="1" applyAlignment="1" applyProtection="1">
      <alignment horizontal="centerContinuous" wrapText="1"/>
    </xf>
    <xf numFmtId="0" fontId="9" fillId="0" borderId="24" xfId="0" applyFont="1" applyBorder="1" applyAlignment="1" applyProtection="1">
      <alignment horizontal="left"/>
    </xf>
    <xf numFmtId="0" fontId="9" fillId="0" borderId="26" xfId="0" applyFont="1" applyBorder="1" applyAlignment="1" applyProtection="1">
      <alignment horizontal="center"/>
    </xf>
    <xf numFmtId="0" fontId="9" fillId="0" borderId="34" xfId="0" applyFont="1" applyBorder="1" applyAlignment="1" applyProtection="1">
      <alignment horizontal="right"/>
    </xf>
    <xf numFmtId="0" fontId="9" fillId="0" borderId="0" xfId="0" applyFont="1" applyBorder="1" applyAlignment="1" applyProtection="1">
      <alignment horizontal="centerContinuous" wrapText="1"/>
    </xf>
    <xf numFmtId="0" fontId="13" fillId="0" borderId="24" xfId="0" applyFont="1" applyBorder="1" applyAlignment="1" applyProtection="1">
      <alignment horizontal="left"/>
    </xf>
    <xf numFmtId="0" fontId="13" fillId="0" borderId="34" xfId="0" applyFont="1" applyBorder="1" applyAlignment="1" applyProtection="1">
      <alignment horizontal="right"/>
    </xf>
    <xf numFmtId="0" fontId="13" fillId="0" borderId="0" xfId="0" applyFont="1" applyBorder="1" applyAlignment="1" applyProtection="1">
      <alignment horizontal="centerContinuous" wrapText="1"/>
    </xf>
    <xf numFmtId="0" fontId="13" fillId="0" borderId="14" xfId="0" applyFont="1" applyBorder="1" applyAlignment="1" applyProtection="1">
      <alignment horizontal="centerContinuous" wrapText="1"/>
    </xf>
    <xf numFmtId="0" fontId="13" fillId="0" borderId="47" xfId="0" applyFont="1" applyBorder="1" applyAlignment="1" applyProtection="1">
      <alignment horizontal="left"/>
    </xf>
    <xf numFmtId="0" fontId="13" fillId="0" borderId="44" xfId="0" applyFont="1" applyBorder="1" applyAlignment="1" applyProtection="1">
      <alignment horizontal="left"/>
    </xf>
    <xf numFmtId="0" fontId="13" fillId="0" borderId="45" xfId="0" applyFont="1" applyBorder="1" applyAlignment="1" applyProtection="1">
      <alignment horizontal="right"/>
    </xf>
    <xf numFmtId="0" fontId="13" fillId="0" borderId="10" xfId="0" applyFont="1" applyBorder="1" applyAlignment="1" applyProtection="1">
      <alignment horizontal="centerContinuous" wrapText="1"/>
    </xf>
    <xf numFmtId="0" fontId="13" fillId="0" borderId="16" xfId="0" applyFont="1" applyBorder="1" applyAlignment="1" applyProtection="1">
      <alignment horizontal="centerContinuous" wrapText="1"/>
    </xf>
    <xf numFmtId="0" fontId="52" fillId="0" borderId="13" xfId="0" applyFont="1" applyBorder="1" applyProtection="1"/>
    <xf numFmtId="0" fontId="0" fillId="0" borderId="28" xfId="0" applyBorder="1" applyProtection="1"/>
    <xf numFmtId="164" fontId="0" fillId="0" borderId="26" xfId="0" applyNumberFormat="1" applyBorder="1" applyAlignment="1" applyProtection="1">
      <alignment horizontal="center"/>
    </xf>
    <xf numFmtId="0" fontId="0" fillId="0" borderId="30" xfId="0" applyBorder="1" applyProtection="1"/>
    <xf numFmtId="0" fontId="0" fillId="0" borderId="0" xfId="0" applyProtection="1"/>
    <xf numFmtId="0" fontId="0" fillId="0" borderId="0" xfId="0" applyAlignment="1" applyProtection="1">
      <alignment horizontal="centerContinuous"/>
    </xf>
    <xf numFmtId="0" fontId="0" fillId="0" borderId="17" xfId="0" applyBorder="1" applyProtection="1"/>
    <xf numFmtId="0" fontId="0" fillId="0" borderId="11" xfId="0" applyBorder="1" applyProtection="1"/>
    <xf numFmtId="0" fontId="0" fillId="0" borderId="21" xfId="0" applyBorder="1" applyProtection="1"/>
    <xf numFmtId="0" fontId="0" fillId="0" borderId="33" xfId="0" applyBorder="1" applyAlignment="1" applyProtection="1">
      <alignment horizontal="left"/>
    </xf>
    <xf numFmtId="0" fontId="0" fillId="0" borderId="21" xfId="0" applyBorder="1" applyAlignment="1" applyProtection="1">
      <alignment horizontal="centerContinuous"/>
    </xf>
    <xf numFmtId="0" fontId="0" fillId="0" borderId="21" xfId="0" applyBorder="1" applyAlignment="1" applyProtection="1">
      <alignment horizontal="left"/>
    </xf>
    <xf numFmtId="0" fontId="0" fillId="0" borderId="12" xfId="0" applyBorder="1" applyAlignment="1" applyProtection="1">
      <alignment horizontal="left"/>
    </xf>
    <xf numFmtId="0" fontId="0" fillId="0" borderId="34" xfId="0" applyBorder="1" applyProtection="1"/>
    <xf numFmtId="0" fontId="0" fillId="0" borderId="28" xfId="0" applyBorder="1" applyAlignment="1" applyProtection="1">
      <alignment horizontal="left"/>
    </xf>
    <xf numFmtId="0" fontId="0" fillId="0" borderId="34" xfId="0" applyBorder="1" applyAlignment="1" applyProtection="1">
      <alignment horizontal="centerContinuous"/>
    </xf>
    <xf numFmtId="0" fontId="0" fillId="0" borderId="34" xfId="0" applyBorder="1" applyAlignment="1" applyProtection="1">
      <alignment horizontal="left"/>
    </xf>
    <xf numFmtId="0" fontId="0" fillId="0" borderId="14" xfId="0" applyBorder="1" applyAlignment="1" applyProtection="1">
      <alignment horizontal="center"/>
    </xf>
    <xf numFmtId="0" fontId="0" fillId="0" borderId="18" xfId="0" applyBorder="1" applyProtection="1"/>
    <xf numFmtId="0" fontId="0" fillId="0" borderId="19" xfId="0" applyBorder="1" applyProtection="1"/>
    <xf numFmtId="0" fontId="0" fillId="0" borderId="35" xfId="0" applyBorder="1" applyProtection="1"/>
    <xf numFmtId="0" fontId="0" fillId="0" borderId="30" xfId="0" applyBorder="1" applyAlignment="1" applyProtection="1">
      <alignment horizontal="left"/>
    </xf>
    <xf numFmtId="0" fontId="0" fillId="0" borderId="35" xfId="0" applyBorder="1" applyAlignment="1" applyProtection="1">
      <alignment horizontal="centerContinuous"/>
    </xf>
    <xf numFmtId="164" fontId="0" fillId="0" borderId="35" xfId="0" applyNumberFormat="1" applyBorder="1" applyAlignment="1" applyProtection="1">
      <alignment horizontal="center"/>
    </xf>
    <xf numFmtId="0" fontId="0" fillId="0" borderId="31" xfId="0" applyBorder="1" applyProtection="1"/>
    <xf numFmtId="0" fontId="0" fillId="0" borderId="50" xfId="0" applyBorder="1" applyAlignment="1" applyProtection="1">
      <alignment horizontal="centerContinuous"/>
    </xf>
    <xf numFmtId="0" fontId="0" fillId="0" borderId="51" xfId="0" applyBorder="1" applyAlignment="1" applyProtection="1">
      <alignment horizontal="centerContinuous"/>
    </xf>
    <xf numFmtId="0" fontId="0" fillId="0" borderId="48" xfId="0" applyBorder="1" applyAlignment="1" applyProtection="1">
      <alignment horizontal="centerContinuous"/>
    </xf>
    <xf numFmtId="0" fontId="0" fillId="0" borderId="42" xfId="0" applyBorder="1" applyAlignment="1" applyProtection="1">
      <alignment horizontal="center"/>
    </xf>
    <xf numFmtId="0" fontId="0" fillId="0" borderId="41" xfId="0" applyBorder="1" applyProtection="1"/>
    <xf numFmtId="0" fontId="0" fillId="0" borderId="37" xfId="0" applyBorder="1" applyProtection="1"/>
    <xf numFmtId="0" fontId="0" fillId="0" borderId="40" xfId="0" applyBorder="1" applyProtection="1"/>
    <xf numFmtId="0" fontId="0" fillId="0" borderId="41" xfId="0" applyBorder="1" applyAlignment="1" applyProtection="1">
      <alignment horizontal="centerContinuous"/>
    </xf>
    <xf numFmtId="0" fontId="0" fillId="0" borderId="43" xfId="0" applyBorder="1" applyAlignment="1" applyProtection="1">
      <alignment horizontal="centerContinuous"/>
    </xf>
    <xf numFmtId="0" fontId="0" fillId="0" borderId="27" xfId="0" applyBorder="1" applyAlignment="1" applyProtection="1">
      <alignment horizontal="center"/>
    </xf>
    <xf numFmtId="0" fontId="0" fillId="0" borderId="28" xfId="0" applyBorder="1" applyAlignment="1" applyProtection="1">
      <alignment horizontal="center"/>
    </xf>
    <xf numFmtId="0" fontId="0" fillId="0" borderId="24" xfId="0" applyBorder="1" applyAlignment="1" applyProtection="1">
      <alignment horizontal="center"/>
    </xf>
    <xf numFmtId="0" fontId="0" fillId="0" borderId="28" xfId="0" applyBorder="1" applyAlignment="1" applyProtection="1">
      <alignment horizontal="centerContinuous"/>
    </xf>
    <xf numFmtId="0" fontId="0" fillId="0" borderId="25" xfId="0" applyBorder="1" applyAlignment="1" applyProtection="1">
      <alignment horizontal="centerContinuous"/>
    </xf>
    <xf numFmtId="0" fontId="0" fillId="0" borderId="29" xfId="0" applyBorder="1" applyAlignment="1" applyProtection="1">
      <alignment horizontal="center"/>
    </xf>
    <xf numFmtId="0" fontId="0" fillId="0" borderId="30" xfId="0" applyBorder="1" applyAlignment="1" applyProtection="1">
      <alignment horizontal="centerContinuous"/>
    </xf>
    <xf numFmtId="0" fontId="0" fillId="0" borderId="26" xfId="0" applyBorder="1" applyAlignment="1" applyProtection="1">
      <alignment horizontal="center"/>
    </xf>
    <xf numFmtId="0" fontId="0" fillId="0" borderId="31" xfId="0" applyBorder="1" applyAlignment="1" applyProtection="1">
      <alignment horizontal="centerContinuous"/>
    </xf>
    <xf numFmtId="37" fontId="0" fillId="0" borderId="37" xfId="0" applyNumberFormat="1" applyBorder="1" applyProtection="1"/>
    <xf numFmtId="5" fontId="0" fillId="0" borderId="37" xfId="0" applyNumberFormat="1" applyBorder="1" applyProtection="1"/>
    <xf numFmtId="37" fontId="0" fillId="0" borderId="34" xfId="0" applyNumberFormat="1" applyBorder="1" applyProtection="1"/>
    <xf numFmtId="167" fontId="0" fillId="0" borderId="14" xfId="0" applyNumberFormat="1" applyBorder="1" applyProtection="1"/>
    <xf numFmtId="37" fontId="0" fillId="0" borderId="24" xfId="0" applyNumberFormat="1" applyBorder="1" applyProtection="1"/>
    <xf numFmtId="168" fontId="0" fillId="0" borderId="14" xfId="0" applyNumberFormat="1" applyBorder="1" applyProtection="1"/>
    <xf numFmtId="0" fontId="53" fillId="0" borderId="0" xfId="0" applyFont="1" applyProtection="1"/>
    <xf numFmtId="0" fontId="0" fillId="0" borderId="0" xfId="0" applyAlignment="1" applyProtection="1">
      <alignment horizontal="center"/>
    </xf>
    <xf numFmtId="37" fontId="0" fillId="0" borderId="26" xfId="0" applyNumberFormat="1" applyBorder="1" applyProtection="1"/>
    <xf numFmtId="0" fontId="0" fillId="0" borderId="53" xfId="0" applyBorder="1" applyProtection="1"/>
    <xf numFmtId="37" fontId="0" fillId="0" borderId="55" xfId="0" applyNumberFormat="1" applyBorder="1" applyProtection="1"/>
    <xf numFmtId="37" fontId="0" fillId="0" borderId="54" xfId="0" applyNumberFormat="1" applyBorder="1" applyProtection="1"/>
    <xf numFmtId="168" fontId="0" fillId="0" borderId="48" xfId="0" applyNumberFormat="1" applyBorder="1" applyProtection="1"/>
    <xf numFmtId="0" fontId="0" fillId="0" borderId="56" xfId="0" applyBorder="1" applyAlignment="1" applyProtection="1">
      <alignment horizontal="center"/>
    </xf>
    <xf numFmtId="0" fontId="0" fillId="0" borderId="10" xfId="0" applyBorder="1" applyProtection="1"/>
    <xf numFmtId="37" fontId="0" fillId="0" borderId="44" xfId="0" applyNumberFormat="1" applyBorder="1" applyProtection="1"/>
    <xf numFmtId="5" fontId="0" fillId="0" borderId="44" xfId="0" applyNumberFormat="1" applyBorder="1" applyProtection="1"/>
    <xf numFmtId="37" fontId="0" fillId="0" borderId="58" xfId="0" applyNumberFormat="1" applyBorder="1" applyProtection="1"/>
    <xf numFmtId="168" fontId="0" fillId="0" borderId="78" xfId="0" applyNumberFormat="1" applyBorder="1" applyProtection="1"/>
    <xf numFmtId="0" fontId="0" fillId="0" borderId="0" xfId="0" applyAlignment="1" applyProtection="1">
      <alignment horizontal="right"/>
    </xf>
    <xf numFmtId="164" fontId="0" fillId="0" borderId="19" xfId="0" applyNumberFormat="1" applyBorder="1" applyAlignment="1" applyProtection="1">
      <alignment horizontal="center"/>
    </xf>
    <xf numFmtId="0" fontId="0" fillId="0" borderId="12" xfId="0" applyBorder="1" applyProtection="1"/>
    <xf numFmtId="0" fontId="0" fillId="0" borderId="13" xfId="0" applyBorder="1" applyAlignment="1" applyProtection="1">
      <alignment horizontal="centerContinuous"/>
    </xf>
    <xf numFmtId="0" fontId="0" fillId="0" borderId="14" xfId="0" applyBorder="1" applyAlignment="1" applyProtection="1">
      <alignment horizontal="centerContinuous"/>
    </xf>
    <xf numFmtId="0" fontId="0" fillId="0" borderId="13" xfId="0" applyBorder="1" applyProtection="1"/>
    <xf numFmtId="0" fontId="0" fillId="0" borderId="14" xfId="0" applyBorder="1" applyProtection="1"/>
    <xf numFmtId="0" fontId="0" fillId="0" borderId="32" xfId="0" applyBorder="1" applyAlignment="1" applyProtection="1">
      <alignment horizontal="center"/>
    </xf>
    <xf numFmtId="0" fontId="0" fillId="0" borderId="57" xfId="0" applyBorder="1" applyProtection="1"/>
    <xf numFmtId="37" fontId="0" fillId="0" borderId="59" xfId="0" applyNumberFormat="1" applyBorder="1" applyProtection="1"/>
    <xf numFmtId="5" fontId="0" fillId="0" borderId="58" xfId="0" applyNumberFormat="1" applyBorder="1" applyProtection="1"/>
    <xf numFmtId="0" fontId="52" fillId="0" borderId="0" xfId="0" applyFont="1" applyProtection="1"/>
    <xf numFmtId="0" fontId="13" fillId="0" borderId="0" xfId="0" applyFont="1" applyBorder="1" applyAlignment="1" applyProtection="1">
      <alignment horizontal="centerContinuous"/>
    </xf>
    <xf numFmtId="0" fontId="13" fillId="31" borderId="0" xfId="0" applyFont="1" applyFill="1" applyBorder="1" applyProtection="1"/>
    <xf numFmtId="37" fontId="13" fillId="0" borderId="0" xfId="0" applyNumberFormat="1" applyFont="1" applyBorder="1" applyProtection="1"/>
    <xf numFmtId="5" fontId="13" fillId="0" borderId="0" xfId="0" applyNumberFormat="1" applyFont="1" applyBorder="1" applyProtection="1"/>
    <xf numFmtId="0" fontId="0" fillId="0" borderId="20" xfId="0" applyBorder="1" applyAlignment="1" applyProtection="1">
      <alignment horizontal="centerContinuous"/>
    </xf>
    <xf numFmtId="0" fontId="54" fillId="0" borderId="0" xfId="0" applyFont="1" applyProtection="1"/>
    <xf numFmtId="0" fontId="54" fillId="0" borderId="0" xfId="0" applyFont="1" applyAlignment="1" applyProtection="1">
      <alignment horizontal="left"/>
    </xf>
    <xf numFmtId="37" fontId="0" fillId="0" borderId="0" xfId="0" applyNumberFormat="1" applyProtection="1"/>
    <xf numFmtId="0" fontId="0" fillId="0" borderId="20" xfId="0" applyBorder="1" applyProtection="1"/>
    <xf numFmtId="0" fontId="13" fillId="39" borderId="0" xfId="0" applyFont="1" applyFill="1" applyBorder="1" applyProtection="1"/>
    <xf numFmtId="0" fontId="0" fillId="0" borderId="25" xfId="0" applyBorder="1" applyProtection="1"/>
    <xf numFmtId="164" fontId="0" fillId="0" borderId="30" xfId="0" applyNumberFormat="1" applyBorder="1" applyAlignment="1" applyProtection="1">
      <alignment horizontal="center"/>
    </xf>
    <xf numFmtId="0" fontId="0" fillId="0" borderId="38" xfId="0" applyBorder="1" applyAlignment="1" applyProtection="1">
      <alignment horizontal="centerContinuous"/>
    </xf>
    <xf numFmtId="0" fontId="0" fillId="0" borderId="19" xfId="0" applyBorder="1" applyAlignment="1" applyProtection="1">
      <alignment horizontal="centerContinuous"/>
    </xf>
    <xf numFmtId="0" fontId="0" fillId="0" borderId="39" xfId="0" applyBorder="1" applyProtection="1"/>
    <xf numFmtId="0" fontId="0" fillId="0" borderId="38" xfId="0" applyBorder="1" applyProtection="1"/>
    <xf numFmtId="0" fontId="0" fillId="0" borderId="15" xfId="0" applyBorder="1" applyProtection="1"/>
    <xf numFmtId="0" fontId="0" fillId="0" borderId="16" xfId="0" applyBorder="1" applyProtection="1"/>
    <xf numFmtId="0" fontId="0" fillId="0" borderId="33" xfId="0" applyBorder="1" applyProtection="1"/>
    <xf numFmtId="0" fontId="0" fillId="0" borderId="40" xfId="0" applyBorder="1" applyAlignment="1" applyProtection="1">
      <alignment horizontal="centerContinuous"/>
    </xf>
    <xf numFmtId="0" fontId="0" fillId="0" borderId="33" xfId="0" applyBorder="1" applyAlignment="1" applyProtection="1">
      <alignment horizontal="center"/>
    </xf>
    <xf numFmtId="0" fontId="0" fillId="0" borderId="23" xfId="0" applyBorder="1" applyAlignment="1" applyProtection="1">
      <alignment horizontal="center"/>
    </xf>
    <xf numFmtId="0" fontId="0" fillId="0" borderId="43" xfId="0" applyBorder="1" applyAlignment="1" applyProtection="1">
      <alignment horizontal="center"/>
    </xf>
    <xf numFmtId="0" fontId="0" fillId="0" borderId="31" xfId="0" applyBorder="1" applyAlignment="1" applyProtection="1">
      <alignment horizontal="center"/>
    </xf>
    <xf numFmtId="37" fontId="0" fillId="0" borderId="25" xfId="0" applyNumberFormat="1" applyBorder="1" applyProtection="1"/>
    <xf numFmtId="5" fontId="0" fillId="0" borderId="67" xfId="0" applyNumberFormat="1" applyBorder="1" applyProtection="1"/>
    <xf numFmtId="5" fontId="0" fillId="0" borderId="25" xfId="0" applyNumberFormat="1" applyBorder="1" applyProtection="1"/>
    <xf numFmtId="0" fontId="0" fillId="0" borderId="10" xfId="0" applyBorder="1" applyAlignment="1" applyProtection="1">
      <alignment horizontal="center"/>
    </xf>
    <xf numFmtId="5" fontId="0" fillId="0" borderId="61" xfId="0" applyNumberFormat="1" applyBorder="1" applyProtection="1"/>
    <xf numFmtId="0" fontId="0" fillId="0" borderId="12" xfId="0" applyBorder="1" applyAlignment="1" applyProtection="1">
      <alignment horizontal="centerContinuous"/>
    </xf>
    <xf numFmtId="0" fontId="0" fillId="0" borderId="48" xfId="0" applyBorder="1" applyProtection="1"/>
    <xf numFmtId="0" fontId="0" fillId="0" borderId="37" xfId="0" applyBorder="1" applyAlignment="1" applyProtection="1">
      <alignment horizontal="center"/>
    </xf>
    <xf numFmtId="0" fontId="0" fillId="0" borderId="54" xfId="0" applyBorder="1" applyAlignment="1" applyProtection="1">
      <alignment horizontal="centerContinuous"/>
    </xf>
    <xf numFmtId="0" fontId="0" fillId="0" borderId="53" xfId="0" applyBorder="1" applyAlignment="1" applyProtection="1">
      <alignment horizontal="centerContinuous"/>
    </xf>
    <xf numFmtId="0" fontId="0" fillId="0" borderId="48" xfId="0" applyBorder="1" applyAlignment="1" applyProtection="1">
      <alignment horizontal="center"/>
    </xf>
    <xf numFmtId="0" fontId="0" fillId="0" borderId="24" xfId="0" applyBorder="1" applyProtection="1"/>
    <xf numFmtId="0" fontId="0" fillId="0" borderId="20" xfId="0" applyBorder="1" applyAlignment="1" applyProtection="1">
      <alignment horizontal="center"/>
    </xf>
    <xf numFmtId="37" fontId="0" fillId="0" borderId="28" xfId="0" applyNumberFormat="1" applyBorder="1" applyProtection="1"/>
    <xf numFmtId="37" fontId="0" fillId="0" borderId="43" xfId="0" applyNumberFormat="1" applyBorder="1" applyProtection="1"/>
    <xf numFmtId="0" fontId="0" fillId="0" borderId="28" xfId="0" applyBorder="1" applyAlignment="1" applyProtection="1">
      <alignment horizontal="right"/>
    </xf>
    <xf numFmtId="0" fontId="0" fillId="0" borderId="25" xfId="0" applyBorder="1" applyAlignment="1" applyProtection="1">
      <alignment horizontal="center"/>
    </xf>
    <xf numFmtId="0" fontId="0" fillId="0" borderId="61" xfId="0" applyBorder="1" applyAlignment="1" applyProtection="1">
      <alignment horizontal="center"/>
    </xf>
    <xf numFmtId="0" fontId="0" fillId="0" borderId="17" xfId="0" applyBorder="1" applyAlignment="1" applyProtection="1">
      <alignment horizontal="left"/>
    </xf>
    <xf numFmtId="0" fontId="0" fillId="0" borderId="17" xfId="0" applyBorder="1" applyAlignment="1" applyProtection="1">
      <alignment horizontal="center"/>
    </xf>
    <xf numFmtId="0" fontId="0" fillId="0" borderId="75" xfId="0" applyBorder="1" applyAlignment="1" applyProtection="1">
      <alignment horizontal="center"/>
    </xf>
    <xf numFmtId="0" fontId="0" fillId="0" borderId="11" xfId="0" applyBorder="1" applyAlignment="1" applyProtection="1">
      <alignment horizontal="left"/>
    </xf>
    <xf numFmtId="0" fontId="0" fillId="0" borderId="17" xfId="0" applyBorder="1" applyAlignment="1" applyProtection="1">
      <alignment horizontal="centerContinuous"/>
    </xf>
    <xf numFmtId="0" fontId="0" fillId="0" borderId="13" xfId="0" applyBorder="1" applyAlignment="1" applyProtection="1">
      <alignment horizontal="center"/>
    </xf>
    <xf numFmtId="0" fontId="0" fillId="0" borderId="64" xfId="0" applyBorder="1" applyProtection="1"/>
    <xf numFmtId="164" fontId="0" fillId="0" borderId="65" xfId="0" applyNumberFormat="1" applyBorder="1" applyAlignment="1" applyProtection="1">
      <alignment horizontal="center"/>
    </xf>
    <xf numFmtId="0" fontId="0" fillId="0" borderId="10" xfId="0" applyBorder="1" applyAlignment="1" applyProtection="1">
      <alignment horizontal="centerContinuous"/>
    </xf>
    <xf numFmtId="0" fontId="0" fillId="0" borderId="69" xfId="0" applyBorder="1" applyAlignment="1" applyProtection="1">
      <alignment horizontal="centerContinuous"/>
    </xf>
    <xf numFmtId="0" fontId="0" fillId="0" borderId="68" xfId="0" applyBorder="1" applyAlignment="1" applyProtection="1">
      <alignment horizontal="centerContinuous"/>
    </xf>
    <xf numFmtId="0" fontId="0" fillId="0" borderId="69" xfId="0" applyBorder="1" applyProtection="1"/>
    <xf numFmtId="0" fontId="0" fillId="0" borderId="12" xfId="0" applyBorder="1" applyAlignment="1" applyProtection="1">
      <alignment horizontal="center"/>
    </xf>
    <xf numFmtId="0" fontId="0" fillId="0" borderId="11" xfId="0" applyBorder="1" applyAlignment="1" applyProtection="1">
      <alignment horizontal="centerContinuous"/>
    </xf>
    <xf numFmtId="0" fontId="0" fillId="0" borderId="75" xfId="0" applyBorder="1" applyAlignment="1" applyProtection="1">
      <alignment horizontal="centerContinuous"/>
    </xf>
    <xf numFmtId="0" fontId="0" fillId="0" borderId="64" xfId="0" applyBorder="1" applyAlignment="1" applyProtection="1">
      <alignment horizontal="center"/>
    </xf>
    <xf numFmtId="0" fontId="0" fillId="0" borderId="64" xfId="0" applyBorder="1" applyAlignment="1" applyProtection="1">
      <alignment horizontal="centerContinuous"/>
    </xf>
    <xf numFmtId="0" fontId="0" fillId="0" borderId="65" xfId="0" applyBorder="1" applyAlignment="1" applyProtection="1">
      <alignment horizontal="center"/>
    </xf>
    <xf numFmtId="0" fontId="0" fillId="0" borderId="16" xfId="0" applyBorder="1" applyAlignment="1" applyProtection="1">
      <alignment horizontal="center"/>
    </xf>
    <xf numFmtId="0" fontId="0" fillId="0" borderId="16" xfId="0" applyBorder="1" applyAlignment="1" applyProtection="1">
      <alignment horizontal="centerContinuous"/>
    </xf>
    <xf numFmtId="0" fontId="0" fillId="0" borderId="15" xfId="0" applyBorder="1" applyAlignment="1" applyProtection="1">
      <alignment horizontal="centerContinuous"/>
    </xf>
    <xf numFmtId="0" fontId="0" fillId="0" borderId="64" xfId="0" applyBorder="1" applyAlignment="1" applyProtection="1">
      <alignment horizontal="right"/>
    </xf>
    <xf numFmtId="0" fontId="0" fillId="0" borderId="13" xfId="0" applyBorder="1" applyAlignment="1" applyProtection="1">
      <alignment horizontal="right"/>
    </xf>
    <xf numFmtId="37" fontId="0" fillId="0" borderId="14" xfId="0" applyNumberFormat="1" applyBorder="1" applyAlignment="1" applyProtection="1">
      <alignment horizontal="right"/>
    </xf>
    <xf numFmtId="37" fontId="0" fillId="0" borderId="14" xfId="0" applyNumberFormat="1" applyBorder="1" applyProtection="1"/>
    <xf numFmtId="0" fontId="0" fillId="0" borderId="65" xfId="0" applyBorder="1" applyProtection="1"/>
    <xf numFmtId="0" fontId="0" fillId="0" borderId="63" xfId="0" applyBorder="1" applyProtection="1"/>
    <xf numFmtId="5" fontId="0" fillId="0" borderId="78" xfId="0" applyNumberFormat="1" applyBorder="1" applyProtection="1"/>
    <xf numFmtId="164" fontId="0" fillId="0" borderId="0" xfId="0" applyNumberFormat="1" applyAlignment="1" applyProtection="1">
      <alignment horizontal="center"/>
    </xf>
    <xf numFmtId="164" fontId="0" fillId="0" borderId="10" xfId="0" applyNumberFormat="1" applyBorder="1" applyAlignment="1" applyProtection="1">
      <alignment horizontal="center"/>
    </xf>
    <xf numFmtId="0" fontId="55" fillId="0" borderId="0" xfId="0" applyFont="1" applyProtection="1">
      <protection locked="0"/>
    </xf>
    <xf numFmtId="0" fontId="55" fillId="0" borderId="13" xfId="0" applyFont="1" applyBorder="1" applyProtection="1">
      <protection locked="0"/>
    </xf>
    <xf numFmtId="0" fontId="55" fillId="0" borderId="64" xfId="0" applyFont="1" applyBorder="1" applyProtection="1">
      <protection locked="0"/>
    </xf>
    <xf numFmtId="0" fontId="55" fillId="0" borderId="15" xfId="0" applyFont="1" applyBorder="1" applyProtection="1">
      <protection locked="0"/>
    </xf>
    <xf numFmtId="0" fontId="55" fillId="0" borderId="10" xfId="0" applyFont="1" applyBorder="1" applyProtection="1">
      <protection locked="0"/>
    </xf>
    <xf numFmtId="0" fontId="0" fillId="0" borderId="11" xfId="0" applyBorder="1" applyAlignment="1" applyProtection="1">
      <alignment horizontal="center"/>
    </xf>
    <xf numFmtId="0" fontId="0" fillId="0" borderId="79" xfId="0" applyBorder="1" applyAlignment="1" applyProtection="1">
      <alignment horizontal="center"/>
    </xf>
    <xf numFmtId="0" fontId="0" fillId="0" borderId="19" xfId="0" applyBorder="1" applyAlignment="1" applyProtection="1">
      <alignment horizontal="center"/>
    </xf>
    <xf numFmtId="0" fontId="0" fillId="30" borderId="13" xfId="0" applyFill="1" applyBorder="1" applyProtection="1"/>
    <xf numFmtId="0" fontId="0" fillId="30" borderId="11" xfId="0" applyFill="1" applyBorder="1" applyProtection="1"/>
    <xf numFmtId="0" fontId="0" fillId="30" borderId="12" xfId="0" applyFill="1" applyBorder="1" applyProtection="1"/>
    <xf numFmtId="0" fontId="0" fillId="30" borderId="15" xfId="0" applyFill="1" applyBorder="1" applyProtection="1"/>
    <xf numFmtId="0" fontId="0" fillId="30" borderId="0" xfId="0" applyFill="1" applyProtection="1"/>
    <xf numFmtId="0" fontId="0" fillId="30" borderId="14" xfId="0" applyFill="1" applyBorder="1" applyProtection="1"/>
    <xf numFmtId="0" fontId="0" fillId="30" borderId="68" xfId="0" applyFill="1" applyBorder="1" applyProtection="1"/>
    <xf numFmtId="0" fontId="0" fillId="30" borderId="16" xfId="0" applyFill="1" applyBorder="1" applyProtection="1"/>
    <xf numFmtId="0" fontId="0" fillId="30" borderId="10" xfId="0" applyFill="1" applyBorder="1" applyProtection="1"/>
    <xf numFmtId="0" fontId="0" fillId="30" borderId="17" xfId="0" applyFill="1" applyBorder="1" applyProtection="1"/>
    <xf numFmtId="0" fontId="0" fillId="30" borderId="69" xfId="0" applyFill="1" applyBorder="1" applyProtection="1"/>
    <xf numFmtId="0" fontId="55" fillId="0" borderId="14" xfId="0" applyFont="1" applyBorder="1" applyProtection="1">
      <protection locked="0"/>
    </xf>
    <xf numFmtId="0" fontId="55" fillId="0" borderId="16" xfId="0" applyFont="1" applyBorder="1" applyProtection="1">
      <protection locked="0"/>
    </xf>
    <xf numFmtId="0" fontId="0" fillId="0" borderId="47" xfId="0" applyBorder="1" applyProtection="1"/>
    <xf numFmtId="0" fontId="55" fillId="0" borderId="17" xfId="0" applyFont="1" applyBorder="1" applyAlignment="1" applyProtection="1">
      <alignment horizontal="center"/>
      <protection locked="0"/>
    </xf>
    <xf numFmtId="0" fontId="55" fillId="0" borderId="11" xfId="0" applyFont="1" applyBorder="1" applyAlignment="1" applyProtection="1">
      <alignment horizontal="center"/>
      <protection locked="0"/>
    </xf>
    <xf numFmtId="0" fontId="55" fillId="0" borderId="12" xfId="0" applyFont="1" applyBorder="1" applyAlignment="1" applyProtection="1">
      <alignment horizontal="center"/>
      <protection locked="0"/>
    </xf>
    <xf numFmtId="0" fontId="55" fillId="0" borderId="18" xfId="0" applyFont="1" applyBorder="1" applyAlignment="1" applyProtection="1">
      <alignment horizontal="center"/>
      <protection locked="0"/>
    </xf>
    <xf numFmtId="0" fontId="55" fillId="0" borderId="19" xfId="0" applyFont="1" applyBorder="1" applyAlignment="1" applyProtection="1">
      <alignment horizontal="center"/>
      <protection locked="0"/>
    </xf>
    <xf numFmtId="164" fontId="55" fillId="0" borderId="19" xfId="0" applyNumberFormat="1" applyFont="1" applyBorder="1" applyAlignment="1" applyProtection="1">
      <alignment horizontal="center"/>
      <protection locked="0"/>
    </xf>
    <xf numFmtId="0" fontId="55" fillId="0" borderId="13" xfId="0" applyFont="1" applyBorder="1" applyAlignment="1" applyProtection="1">
      <alignment horizontal="right"/>
      <protection locked="0"/>
    </xf>
    <xf numFmtId="5" fontId="55" fillId="0" borderId="0" xfId="0" applyNumberFormat="1" applyFont="1" applyProtection="1">
      <protection locked="0"/>
    </xf>
    <xf numFmtId="37" fontId="55" fillId="0" borderId="0" xfId="0" applyNumberFormat="1" applyFont="1" applyProtection="1">
      <protection locked="0"/>
    </xf>
    <xf numFmtId="37" fontId="55" fillId="0" borderId="19" xfId="0" applyNumberFormat="1" applyFont="1" applyBorder="1" applyProtection="1">
      <protection locked="0"/>
    </xf>
    <xf numFmtId="37" fontId="0" fillId="0" borderId="19" xfId="0" applyNumberFormat="1" applyBorder="1" applyProtection="1"/>
    <xf numFmtId="5" fontId="55" fillId="0" borderId="80" xfId="0" applyNumberFormat="1" applyFont="1" applyBorder="1" applyProtection="1">
      <protection locked="0"/>
    </xf>
    <xf numFmtId="0" fontId="55" fillId="0" borderId="0" xfId="0" applyFont="1" applyAlignment="1" applyProtection="1">
      <alignment horizontal="centerContinuous"/>
      <protection locked="0"/>
    </xf>
    <xf numFmtId="164" fontId="0" fillId="0" borderId="15" xfId="0" applyNumberFormat="1" applyBorder="1" applyAlignment="1" applyProtection="1">
      <alignment horizontal="center"/>
    </xf>
    <xf numFmtId="0" fontId="0" fillId="0" borderId="11" xfId="0" applyBorder="1" applyAlignment="1" applyProtection="1">
      <alignment horizontal="right"/>
    </xf>
    <xf numFmtId="0" fontId="0" fillId="0" borderId="17" xfId="0" applyBorder="1" applyAlignment="1" applyProtection="1">
      <alignment horizontal="right"/>
    </xf>
    <xf numFmtId="0" fontId="0" fillId="0" borderId="75" xfId="0" applyBorder="1" applyProtection="1"/>
    <xf numFmtId="0" fontId="0" fillId="0" borderId="15" xfId="0" applyBorder="1" applyAlignment="1" applyProtection="1">
      <alignment horizontal="center"/>
    </xf>
    <xf numFmtId="0" fontId="0" fillId="0" borderId="79" xfId="0" applyBorder="1" applyProtection="1"/>
    <xf numFmtId="165" fontId="0" fillId="0" borderId="19" xfId="0" applyNumberFormat="1" applyBorder="1" applyProtection="1"/>
    <xf numFmtId="165" fontId="0" fillId="0" borderId="20" xfId="0" applyNumberFormat="1" applyBorder="1" applyAlignment="1" applyProtection="1">
      <alignment horizontal="center"/>
    </xf>
    <xf numFmtId="165" fontId="0" fillId="0" borderId="19" xfId="0" applyNumberFormat="1" applyBorder="1" applyAlignment="1" applyProtection="1">
      <alignment horizontal="center"/>
    </xf>
    <xf numFmtId="165" fontId="0" fillId="0" borderId="20" xfId="0" applyNumberFormat="1" applyBorder="1" applyProtection="1"/>
    <xf numFmtId="165" fontId="0" fillId="0" borderId="18" xfId="0" applyNumberFormat="1" applyBorder="1" applyProtection="1"/>
    <xf numFmtId="0" fontId="0" fillId="0" borderId="79" xfId="0" applyBorder="1" applyAlignment="1" applyProtection="1">
      <alignment horizontal="right"/>
    </xf>
    <xf numFmtId="165" fontId="0" fillId="0" borderId="18" xfId="0" applyNumberFormat="1" applyBorder="1" applyAlignment="1" applyProtection="1">
      <alignment horizontal="right"/>
    </xf>
    <xf numFmtId="165" fontId="0" fillId="0" borderId="0" xfId="0" applyNumberFormat="1" applyProtection="1"/>
    <xf numFmtId="165" fontId="0" fillId="0" borderId="14" xfId="0" applyNumberFormat="1" applyBorder="1" applyProtection="1"/>
    <xf numFmtId="165" fontId="0" fillId="0" borderId="13" xfId="0" applyNumberFormat="1" applyBorder="1" applyAlignment="1" applyProtection="1">
      <alignment horizontal="right"/>
    </xf>
    <xf numFmtId="0" fontId="0" fillId="0" borderId="18" xfId="0" applyBorder="1" applyAlignment="1" applyProtection="1">
      <alignment horizontal="right"/>
    </xf>
    <xf numFmtId="37" fontId="0" fillId="0" borderId="20" xfId="0" applyNumberFormat="1" applyBorder="1" applyProtection="1"/>
    <xf numFmtId="37" fontId="0" fillId="0" borderId="18" xfId="0" applyNumberFormat="1" applyBorder="1" applyAlignment="1" applyProtection="1">
      <alignment horizontal="right"/>
    </xf>
    <xf numFmtId="5" fontId="0" fillId="0" borderId="19" xfId="0" applyNumberFormat="1" applyBorder="1" applyProtection="1"/>
    <xf numFmtId="5" fontId="0" fillId="0" borderId="20" xfId="0" applyNumberFormat="1" applyBorder="1" applyProtection="1"/>
    <xf numFmtId="5" fontId="0" fillId="0" borderId="18" xfId="0" applyNumberFormat="1" applyBorder="1" applyAlignment="1" applyProtection="1">
      <alignment horizontal="right"/>
    </xf>
    <xf numFmtId="37" fontId="0" fillId="0" borderId="18" xfId="0" applyNumberFormat="1" applyBorder="1" applyProtection="1"/>
    <xf numFmtId="5" fontId="0" fillId="0" borderId="18" xfId="0" applyNumberFormat="1" applyBorder="1" applyProtection="1"/>
    <xf numFmtId="168" fontId="0" fillId="0" borderId="19" xfId="0" applyNumberFormat="1" applyBorder="1" applyProtection="1"/>
    <xf numFmtId="168" fontId="0" fillId="0" borderId="20" xfId="0" applyNumberFormat="1" applyBorder="1" applyProtection="1"/>
    <xf numFmtId="168" fontId="0" fillId="0" borderId="18" xfId="0" applyNumberFormat="1" applyBorder="1" applyProtection="1"/>
    <xf numFmtId="170" fontId="0" fillId="0" borderId="0" xfId="0" applyNumberFormat="1" applyProtection="1"/>
    <xf numFmtId="170" fontId="0" fillId="0" borderId="14" xfId="0" applyNumberFormat="1" applyBorder="1" applyProtection="1"/>
    <xf numFmtId="170" fontId="0" fillId="0" borderId="13" xfId="0" applyNumberFormat="1" applyBorder="1" applyProtection="1"/>
    <xf numFmtId="0" fontId="0" fillId="0" borderId="70" xfId="0" applyBorder="1" applyProtection="1"/>
    <xf numFmtId="0" fontId="0" fillId="0" borderId="68" xfId="0" applyBorder="1" applyProtection="1"/>
    <xf numFmtId="37" fontId="0" fillId="0" borderId="79" xfId="0" applyNumberFormat="1" applyBorder="1" applyProtection="1"/>
    <xf numFmtId="37" fontId="0" fillId="0" borderId="64" xfId="0" applyNumberFormat="1" applyBorder="1" applyProtection="1"/>
    <xf numFmtId="171" fontId="0" fillId="0" borderId="14" xfId="0" applyNumberFormat="1" applyBorder="1" applyProtection="1"/>
    <xf numFmtId="171" fontId="0" fillId="0" borderId="64" xfId="0" applyNumberFormat="1" applyBorder="1" applyProtection="1"/>
    <xf numFmtId="171" fontId="0" fillId="0" borderId="0" xfId="0" applyNumberFormat="1" applyProtection="1"/>
    <xf numFmtId="171" fontId="0" fillId="0" borderId="20" xfId="0" applyNumberFormat="1" applyBorder="1" applyProtection="1"/>
    <xf numFmtId="171" fontId="0" fillId="0" borderId="79" xfId="0" applyNumberFormat="1" applyBorder="1" applyProtection="1"/>
    <xf numFmtId="171" fontId="0" fillId="0" borderId="19" xfId="0" applyNumberFormat="1" applyBorder="1" applyProtection="1"/>
    <xf numFmtId="37" fontId="0" fillId="0" borderId="16" xfId="0" applyNumberFormat="1" applyBorder="1" applyProtection="1"/>
    <xf numFmtId="37" fontId="0" fillId="0" borderId="65" xfId="0" applyNumberFormat="1" applyBorder="1" applyProtection="1"/>
    <xf numFmtId="37" fontId="0" fillId="0" borderId="10" xfId="0" applyNumberFormat="1" applyBorder="1" applyProtection="1"/>
    <xf numFmtId="164" fontId="0" fillId="0" borderId="16" xfId="0" applyNumberFormat="1" applyBorder="1" applyAlignment="1" applyProtection="1">
      <alignment horizontal="center"/>
    </xf>
    <xf numFmtId="0" fontId="0" fillId="0" borderId="20" xfId="0" applyBorder="1" applyAlignment="1" applyProtection="1">
      <alignment horizontal="right"/>
    </xf>
    <xf numFmtId="0" fontId="0" fillId="0" borderId="14" xfId="0" applyBorder="1" applyAlignment="1" applyProtection="1">
      <alignment horizontal="right"/>
    </xf>
    <xf numFmtId="37" fontId="0" fillId="0" borderId="20" xfId="0" applyNumberFormat="1" applyBorder="1" applyAlignment="1" applyProtection="1">
      <alignment horizontal="right"/>
    </xf>
    <xf numFmtId="5" fontId="0" fillId="0" borderId="0" xfId="0" applyNumberFormat="1" applyProtection="1"/>
    <xf numFmtId="167" fontId="0" fillId="0" borderId="19" xfId="0" applyNumberFormat="1" applyBorder="1" applyProtection="1"/>
    <xf numFmtId="167" fontId="0" fillId="0" borderId="20" xfId="0" applyNumberFormat="1" applyBorder="1" applyProtection="1"/>
    <xf numFmtId="167" fontId="0" fillId="0" borderId="0" xfId="0" applyNumberFormat="1" applyProtection="1"/>
    <xf numFmtId="167" fontId="0" fillId="0" borderId="18" xfId="0" applyNumberFormat="1" applyBorder="1" applyProtection="1"/>
    <xf numFmtId="0" fontId="0" fillId="0" borderId="0" xfId="0" applyBorder="1" applyProtection="1"/>
    <xf numFmtId="0" fontId="0" fillId="0" borderId="0" xfId="0" applyAlignment="1" applyProtection="1">
      <alignment horizontal="left"/>
    </xf>
    <xf numFmtId="164" fontId="0" fillId="0" borderId="79" xfId="0" applyNumberFormat="1" applyBorder="1" applyAlignment="1" applyProtection="1">
      <alignment horizontal="center"/>
    </xf>
    <xf numFmtId="0" fontId="0" fillId="0" borderId="46" xfId="0" applyBorder="1" applyProtection="1"/>
    <xf numFmtId="0" fontId="0" fillId="0" borderId="0" xfId="0" applyBorder="1" applyAlignment="1" applyProtection="1">
      <alignment horizontal="center"/>
    </xf>
    <xf numFmtId="164" fontId="0" fillId="0" borderId="20" xfId="0" applyNumberFormat="1" applyBorder="1" applyAlignment="1" applyProtection="1">
      <alignment horizontal="center"/>
    </xf>
    <xf numFmtId="37" fontId="0" fillId="0" borderId="0" xfId="0" applyNumberFormat="1" applyAlignment="1" applyProtection="1">
      <alignment horizontal="centerContinuous"/>
    </xf>
    <xf numFmtId="5" fontId="0" fillId="0" borderId="14" xfId="0" applyNumberFormat="1" applyBorder="1" applyProtection="1"/>
    <xf numFmtId="5" fontId="0" fillId="0" borderId="14"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81" xfId="0" applyBorder="1" applyProtection="1"/>
    <xf numFmtId="5" fontId="0" fillId="0" borderId="69"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16" xfId="0" applyNumberFormat="1" applyBorder="1" applyAlignment="1" applyProtection="1">
      <alignment horizontal="right"/>
    </xf>
    <xf numFmtId="37" fontId="0" fillId="0" borderId="10" xfId="0" applyNumberFormat="1" applyBorder="1" applyAlignment="1" applyProtection="1">
      <alignment horizontal="right"/>
    </xf>
    <xf numFmtId="5" fontId="0" fillId="0" borderId="16" xfId="0" applyNumberFormat="1" applyBorder="1" applyProtection="1"/>
    <xf numFmtId="0" fontId="0" fillId="0" borderId="13" xfId="0" applyBorder="1" applyAlignment="1" applyProtection="1">
      <alignment horizontal="left"/>
    </xf>
    <xf numFmtId="0" fontId="0" fillId="0" borderId="0" xfId="0" applyAlignment="1">
      <alignment horizontal="left" wrapText="1"/>
    </xf>
    <xf numFmtId="0" fontId="25" fillId="0" borderId="0" xfId="0" applyFont="1" applyAlignment="1" applyProtection="1">
      <alignment horizontal="left" wrapText="1"/>
    </xf>
    <xf numFmtId="0" fontId="25" fillId="0" borderId="0" xfId="0" applyFont="1" applyAlignment="1" applyProtection="1">
      <alignment horizontal="centerContinuous" wrapText="1"/>
    </xf>
    <xf numFmtId="0" fontId="25" fillId="0" borderId="0" xfId="0" applyFont="1"/>
    <xf numFmtId="0" fontId="0" fillId="0" borderId="0" xfId="0" applyAlignment="1">
      <alignment horizontal="left" vertical="justify" wrapText="1"/>
    </xf>
    <xf numFmtId="0" fontId="0" fillId="0" borderId="19" xfId="0" applyBorder="1" applyAlignment="1">
      <alignment wrapText="1"/>
    </xf>
    <xf numFmtId="0" fontId="0" fillId="0" borderId="14" xfId="0" applyBorder="1" applyAlignment="1">
      <alignment horizontal="left" wrapText="1"/>
    </xf>
    <xf numFmtId="0" fontId="21" fillId="0" borderId="0" xfId="0" applyFont="1" applyAlignment="1" applyProtection="1">
      <alignment horizontal="left" vertical="justify" wrapText="1"/>
    </xf>
    <xf numFmtId="164" fontId="13" fillId="0" borderId="10" xfId="0" applyNumberFormat="1" applyFont="1" applyBorder="1" applyAlignment="1" applyProtection="1">
      <alignment horizontal="center"/>
    </xf>
    <xf numFmtId="0" fontId="13" fillId="0" borderId="0" xfId="0" applyFont="1" applyAlignment="1">
      <alignment horizontal="right"/>
    </xf>
    <xf numFmtId="0" fontId="13" fillId="0" borderId="12" xfId="0" applyFont="1" applyBorder="1"/>
    <xf numFmtId="0" fontId="14" fillId="0" borderId="13" xfId="0" applyFont="1" applyBorder="1" applyAlignment="1">
      <alignment horizontal="centerContinuous"/>
    </xf>
    <xf numFmtId="0" fontId="14" fillId="0" borderId="0" xfId="0" applyFont="1" applyAlignment="1">
      <alignment horizontal="centerContinuous"/>
    </xf>
    <xf numFmtId="0" fontId="13" fillId="0" borderId="14" xfId="0" applyFont="1" applyBorder="1"/>
    <xf numFmtId="0" fontId="13" fillId="0" borderId="13" xfId="0" applyFont="1" applyBorder="1" applyAlignment="1">
      <alignment horizontal="center"/>
    </xf>
    <xf numFmtId="0" fontId="13" fillId="0" borderId="20" xfId="0" applyFont="1" applyBorder="1"/>
    <xf numFmtId="0" fontId="13" fillId="0" borderId="24" xfId="0" applyFont="1" applyBorder="1"/>
    <xf numFmtId="0" fontId="13" fillId="0" borderId="28" xfId="0" applyFont="1" applyBorder="1" applyAlignment="1">
      <alignment horizontal="centerContinuous"/>
    </xf>
    <xf numFmtId="0" fontId="13" fillId="0" borderId="27" xfId="0" applyFont="1" applyBorder="1"/>
    <xf numFmtId="0" fontId="13" fillId="0" borderId="36" xfId="0" applyFont="1" applyBorder="1"/>
    <xf numFmtId="0" fontId="13" fillId="0" borderId="37" xfId="0" applyFont="1" applyBorder="1" applyAlignment="1">
      <alignment horizontal="center"/>
    </xf>
    <xf numFmtId="0" fontId="13" fillId="0" borderId="38" xfId="0" applyFont="1" applyBorder="1" applyAlignment="1">
      <alignment horizontal="center"/>
    </xf>
    <xf numFmtId="0" fontId="13" fillId="0" borderId="27" xfId="0" applyFont="1" applyBorder="1" applyAlignment="1">
      <alignment horizontal="center"/>
    </xf>
    <xf numFmtId="0" fontId="13" fillId="0" borderId="34" xfId="0" applyFont="1" applyBorder="1" applyAlignment="1">
      <alignment horizontal="center"/>
    </xf>
    <xf numFmtId="0" fontId="13" fillId="0" borderId="0" xfId="0" applyFont="1" applyAlignment="1">
      <alignment horizontal="center"/>
    </xf>
    <xf numFmtId="0" fontId="13" fillId="0" borderId="25" xfId="0" applyFont="1" applyBorder="1" applyAlignment="1">
      <alignment horizontal="center"/>
    </xf>
    <xf numFmtId="0" fontId="13" fillId="0" borderId="24" xfId="0" applyFont="1" applyBorder="1" applyAlignment="1">
      <alignment horizontal="center"/>
    </xf>
    <xf numFmtId="0" fontId="13" fillId="0" borderId="14" xfId="0" applyFont="1" applyBorder="1" applyAlignment="1">
      <alignment horizontal="center"/>
    </xf>
    <xf numFmtId="0" fontId="13" fillId="0" borderId="39" xfId="0" applyFont="1" applyBorder="1" applyAlignment="1">
      <alignment horizontal="center"/>
    </xf>
    <xf numFmtId="0" fontId="13" fillId="0" borderId="40" xfId="0" applyFont="1" applyBorder="1"/>
    <xf numFmtId="0" fontId="13" fillId="0" borderId="41" xfId="0" applyFont="1" applyBorder="1"/>
    <xf numFmtId="0" fontId="13" fillId="0" borderId="43" xfId="0" applyFont="1" applyBorder="1" applyAlignment="1">
      <alignment horizontal="center"/>
    </xf>
    <xf numFmtId="0" fontId="13" fillId="0" borderId="18" xfId="0" applyFont="1" applyBorder="1" applyAlignment="1">
      <alignment horizontal="center"/>
    </xf>
    <xf numFmtId="0" fontId="13" fillId="0" borderId="31" xfId="0" applyFont="1" applyBorder="1" applyAlignment="1">
      <alignment horizontal="center"/>
    </xf>
    <xf numFmtId="0" fontId="13" fillId="0" borderId="16" xfId="0" applyFont="1" applyBorder="1"/>
    <xf numFmtId="0" fontId="14" fillId="0" borderId="0" xfId="0" applyFont="1"/>
    <xf numFmtId="0" fontId="14" fillId="0" borderId="0" xfId="0" applyFont="1" applyAlignment="1">
      <alignment horizontal="right"/>
    </xf>
    <xf numFmtId="0" fontId="19" fillId="0" borderId="0" xfId="0" applyFont="1" applyAlignment="1">
      <alignment horizontal="left" vertical="top"/>
    </xf>
    <xf numFmtId="0" fontId="0" fillId="0" borderId="0" xfId="0" applyAlignment="1">
      <alignment horizontal="left" vertical="top"/>
    </xf>
    <xf numFmtId="0" fontId="0" fillId="0" borderId="14" xfId="0" applyBorder="1" applyAlignment="1">
      <alignment horizontal="left" vertical="top"/>
    </xf>
    <xf numFmtId="0" fontId="19" fillId="0" borderId="0" xfId="0" applyFont="1" applyBorder="1" applyAlignment="1">
      <alignment horizontal="left" vertical="top" wrapText="1"/>
    </xf>
    <xf numFmtId="0" fontId="0" fillId="0" borderId="0" xfId="0" applyAlignment="1">
      <alignment horizontal="left" vertical="justify"/>
    </xf>
    <xf numFmtId="0" fontId="21" fillId="0" borderId="0" xfId="0" applyFont="1" applyAlignment="1" applyProtection="1">
      <alignment horizontal="left" vertical="top"/>
    </xf>
    <xf numFmtId="0" fontId="23" fillId="0" borderId="17" xfId="0" applyFont="1" applyBorder="1"/>
    <xf numFmtId="0" fontId="9" fillId="0" borderId="21" xfId="0" applyFont="1" applyBorder="1"/>
    <xf numFmtId="0" fontId="9" fillId="0" borderId="33" xfId="0" applyFont="1" applyBorder="1"/>
    <xf numFmtId="0" fontId="9" fillId="0" borderId="11" xfId="0" applyFont="1" applyBorder="1"/>
    <xf numFmtId="0" fontId="9" fillId="0" borderId="22" xfId="0" applyFont="1" applyBorder="1"/>
    <xf numFmtId="0" fontId="9" fillId="0" borderId="28" xfId="0" applyFont="1" applyBorder="1" applyAlignment="1">
      <alignment horizontal="center"/>
    </xf>
    <xf numFmtId="0" fontId="9" fillId="0" borderId="24" xfId="0" applyFont="1" applyBorder="1"/>
    <xf numFmtId="0" fontId="9" fillId="0" borderId="30" xfId="0" applyFont="1" applyBorder="1" applyAlignment="1">
      <alignment horizontal="center"/>
    </xf>
    <xf numFmtId="0" fontId="22" fillId="0" borderId="18" xfId="0" applyFont="1" applyBorder="1" applyAlignment="1">
      <alignment horizontal="centerContinuous"/>
    </xf>
    <xf numFmtId="0" fontId="9" fillId="0" borderId="27" xfId="0" applyFont="1" applyBorder="1" applyAlignment="1">
      <alignment horizontal="center"/>
    </xf>
    <xf numFmtId="0" fontId="9" fillId="0" borderId="28" xfId="0" applyFont="1" applyBorder="1" applyAlignment="1">
      <alignment horizontal="centerContinuous"/>
    </xf>
    <xf numFmtId="0" fontId="9" fillId="0" borderId="25" xfId="0" applyFont="1" applyBorder="1" applyAlignment="1">
      <alignment horizontal="centerContinuous"/>
    </xf>
    <xf numFmtId="0" fontId="9" fillId="0" borderId="29" xfId="0" applyFont="1" applyBorder="1" applyAlignment="1">
      <alignment horizontal="center"/>
    </xf>
    <xf numFmtId="0" fontId="9" fillId="0" borderId="30" xfId="0" applyFont="1" applyBorder="1" applyAlignment="1">
      <alignment horizontal="centerContinuous"/>
    </xf>
    <xf numFmtId="0" fontId="9" fillId="0" borderId="31" xfId="0" applyFont="1" applyBorder="1" applyAlignment="1">
      <alignment horizontal="centerContinuous"/>
    </xf>
    <xf numFmtId="0" fontId="9" fillId="0" borderId="29" xfId="0" applyFont="1" applyBorder="1"/>
    <xf numFmtId="0" fontId="22" fillId="0" borderId="19" xfId="0" applyFont="1" applyBorder="1" applyAlignment="1">
      <alignment horizontal="center"/>
    </xf>
    <xf numFmtId="0" fontId="9" fillId="0" borderId="19" xfId="0" applyFont="1" applyBorder="1" applyAlignment="1">
      <alignment horizontal="left"/>
    </xf>
    <xf numFmtId="0" fontId="9" fillId="0" borderId="30" xfId="0" applyFont="1" applyBorder="1" applyAlignment="1">
      <alignment horizontal="center" wrapText="1"/>
    </xf>
    <xf numFmtId="0" fontId="9" fillId="0" borderId="32" xfId="0" applyFont="1" applyBorder="1"/>
    <xf numFmtId="0" fontId="9" fillId="0" borderId="10" xfId="0" applyFont="1" applyBorder="1" applyAlignment="1">
      <alignment horizontal="left"/>
    </xf>
    <xf numFmtId="0" fontId="9" fillId="0" borderId="47" xfId="0" applyFont="1" applyBorder="1" applyAlignment="1">
      <alignment horizontal="centerContinuous" wrapText="1"/>
    </xf>
    <xf numFmtId="5" fontId="9" fillId="0" borderId="47" xfId="0" applyNumberFormat="1" applyFont="1" applyBorder="1" applyAlignment="1" applyProtection="1">
      <alignment horizontal="right"/>
    </xf>
    <xf numFmtId="5" fontId="9" fillId="0" borderId="46" xfId="0" applyNumberFormat="1" applyFont="1" applyBorder="1" applyAlignment="1" applyProtection="1">
      <alignment horizontal="right"/>
    </xf>
    <xf numFmtId="0" fontId="9" fillId="0" borderId="0" xfId="0" applyFont="1" applyBorder="1"/>
    <xf numFmtId="0" fontId="9" fillId="0" borderId="0" xfId="0" applyFont="1" applyBorder="1" applyAlignment="1">
      <alignment horizontal="left"/>
    </xf>
    <xf numFmtId="0" fontId="9" fillId="0" borderId="0" xfId="0" applyFont="1" applyBorder="1" applyAlignment="1">
      <alignment horizontal="centerContinuous"/>
    </xf>
    <xf numFmtId="0" fontId="9" fillId="0" borderId="0" xfId="0" applyFont="1" applyBorder="1" applyAlignment="1">
      <alignment horizontal="centerContinuous" wrapText="1"/>
    </xf>
    <xf numFmtId="5" fontId="9" fillId="0" borderId="0" xfId="0" applyNumberFormat="1" applyFont="1" applyBorder="1" applyAlignment="1" applyProtection="1">
      <alignment horizontal="right"/>
    </xf>
    <xf numFmtId="0" fontId="9" fillId="0" borderId="17" xfId="0" applyFont="1" applyBorder="1"/>
    <xf numFmtId="0" fontId="9" fillId="0" borderId="12" xfId="0" applyFont="1" applyBorder="1"/>
    <xf numFmtId="0" fontId="9" fillId="0" borderId="34" xfId="0" applyFont="1" applyBorder="1"/>
    <xf numFmtId="0" fontId="9" fillId="0" borderId="35" xfId="0" applyFont="1" applyBorder="1"/>
    <xf numFmtId="0" fontId="22" fillId="0" borderId="19" xfId="0" applyFont="1" applyBorder="1" applyAlignment="1">
      <alignment horizontal="centerContinuous"/>
    </xf>
    <xf numFmtId="0" fontId="9" fillId="0" borderId="27" xfId="0" applyFont="1" applyBorder="1"/>
    <xf numFmtId="0" fontId="9" fillId="0" borderId="30" xfId="0" applyFont="1" applyBorder="1"/>
    <xf numFmtId="0" fontId="9" fillId="0" borderId="28" xfId="0" applyFont="1" applyBorder="1"/>
    <xf numFmtId="0" fontId="9" fillId="0" borderId="47" xfId="0" applyFont="1" applyBorder="1"/>
    <xf numFmtId="5" fontId="9" fillId="0" borderId="0" xfId="0" applyNumberFormat="1" applyFont="1" applyBorder="1" applyProtection="1"/>
    <xf numFmtId="0" fontId="9" fillId="0" borderId="0" xfId="0" applyFont="1" applyAlignment="1"/>
    <xf numFmtId="0" fontId="9" fillId="0" borderId="19" xfId="0" applyFont="1" applyBorder="1" applyAlignment="1"/>
    <xf numFmtId="0" fontId="22" fillId="0" borderId="0" xfId="0" applyFont="1" applyAlignment="1">
      <alignment horizontal="left"/>
    </xf>
    <xf numFmtId="0" fontId="0" fillId="0" borderId="13" xfId="0" applyBorder="1" applyAlignment="1">
      <alignment wrapText="1"/>
    </xf>
    <xf numFmtId="0" fontId="0" fillId="0" borderId="18" xfId="0" applyBorder="1" applyAlignment="1">
      <alignment wrapText="1"/>
    </xf>
    <xf numFmtId="0" fontId="22" fillId="0" borderId="19" xfId="0" applyFont="1" applyBorder="1" applyAlignment="1" applyProtection="1">
      <alignment horizontal="center"/>
    </xf>
    <xf numFmtId="5" fontId="9" fillId="0" borderId="30" xfId="0" applyNumberFormat="1" applyFont="1" applyBorder="1" applyAlignment="1" applyProtection="1"/>
    <xf numFmtId="5" fontId="9" fillId="0" borderId="31" xfId="0" applyNumberFormat="1" applyFont="1" applyBorder="1" applyAlignment="1" applyProtection="1"/>
    <xf numFmtId="0" fontId="56" fillId="0" borderId="19" xfId="0" applyFont="1" applyBorder="1" applyAlignment="1" applyProtection="1">
      <alignment horizontal="left"/>
    </xf>
    <xf numFmtId="175" fontId="9" fillId="0" borderId="0" xfId="0" applyNumberFormat="1" applyFont="1" applyProtection="1"/>
    <xf numFmtId="0" fontId="0" fillId="0" borderId="20" xfId="0" applyBorder="1" applyAlignment="1">
      <alignment wrapText="1"/>
    </xf>
    <xf numFmtId="0" fontId="22" fillId="0" borderId="19" xfId="0" applyFont="1" applyBorder="1" applyAlignment="1" applyProtection="1">
      <alignment horizontal="centerContinuous"/>
    </xf>
    <xf numFmtId="0" fontId="9" fillId="0" borderId="0" xfId="0" applyFont="1" applyBorder="1" applyProtection="1"/>
    <xf numFmtId="0" fontId="9" fillId="0" borderId="0" xfId="0" applyFont="1" applyBorder="1" applyAlignment="1" applyProtection="1">
      <alignment horizontal="left"/>
    </xf>
    <xf numFmtId="37" fontId="9" fillId="0" borderId="0" xfId="0" applyNumberFormat="1" applyFont="1" applyBorder="1" applyProtection="1"/>
    <xf numFmtId="0" fontId="9" fillId="0" borderId="19" xfId="0" applyFont="1" applyBorder="1" applyAlignment="1" applyProtection="1"/>
    <xf numFmtId="0" fontId="9" fillId="0" borderId="13" xfId="0" quotePrefix="1" applyFont="1" applyBorder="1" applyAlignment="1" applyProtection="1">
      <alignment horizontal="right"/>
    </xf>
    <xf numFmtId="0" fontId="9" fillId="0" borderId="13" xfId="0" applyFont="1" applyBorder="1" applyAlignment="1" applyProtection="1">
      <alignment horizontal="right"/>
    </xf>
    <xf numFmtId="0" fontId="13" fillId="0" borderId="64" xfId="0" applyFont="1" applyBorder="1"/>
    <xf numFmtId="0" fontId="13" fillId="0" borderId="22" xfId="0" applyFont="1" applyBorder="1"/>
    <xf numFmtId="0" fontId="13" fillId="0" borderId="50" xfId="0" applyFont="1" applyBorder="1" applyAlignment="1">
      <alignment horizontal="centerContinuous"/>
    </xf>
    <xf numFmtId="0" fontId="13" fillId="0" borderId="51" xfId="0" applyFont="1" applyBorder="1" applyAlignment="1">
      <alignment horizontal="centerContinuous"/>
    </xf>
    <xf numFmtId="0" fontId="13" fillId="0" borderId="48" xfId="0" applyFont="1" applyBorder="1" applyAlignment="1">
      <alignment horizontal="centerContinuous"/>
    </xf>
    <xf numFmtId="0" fontId="13" fillId="0" borderId="39" xfId="0" applyFont="1" applyBorder="1"/>
    <xf numFmtId="0" fontId="13" fillId="0" borderId="42" xfId="0" applyFont="1" applyBorder="1"/>
    <xf numFmtId="0" fontId="13" fillId="0" borderId="37" xfId="0" applyFont="1" applyBorder="1"/>
    <xf numFmtId="0" fontId="13" fillId="0" borderId="40" xfId="0" applyFont="1" applyBorder="1" applyAlignment="1">
      <alignment horizontal="center"/>
    </xf>
    <xf numFmtId="0" fontId="13" fillId="0" borderId="64" xfId="0" applyFont="1" applyBorder="1" applyAlignment="1">
      <alignment horizontal="center"/>
    </xf>
    <xf numFmtId="0" fontId="13" fillId="0" borderId="41" xfId="0" applyFont="1" applyBorder="1" applyAlignment="1">
      <alignment horizontal="center"/>
    </xf>
    <xf numFmtId="0" fontId="13" fillId="0" borderId="43" xfId="0" applyFont="1" applyBorder="1"/>
    <xf numFmtId="0" fontId="13" fillId="0" borderId="0" xfId="0" applyFont="1" applyBorder="1" applyAlignment="1">
      <alignment horizontal="center"/>
    </xf>
    <xf numFmtId="0" fontId="13" fillId="0" borderId="28" xfId="0" applyFont="1" applyBorder="1" applyAlignment="1">
      <alignment horizontal="center"/>
    </xf>
    <xf numFmtId="0" fontId="13" fillId="0" borderId="34" xfId="0" applyFont="1" applyBorder="1" applyAlignment="1">
      <alignment horizontal="centerContinuous"/>
    </xf>
    <xf numFmtId="0" fontId="13" fillId="0" borderId="29" xfId="0" applyFont="1" applyBorder="1"/>
    <xf numFmtId="0" fontId="13" fillId="0" borderId="30" xfId="0" applyFont="1" applyBorder="1" applyAlignment="1">
      <alignment horizontal="centerContinuous"/>
    </xf>
    <xf numFmtId="0" fontId="13" fillId="0" borderId="35" xfId="0" applyFont="1" applyBorder="1" applyAlignment="1">
      <alignment horizontal="centerContinuous"/>
    </xf>
    <xf numFmtId="0" fontId="13" fillId="0" borderId="19" xfId="0" applyFont="1" applyBorder="1" applyAlignment="1">
      <alignment horizontal="center"/>
    </xf>
    <xf numFmtId="0" fontId="13" fillId="0" borderId="26" xfId="0" applyFont="1" applyBorder="1" applyAlignment="1">
      <alignment horizontal="center"/>
    </xf>
    <xf numFmtId="0" fontId="13" fillId="0" borderId="30" xfId="0" applyFont="1" applyBorder="1" applyAlignment="1">
      <alignment horizontal="center"/>
    </xf>
    <xf numFmtId="0" fontId="13" fillId="0" borderId="31" xfId="0" applyFont="1" applyBorder="1"/>
    <xf numFmtId="0" fontId="13" fillId="0" borderId="47" xfId="0" applyFont="1" applyBorder="1"/>
    <xf numFmtId="0" fontId="13" fillId="0" borderId="10" xfId="0" applyFont="1" applyBorder="1" applyAlignment="1">
      <alignment horizontal="center"/>
    </xf>
    <xf numFmtId="0" fontId="13" fillId="0" borderId="46" xfId="0" applyFont="1" applyBorder="1"/>
    <xf numFmtId="0" fontId="13" fillId="0" borderId="0" xfId="0" applyFont="1" applyBorder="1" applyAlignment="1">
      <alignment horizontal="centerContinuous"/>
    </xf>
    <xf numFmtId="0" fontId="13" fillId="0" borderId="13" xfId="0" applyFont="1" applyBorder="1" applyAlignment="1">
      <alignment horizontal="centerContinuous"/>
    </xf>
    <xf numFmtId="0" fontId="13" fillId="0" borderId="36" xfId="0" applyFont="1" applyBorder="1" applyAlignment="1">
      <alignment horizontal="center"/>
    </xf>
    <xf numFmtId="0" fontId="13" fillId="0" borderId="35" xfId="0" applyFont="1" applyBorder="1" applyAlignment="1">
      <alignment horizontal="center"/>
    </xf>
    <xf numFmtId="0" fontId="13" fillId="0" borderId="32" xfId="0" applyFont="1" applyBorder="1"/>
    <xf numFmtId="0" fontId="13" fillId="0" borderId="44" xfId="0" applyFont="1" applyBorder="1"/>
    <xf numFmtId="37" fontId="13" fillId="0" borderId="47" xfId="0" applyNumberFormat="1" applyFont="1" applyBorder="1" applyProtection="1"/>
    <xf numFmtId="0" fontId="25" fillId="0" borderId="24" xfId="0" applyFont="1" applyBorder="1"/>
    <xf numFmtId="0" fontId="25" fillId="0" borderId="26" xfId="0" applyFont="1" applyBorder="1"/>
    <xf numFmtId="0" fontId="13" fillId="0" borderId="13" xfId="0" applyFont="1" applyBorder="1" applyAlignment="1"/>
    <xf numFmtId="0" fontId="13" fillId="0" borderId="52" xfId="0" applyFont="1" applyBorder="1"/>
    <xf numFmtId="5" fontId="10" fillId="0" borderId="55" xfId="0" applyNumberFormat="1" applyFont="1" applyBorder="1" applyProtection="1">
      <protection locked="0"/>
    </xf>
    <xf numFmtId="0" fontId="10" fillId="0" borderId="55" xfId="0" applyFont="1" applyBorder="1" applyProtection="1">
      <protection locked="0"/>
    </xf>
    <xf numFmtId="37" fontId="10" fillId="0" borderId="55" xfId="0" applyNumberFormat="1" applyFont="1" applyBorder="1" applyProtection="1">
      <protection locked="0"/>
    </xf>
    <xf numFmtId="0" fontId="10" fillId="0" borderId="31" xfId="0" applyFont="1" applyBorder="1" applyProtection="1">
      <protection locked="0"/>
    </xf>
    <xf numFmtId="37" fontId="10" fillId="0" borderId="37" xfId="0" applyNumberFormat="1" applyFont="1" applyBorder="1" applyProtection="1">
      <protection locked="0"/>
    </xf>
    <xf numFmtId="0" fontId="10" fillId="0" borderId="43" xfId="0" applyFont="1" applyBorder="1" applyProtection="1">
      <protection locked="0"/>
    </xf>
    <xf numFmtId="0" fontId="13" fillId="0" borderId="50" xfId="0" applyFont="1" applyBorder="1"/>
    <xf numFmtId="0" fontId="13" fillId="0" borderId="38" xfId="0" applyFont="1" applyBorder="1"/>
    <xf numFmtId="0" fontId="13" fillId="0" borderId="53" xfId="0" applyFont="1" applyBorder="1" applyAlignment="1">
      <alignment horizontal="centerContinuous"/>
    </xf>
    <xf numFmtId="0" fontId="13" fillId="0" borderId="54" xfId="0" applyFont="1" applyBorder="1" applyAlignment="1">
      <alignment horizontal="centerContinuous"/>
    </xf>
    <xf numFmtId="0" fontId="13" fillId="0" borderId="42" xfId="0" applyFont="1" applyBorder="1" applyAlignment="1">
      <alignment horizontal="center"/>
    </xf>
    <xf numFmtId="0" fontId="13" fillId="0" borderId="29" xfId="0" applyFont="1" applyBorder="1" applyAlignment="1">
      <alignment horizontal="center"/>
    </xf>
    <xf numFmtId="0" fontId="13" fillId="0" borderId="52" xfId="0" applyFont="1" applyBorder="1" applyAlignment="1">
      <alignment horizontal="center"/>
    </xf>
    <xf numFmtId="0" fontId="13" fillId="0" borderId="60" xfId="0" applyFont="1" applyBorder="1" applyAlignment="1">
      <alignment horizontal="center"/>
    </xf>
    <xf numFmtId="0" fontId="13" fillId="0" borderId="56" xfId="0" applyFont="1" applyBorder="1" applyAlignment="1">
      <alignment horizontal="center"/>
    </xf>
    <xf numFmtId="0" fontId="13" fillId="0" borderId="59" xfId="0" applyFont="1" applyBorder="1"/>
    <xf numFmtId="0" fontId="13" fillId="0" borderId="61" xfId="0" applyFont="1" applyBorder="1" applyAlignment="1">
      <alignment horizontal="center"/>
    </xf>
    <xf numFmtId="0" fontId="25" fillId="0" borderId="30" xfId="0" applyFont="1" applyBorder="1" applyAlignment="1">
      <alignment horizontal="center"/>
    </xf>
    <xf numFmtId="0" fontId="13" fillId="0" borderId="20" xfId="0" applyFont="1" applyBorder="1" applyAlignment="1">
      <alignment horizontal="center"/>
    </xf>
    <xf numFmtId="0" fontId="13" fillId="26" borderId="26" xfId="0" applyFont="1" applyFill="1" applyBorder="1"/>
    <xf numFmtId="0" fontId="25" fillId="0" borderId="28" xfId="0" applyFont="1" applyBorder="1" applyAlignment="1">
      <alignment horizontal="center"/>
    </xf>
    <xf numFmtId="0" fontId="13" fillId="0" borderId="47" xfId="0" applyFont="1" applyBorder="1" applyAlignment="1">
      <alignment horizontal="center"/>
    </xf>
    <xf numFmtId="0" fontId="13" fillId="26" borderId="47" xfId="0" applyFont="1" applyFill="1" applyBorder="1"/>
    <xf numFmtId="0" fontId="13" fillId="0" borderId="25" xfId="0" applyFont="1" applyBorder="1" applyAlignment="1">
      <alignment horizontal="centerContinuous"/>
    </xf>
    <xf numFmtId="0" fontId="13" fillId="40" borderId="53" xfId="0" applyFont="1" applyFill="1" applyBorder="1"/>
    <xf numFmtId="0" fontId="13" fillId="0" borderId="63" xfId="0" applyFont="1" applyBorder="1" applyAlignment="1">
      <alignment horizontal="center"/>
    </xf>
    <xf numFmtId="0" fontId="13" fillId="40" borderId="57" xfId="0" applyFont="1" applyFill="1" applyBorder="1"/>
    <xf numFmtId="0" fontId="13" fillId="0" borderId="17" xfId="0" applyFont="1" applyBorder="1" applyAlignment="1">
      <alignment horizontal="centerContinuous"/>
    </xf>
    <xf numFmtId="0" fontId="13" fillId="0" borderId="11" xfId="0" applyFont="1" applyBorder="1" applyAlignment="1">
      <alignment horizontal="centerContinuous"/>
    </xf>
    <xf numFmtId="0" fontId="13" fillId="0" borderId="12" xfId="0" applyFont="1" applyBorder="1" applyAlignment="1">
      <alignment horizontal="centerContinuous"/>
    </xf>
    <xf numFmtId="0" fontId="13" fillId="0" borderId="43" xfId="0" applyFont="1" applyBorder="1" applyAlignment="1">
      <alignment horizontal="centerContinuous"/>
    </xf>
    <xf numFmtId="0" fontId="13" fillId="40" borderId="41" xfId="0" applyFont="1" applyFill="1" applyBorder="1"/>
    <xf numFmtId="0" fontId="13" fillId="40" borderId="40" xfId="0" applyFont="1" applyFill="1" applyBorder="1"/>
    <xf numFmtId="0" fontId="13" fillId="40" borderId="38" xfId="0" applyFont="1" applyFill="1" applyBorder="1"/>
    <xf numFmtId="0" fontId="13" fillId="40" borderId="39" xfId="0" applyFont="1" applyFill="1" applyBorder="1"/>
    <xf numFmtId="0" fontId="13" fillId="40" borderId="36" xfId="0" applyFont="1" applyFill="1" applyBorder="1"/>
    <xf numFmtId="37" fontId="13" fillId="40" borderId="30" xfId="0" applyNumberFormat="1" applyFont="1" applyFill="1" applyBorder="1" applyProtection="1"/>
    <xf numFmtId="37" fontId="13" fillId="40" borderId="19" xfId="0" applyNumberFormat="1" applyFont="1" applyFill="1" applyBorder="1" applyProtection="1"/>
    <xf numFmtId="37" fontId="13" fillId="40" borderId="20" xfId="0" applyNumberFormat="1" applyFont="1" applyFill="1" applyBorder="1" applyProtection="1"/>
    <xf numFmtId="37" fontId="13" fillId="40" borderId="18" xfId="0" applyNumberFormat="1" applyFont="1" applyFill="1" applyBorder="1" applyProtection="1"/>
    <xf numFmtId="0" fontId="13" fillId="40" borderId="19" xfId="0" applyFont="1" applyFill="1" applyBorder="1"/>
    <xf numFmtId="37" fontId="13" fillId="40" borderId="35" xfId="0" applyNumberFormat="1" applyFont="1" applyFill="1" applyBorder="1" applyProtection="1"/>
    <xf numFmtId="37" fontId="13" fillId="40" borderId="53" xfId="0" applyNumberFormat="1" applyFont="1" applyFill="1" applyBorder="1" applyProtection="1"/>
    <xf numFmtId="37" fontId="13" fillId="40" borderId="51" xfId="0" applyNumberFormat="1" applyFont="1" applyFill="1" applyBorder="1" applyProtection="1"/>
    <xf numFmtId="37" fontId="13" fillId="40" borderId="48" xfId="0" applyNumberFormat="1" applyFont="1" applyFill="1" applyBorder="1" applyProtection="1"/>
    <xf numFmtId="37" fontId="13" fillId="40" borderId="50" xfId="0" applyNumberFormat="1" applyFont="1" applyFill="1" applyBorder="1" applyProtection="1"/>
    <xf numFmtId="0" fontId="13" fillId="40" borderId="51" xfId="0" applyFont="1" applyFill="1" applyBorder="1" applyProtection="1"/>
    <xf numFmtId="37" fontId="13" fillId="40" borderId="54" xfId="0" applyNumberFormat="1" applyFont="1" applyFill="1" applyBorder="1" applyProtection="1"/>
    <xf numFmtId="37" fontId="13" fillId="40" borderId="41" xfId="0" applyNumberFormat="1" applyFont="1" applyFill="1" applyBorder="1" applyProtection="1"/>
    <xf numFmtId="37" fontId="13" fillId="40" borderId="40" xfId="0" applyNumberFormat="1" applyFont="1" applyFill="1" applyBorder="1" applyProtection="1"/>
    <xf numFmtId="37" fontId="13" fillId="40" borderId="38" xfId="0" applyNumberFormat="1" applyFont="1" applyFill="1" applyBorder="1" applyProtection="1"/>
    <xf numFmtId="37" fontId="13" fillId="40" borderId="39" xfId="0" applyNumberFormat="1" applyFont="1" applyFill="1" applyBorder="1" applyProtection="1"/>
    <xf numFmtId="0" fontId="13" fillId="40" borderId="40" xfId="0" applyFont="1" applyFill="1" applyBorder="1" applyProtection="1"/>
    <xf numFmtId="37" fontId="13" fillId="40" borderId="36" xfId="0" applyNumberFormat="1" applyFont="1" applyFill="1" applyBorder="1" applyProtection="1"/>
    <xf numFmtId="0" fontId="13" fillId="40" borderId="19" xfId="0" applyFont="1" applyFill="1" applyBorder="1" applyProtection="1"/>
    <xf numFmtId="0" fontId="13" fillId="0" borderId="0" xfId="0" applyFont="1" applyAlignment="1"/>
    <xf numFmtId="0" fontId="25" fillId="0" borderId="13" xfId="0" applyFont="1" applyBorder="1"/>
    <xf numFmtId="0" fontId="25" fillId="0" borderId="14" xfId="0" applyFont="1" applyBorder="1"/>
    <xf numFmtId="0" fontId="13" fillId="0" borderId="24" xfId="0" applyFont="1" applyBorder="1" applyAlignment="1">
      <alignment horizontal="centerContinuous"/>
    </xf>
    <xf numFmtId="0" fontId="13" fillId="32" borderId="54" xfId="0" applyFont="1" applyFill="1" applyBorder="1"/>
    <xf numFmtId="0" fontId="16" fillId="0" borderId="0" xfId="0" applyFont="1"/>
    <xf numFmtId="0" fontId="13" fillId="32" borderId="36" xfId="0" applyFont="1" applyFill="1" applyBorder="1"/>
    <xf numFmtId="0" fontId="13" fillId="32" borderId="30" xfId="0" applyFont="1" applyFill="1" applyBorder="1"/>
    <xf numFmtId="0" fontId="13" fillId="32" borderId="20" xfId="0" applyFont="1" applyFill="1" applyBorder="1"/>
    <xf numFmtId="0" fontId="13" fillId="32" borderId="35" xfId="0" applyFont="1" applyFill="1" applyBorder="1"/>
    <xf numFmtId="0" fontId="28" fillId="0" borderId="13" xfId="0" applyFont="1" applyBorder="1"/>
    <xf numFmtId="0" fontId="28" fillId="0" borderId="0" xfId="0" applyFont="1"/>
    <xf numFmtId="0" fontId="28" fillId="0" borderId="14" xfId="0" applyFont="1" applyBorder="1"/>
    <xf numFmtId="0" fontId="28" fillId="0" borderId="15" xfId="0" applyFont="1" applyBorder="1"/>
    <xf numFmtId="0" fontId="28" fillId="0" borderId="10" xfId="0" applyFont="1" applyBorder="1"/>
    <xf numFmtId="0" fontId="28" fillId="0" borderId="16" xfId="0" applyFont="1" applyBorder="1"/>
    <xf numFmtId="0" fontId="28" fillId="0" borderId="0" xfId="0" applyFont="1" applyAlignment="1">
      <alignment horizontal="centerContinuous"/>
    </xf>
    <xf numFmtId="0" fontId="13" fillId="0" borderId="15" xfId="0" applyFont="1" applyBorder="1" applyAlignment="1">
      <alignment horizontal="center"/>
    </xf>
    <xf numFmtId="0" fontId="13" fillId="0" borderId="46" xfId="0" applyFont="1" applyBorder="1" applyAlignment="1">
      <alignment horizontal="center"/>
    </xf>
    <xf numFmtId="0" fontId="13" fillId="0" borderId="39" xfId="0" applyFont="1" applyBorder="1" applyAlignment="1">
      <alignment horizontal="centerContinuous"/>
    </xf>
    <xf numFmtId="0" fontId="13" fillId="0" borderId="40" xfId="0" applyFont="1" applyBorder="1" applyAlignment="1">
      <alignment horizontal="centerContinuous"/>
    </xf>
    <xf numFmtId="0" fontId="13" fillId="0" borderId="38" xfId="0" applyFont="1" applyBorder="1" applyAlignment="1">
      <alignment horizontal="centerContinuous"/>
    </xf>
    <xf numFmtId="0" fontId="13" fillId="0" borderId="57" xfId="0" applyFont="1" applyBorder="1" applyAlignment="1">
      <alignment horizontal="left"/>
    </xf>
    <xf numFmtId="0" fontId="13" fillId="32" borderId="57" xfId="0" applyFont="1" applyFill="1" applyBorder="1"/>
    <xf numFmtId="0" fontId="13" fillId="0" borderId="17" xfId="0" applyFont="1" applyBorder="1" applyAlignment="1">
      <alignment horizontal="left"/>
    </xf>
    <xf numFmtId="0" fontId="13" fillId="0" borderId="75" xfId="0" applyFont="1" applyBorder="1" applyAlignment="1">
      <alignment horizontal="center"/>
    </xf>
    <xf numFmtId="0" fontId="13" fillId="0" borderId="12" xfId="0" applyFont="1" applyBorder="1" applyAlignment="1">
      <alignment horizontal="center"/>
    </xf>
    <xf numFmtId="164" fontId="13" fillId="0" borderId="32" xfId="0" applyNumberFormat="1" applyFont="1" applyBorder="1" applyAlignment="1" applyProtection="1">
      <alignment horizontal="center"/>
    </xf>
    <xf numFmtId="0" fontId="14" fillId="0" borderId="15" xfId="0" applyFont="1" applyBorder="1" applyAlignment="1">
      <alignment horizontal="centerContinuous"/>
    </xf>
    <xf numFmtId="0" fontId="14" fillId="0" borderId="10" xfId="0" applyFont="1" applyBorder="1" applyAlignment="1">
      <alignment horizontal="centerContinuous"/>
    </xf>
    <xf numFmtId="0" fontId="13" fillId="0" borderId="69" xfId="0" applyFont="1" applyBorder="1" applyAlignment="1">
      <alignment horizontal="centerContinuous"/>
    </xf>
    <xf numFmtId="0" fontId="13" fillId="0" borderId="65" xfId="0" applyFont="1" applyBorder="1" applyAlignment="1">
      <alignment horizontal="center"/>
    </xf>
    <xf numFmtId="0" fontId="13" fillId="0" borderId="16" xfId="0" applyFont="1" applyBorder="1" applyAlignment="1">
      <alignment horizontal="center"/>
    </xf>
    <xf numFmtId="0" fontId="13" fillId="0" borderId="15" xfId="0" applyFont="1" applyBorder="1" applyAlignment="1">
      <alignment horizontal="centerContinuous"/>
    </xf>
    <xf numFmtId="0" fontId="26" fillId="0" borderId="14" xfId="0" applyFont="1" applyBorder="1" applyAlignment="1">
      <alignment horizontal="center"/>
    </xf>
    <xf numFmtId="0" fontId="26" fillId="0" borderId="0" xfId="0" applyFont="1" applyAlignment="1">
      <alignment horizontal="center"/>
    </xf>
    <xf numFmtId="0" fontId="13" fillId="0" borderId="64" xfId="0" applyFont="1" applyBorder="1" applyAlignment="1">
      <alignment horizontal="right"/>
    </xf>
    <xf numFmtId="0" fontId="13" fillId="0" borderId="65" xfId="0" applyFont="1" applyBorder="1"/>
    <xf numFmtId="0" fontId="14" fillId="0" borderId="70" xfId="0" applyFont="1" applyBorder="1" applyAlignment="1">
      <alignment horizontal="centerContinuous"/>
    </xf>
    <xf numFmtId="0" fontId="14" fillId="0" borderId="68" xfId="0" applyFont="1" applyBorder="1" applyAlignment="1">
      <alignment horizontal="centerContinuous"/>
    </xf>
    <xf numFmtId="0" fontId="13" fillId="0" borderId="68" xfId="0" applyFont="1" applyBorder="1" applyAlignment="1">
      <alignment horizontal="centerContinuous"/>
    </xf>
    <xf numFmtId="0" fontId="22" fillId="0" borderId="0" xfId="0" applyFont="1" applyAlignment="1" applyProtection="1"/>
    <xf numFmtId="0" fontId="21" fillId="0" borderId="19" xfId="0" applyFont="1" applyBorder="1" applyAlignment="1" applyProtection="1"/>
    <xf numFmtId="0" fontId="7" fillId="0" borderId="0" xfId="0" applyFont="1" applyAlignment="1" applyProtection="1">
      <protection locked="0"/>
    </xf>
    <xf numFmtId="49" fontId="14" fillId="0" borderId="0" xfId="0" applyNumberFormat="1" applyFont="1" applyAlignment="1" applyProtection="1">
      <alignment horizontal="center"/>
    </xf>
    <xf numFmtId="49" fontId="7" fillId="0" borderId="55" xfId="0" applyNumberFormat="1" applyFont="1" applyBorder="1" applyProtection="1">
      <protection locked="0"/>
    </xf>
    <xf numFmtId="49" fontId="10" fillId="0" borderId="0" xfId="0" applyNumberFormat="1" applyFont="1" applyAlignment="1" applyProtection="1">
      <alignment horizontal="left"/>
      <protection locked="0"/>
    </xf>
    <xf numFmtId="49" fontId="13" fillId="0" borderId="31" xfId="0" applyNumberFormat="1" applyFont="1" applyBorder="1" applyAlignment="1">
      <alignment horizontal="center"/>
    </xf>
    <xf numFmtId="49" fontId="13" fillId="0" borderId="31" xfId="0" applyNumberFormat="1" applyFont="1" applyBorder="1"/>
    <xf numFmtId="49" fontId="13" fillId="0" borderId="31" xfId="0" applyNumberFormat="1" applyFont="1" applyBorder="1" applyAlignment="1" applyProtection="1">
      <alignment horizontal="centerContinuous"/>
    </xf>
    <xf numFmtId="49" fontId="13" fillId="0" borderId="0" xfId="0" applyNumberFormat="1" applyFont="1" applyAlignment="1">
      <alignment horizontal="right"/>
    </xf>
    <xf numFmtId="49" fontId="13" fillId="0" borderId="0" xfId="0" applyNumberFormat="1" applyFont="1" applyAlignment="1">
      <alignment horizontal="left"/>
    </xf>
    <xf numFmtId="49" fontId="13" fillId="0" borderId="31" xfId="0" applyNumberFormat="1" applyFont="1" applyBorder="1" applyAlignment="1" applyProtection="1">
      <alignment horizontal="center"/>
    </xf>
    <xf numFmtId="49" fontId="13" fillId="0" borderId="30" xfId="0" applyNumberFormat="1" applyFont="1" applyBorder="1" applyAlignment="1" applyProtection="1">
      <alignment horizontal="center"/>
    </xf>
    <xf numFmtId="49" fontId="13" fillId="0" borderId="10" xfId="0" applyNumberFormat="1" applyFont="1" applyBorder="1"/>
    <xf numFmtId="49" fontId="13" fillId="0" borderId="30" xfId="0" applyNumberFormat="1" applyFont="1" applyBorder="1"/>
    <xf numFmtId="49" fontId="13" fillId="0" borderId="30" xfId="0" applyNumberFormat="1" applyFont="1" applyBorder="1" applyAlignment="1">
      <alignment horizontal="center"/>
    </xf>
    <xf numFmtId="164" fontId="13" fillId="0" borderId="30" xfId="0" applyNumberFormat="1" applyFont="1" applyBorder="1" applyAlignment="1" applyProtection="1">
      <alignment horizontal="centerContinuous"/>
    </xf>
    <xf numFmtId="164" fontId="13" fillId="0" borderId="35" xfId="0" applyNumberFormat="1" applyFont="1" applyBorder="1" applyAlignment="1" applyProtection="1">
      <alignment horizontal="centerContinuous"/>
    </xf>
    <xf numFmtId="164" fontId="13" fillId="0" borderId="19" xfId="0" applyNumberFormat="1" applyFont="1" applyBorder="1" applyAlignment="1" applyProtection="1">
      <alignment horizontal="left"/>
    </xf>
    <xf numFmtId="164" fontId="0" fillId="0" borderId="26" xfId="0" applyNumberFormat="1" applyBorder="1" applyAlignment="1" applyProtection="1">
      <alignment horizontal="left"/>
    </xf>
    <xf numFmtId="164" fontId="0" fillId="0" borderId="35" xfId="0" applyNumberFormat="1" applyBorder="1" applyAlignment="1" applyProtection="1">
      <alignment horizontal="left"/>
    </xf>
    <xf numFmtId="164" fontId="0" fillId="0" borderId="19" xfId="0" applyNumberFormat="1" applyBorder="1" applyAlignment="1" applyProtection="1">
      <alignment horizontal="left"/>
    </xf>
    <xf numFmtId="164" fontId="0" fillId="0" borderId="15" xfId="0" applyNumberFormat="1" applyBorder="1" applyAlignment="1" applyProtection="1">
      <alignment horizontal="centerContinuous"/>
    </xf>
    <xf numFmtId="49" fontId="9" fillId="0" borderId="20" xfId="0" applyNumberFormat="1" applyFont="1" applyBorder="1" applyProtection="1"/>
    <xf numFmtId="0" fontId="0" fillId="0" borderId="46" xfId="0" applyBorder="1" applyAlignment="1" applyProtection="1">
      <alignment horizontal="center"/>
    </xf>
    <xf numFmtId="49" fontId="13" fillId="0" borderId="46" xfId="0" applyNumberFormat="1" applyFont="1" applyBorder="1" applyAlignment="1">
      <alignment horizontal="center"/>
    </xf>
    <xf numFmtId="0" fontId="9" fillId="41" borderId="30" xfId="0" applyFont="1" applyFill="1" applyBorder="1" applyAlignment="1">
      <alignment horizontal="centerContinuous"/>
    </xf>
    <xf numFmtId="39" fontId="9" fillId="41" borderId="31" xfId="0" applyNumberFormat="1" applyFont="1" applyFill="1" applyBorder="1" applyAlignment="1" applyProtection="1">
      <alignment horizontal="centerContinuous"/>
    </xf>
    <xf numFmtId="5" fontId="9" fillId="0" borderId="29" xfId="0" applyNumberFormat="1" applyFont="1" applyBorder="1" applyAlignment="1" applyProtection="1"/>
    <xf numFmtId="5" fontId="9" fillId="0" borderId="35" xfId="0" applyNumberFormat="1" applyFont="1" applyBorder="1" applyAlignment="1" applyProtection="1"/>
    <xf numFmtId="5" fontId="9" fillId="0" borderId="19" xfId="0" applyNumberFormat="1" applyFont="1" applyBorder="1" applyAlignment="1" applyProtection="1"/>
    <xf numFmtId="37" fontId="9" fillId="0" borderId="29" xfId="0" applyNumberFormat="1" applyFont="1" applyBorder="1" applyAlignment="1" applyProtection="1"/>
    <xf numFmtId="37" fontId="9" fillId="0" borderId="35" xfId="0" applyNumberFormat="1" applyFont="1" applyBorder="1" applyAlignment="1" applyProtection="1"/>
    <xf numFmtId="37" fontId="9" fillId="0" borderId="19" xfId="0" applyNumberFormat="1" applyFont="1" applyBorder="1" applyAlignment="1" applyProtection="1"/>
    <xf numFmtId="37" fontId="9" fillId="0" borderId="27" xfId="0" applyNumberFormat="1" applyFont="1" applyBorder="1" applyAlignment="1" applyProtection="1"/>
    <xf numFmtId="37" fontId="9" fillId="0" borderId="34" xfId="0" applyNumberFormat="1" applyFont="1" applyBorder="1" applyAlignment="1" applyProtection="1"/>
    <xf numFmtId="37" fontId="9" fillId="0" borderId="0" xfId="0" applyNumberFormat="1" applyFont="1" applyAlignment="1" applyProtection="1"/>
    <xf numFmtId="5" fontId="9" fillId="0" borderId="29" xfId="0" applyNumberFormat="1" applyFont="1" applyBorder="1" applyAlignment="1" applyProtection="1">
      <protection locked="0"/>
    </xf>
    <xf numFmtId="5" fontId="9" fillId="0" borderId="35" xfId="0" applyNumberFormat="1" applyFont="1" applyBorder="1" applyAlignment="1" applyProtection="1">
      <protection locked="0"/>
    </xf>
    <xf numFmtId="37" fontId="9" fillId="30" borderId="25" xfId="0" applyNumberFormat="1" applyFont="1" applyFill="1" applyBorder="1" applyAlignment="1" applyProtection="1"/>
    <xf numFmtId="37" fontId="9" fillId="0" borderId="29" xfId="0" applyNumberFormat="1" applyFont="1" applyBorder="1" applyAlignment="1" applyProtection="1">
      <protection locked="0"/>
    </xf>
    <xf numFmtId="37" fontId="9" fillId="30" borderId="0" xfId="0" applyNumberFormat="1" applyFont="1" applyFill="1" applyAlignment="1" applyProtection="1"/>
    <xf numFmtId="37" fontId="9" fillId="30" borderId="34" xfId="0" applyNumberFormat="1" applyFont="1" applyFill="1" applyBorder="1" applyAlignment="1" applyProtection="1"/>
    <xf numFmtId="37" fontId="9" fillId="30" borderId="31" xfId="0" applyNumberFormat="1" applyFont="1" applyFill="1" applyBorder="1" applyAlignment="1" applyProtection="1"/>
    <xf numFmtId="37" fontId="9" fillId="30" borderId="19" xfId="0" applyNumberFormat="1" applyFont="1" applyFill="1" applyBorder="1" applyAlignment="1" applyProtection="1"/>
    <xf numFmtId="37" fontId="9" fillId="30" borderId="35" xfId="0" applyNumberFormat="1" applyFont="1" applyFill="1" applyBorder="1" applyAlignment="1" applyProtection="1"/>
    <xf numFmtId="37" fontId="9" fillId="0" borderId="31" xfId="0" applyNumberFormat="1" applyFont="1" applyBorder="1" applyAlignment="1" applyProtection="1">
      <protection locked="0"/>
    </xf>
    <xf numFmtId="0" fontId="0" fillId="0" borderId="55" xfId="0" applyBorder="1" applyAlignment="1"/>
    <xf numFmtId="37" fontId="9" fillId="0" borderId="35" xfId="0" applyNumberFormat="1" applyFont="1" applyBorder="1" applyAlignment="1" applyProtection="1">
      <protection locked="0"/>
    </xf>
    <xf numFmtId="0" fontId="0" fillId="0" borderId="54" xfId="0" applyBorder="1"/>
    <xf numFmtId="0" fontId="9" fillId="0" borderId="82" xfId="0" applyFont="1" applyBorder="1" applyAlignment="1" applyProtection="1">
      <alignment horizontal="centerContinuous"/>
    </xf>
    <xf numFmtId="0" fontId="9" fillId="0" borderId="28" xfId="0" applyFont="1" applyBorder="1" applyAlignment="1" applyProtection="1"/>
    <xf numFmtId="0" fontId="9" fillId="0" borderId="30" xfId="0" applyFont="1" applyBorder="1" applyAlignment="1" applyProtection="1"/>
    <xf numFmtId="0" fontId="9" fillId="0" borderId="0" xfId="0" applyFont="1" applyAlignment="1" applyProtection="1"/>
    <xf numFmtId="5" fontId="9" fillId="0" borderId="26" xfId="0" applyNumberFormat="1" applyFont="1" applyBorder="1" applyAlignment="1" applyProtection="1">
      <protection locked="0"/>
    </xf>
    <xf numFmtId="5" fontId="9" fillId="0" borderId="20" xfId="0" applyNumberFormat="1" applyFont="1" applyBorder="1" applyAlignment="1" applyProtection="1">
      <protection locked="0"/>
    </xf>
    <xf numFmtId="37" fontId="9" fillId="0" borderId="31" xfId="0" applyNumberFormat="1" applyFont="1" applyBorder="1" applyProtection="1">
      <protection locked="0"/>
    </xf>
    <xf numFmtId="37" fontId="9" fillId="30" borderId="31" xfId="0" applyNumberFormat="1" applyFont="1" applyFill="1" applyBorder="1" applyProtection="1"/>
    <xf numFmtId="37" fontId="9" fillId="30" borderId="14" xfId="0" applyNumberFormat="1" applyFont="1" applyFill="1" applyBorder="1" applyProtection="1"/>
    <xf numFmtId="37" fontId="9" fillId="30" borderId="20" xfId="0" applyNumberFormat="1" applyFont="1" applyFill="1" applyBorder="1" applyProtection="1"/>
    <xf numFmtId="37" fontId="9" fillId="0" borderId="24" xfId="0" applyNumberFormat="1" applyFont="1" applyBorder="1" applyAlignment="1" applyProtection="1"/>
    <xf numFmtId="37" fontId="9" fillId="0" borderId="26" xfId="0" applyNumberFormat="1" applyFont="1" applyBorder="1" applyAlignment="1" applyProtection="1">
      <protection locked="0"/>
    </xf>
    <xf numFmtId="0" fontId="9" fillId="0" borderId="18" xfId="0" applyFont="1" applyBorder="1" applyAlignment="1" applyProtection="1">
      <protection locked="0"/>
    </xf>
    <xf numFmtId="37" fontId="9" fillId="0" borderId="18" xfId="0" applyNumberFormat="1" applyFont="1" applyBorder="1" applyAlignment="1" applyProtection="1">
      <protection locked="0"/>
    </xf>
    <xf numFmtId="37" fontId="9" fillId="0" borderId="24" xfId="0" applyNumberFormat="1" applyFont="1" applyBorder="1" applyAlignment="1" applyProtection="1">
      <alignment horizontal="right"/>
    </xf>
    <xf numFmtId="37" fontId="9" fillId="0" borderId="26" xfId="0" applyNumberFormat="1" applyFont="1" applyBorder="1" applyAlignment="1" applyProtection="1"/>
    <xf numFmtId="5" fontId="9" fillId="0" borderId="24" xfId="0" applyNumberFormat="1" applyFont="1" applyBorder="1" applyAlignment="1" applyProtection="1"/>
    <xf numFmtId="37" fontId="13" fillId="0" borderId="78" xfId="0" applyNumberFormat="1" applyFont="1" applyBorder="1" applyProtection="1"/>
    <xf numFmtId="37" fontId="13" fillId="0" borderId="56" xfId="0" applyNumberFormat="1" applyFont="1" applyBorder="1" applyProtection="1"/>
    <xf numFmtId="37" fontId="13" fillId="0" borderId="58" xfId="0" applyNumberFormat="1" applyFont="1" applyBorder="1" applyProtection="1"/>
    <xf numFmtId="37" fontId="13" fillId="0" borderId="24" xfId="0" applyNumberFormat="1" applyFont="1" applyBorder="1"/>
    <xf numFmtId="37" fontId="13" fillId="0" borderId="34" xfId="0" applyNumberFormat="1" applyFont="1" applyBorder="1"/>
    <xf numFmtId="37" fontId="13" fillId="0" borderId="25" xfId="0" applyNumberFormat="1" applyFont="1" applyBorder="1"/>
    <xf numFmtId="37" fontId="13" fillId="0" borderId="27" xfId="0" applyNumberFormat="1" applyFont="1" applyBorder="1"/>
    <xf numFmtId="37" fontId="13" fillId="0" borderId="54" xfId="0" applyNumberFormat="1" applyFont="1" applyBorder="1"/>
    <xf numFmtId="37" fontId="13" fillId="0" borderId="60" xfId="0" applyNumberFormat="1" applyFont="1" applyBorder="1"/>
    <xf numFmtId="37" fontId="13" fillId="0" borderId="52" xfId="0" applyNumberFormat="1" applyFont="1" applyBorder="1"/>
    <xf numFmtId="37" fontId="13" fillId="0" borderId="55" xfId="0" applyNumberFormat="1" applyFont="1" applyBorder="1"/>
    <xf numFmtId="37" fontId="13" fillId="0" borderId="37" xfId="0" applyNumberFormat="1" applyFont="1" applyBorder="1"/>
    <xf numFmtId="37" fontId="13" fillId="0" borderId="36" xfId="0" applyNumberFormat="1" applyFont="1" applyBorder="1"/>
    <xf numFmtId="37" fontId="13" fillId="0" borderId="43" xfId="0" applyNumberFormat="1" applyFont="1" applyBorder="1"/>
    <xf numFmtId="37" fontId="13" fillId="0" borderId="42" xfId="0" applyNumberFormat="1" applyFont="1" applyBorder="1"/>
    <xf numFmtId="37" fontId="13" fillId="0" borderId="26" xfId="0" applyNumberFormat="1" applyFont="1" applyBorder="1"/>
    <xf numFmtId="37" fontId="13" fillId="0" borderId="35" xfId="0" applyNumberFormat="1" applyFont="1" applyBorder="1"/>
    <xf numFmtId="37" fontId="13" fillId="0" borderId="31" xfId="0" applyNumberFormat="1" applyFont="1" applyBorder="1"/>
    <xf numFmtId="37" fontId="13" fillId="0" borderId="29" xfId="0" applyNumberFormat="1" applyFont="1" applyBorder="1"/>
    <xf numFmtId="37" fontId="13" fillId="42" borderId="41" xfId="0" applyNumberFormat="1" applyFont="1" applyFill="1" applyBorder="1"/>
    <xf numFmtId="37" fontId="13" fillId="42" borderId="40" xfId="0" applyNumberFormat="1" applyFont="1" applyFill="1" applyBorder="1"/>
    <xf numFmtId="37" fontId="13" fillId="42" borderId="38" xfId="0" applyNumberFormat="1" applyFont="1" applyFill="1" applyBorder="1"/>
    <xf numFmtId="37" fontId="13" fillId="42" borderId="39" xfId="0" applyNumberFormat="1" applyFont="1" applyFill="1" applyBorder="1"/>
    <xf numFmtId="37" fontId="13" fillId="42" borderId="36" xfId="0" applyNumberFormat="1" applyFont="1" applyFill="1" applyBorder="1"/>
    <xf numFmtId="37" fontId="55" fillId="0" borderId="20" xfId="0" applyNumberFormat="1" applyFont="1" applyBorder="1" applyProtection="1">
      <protection locked="0"/>
    </xf>
    <xf numFmtId="37" fontId="0" fillId="30" borderId="70" xfId="0" applyNumberFormat="1" applyFill="1" applyBorder="1" applyProtection="1"/>
    <xf numFmtId="37" fontId="55" fillId="0" borderId="14" xfId="0" applyNumberFormat="1" applyFont="1" applyBorder="1" applyProtection="1">
      <protection locked="0"/>
    </xf>
    <xf numFmtId="37" fontId="55" fillId="0" borderId="16" xfId="0" applyNumberFormat="1" applyFont="1" applyBorder="1" applyProtection="1">
      <protection locked="0"/>
    </xf>
    <xf numFmtId="37" fontId="0" fillId="30" borderId="11" xfId="0" applyNumberFormat="1" applyFill="1" applyBorder="1" applyProtection="1"/>
    <xf numFmtId="37" fontId="0" fillId="30" borderId="12" xfId="0" applyNumberFormat="1" applyFill="1" applyBorder="1" applyProtection="1"/>
    <xf numFmtId="37" fontId="0" fillId="0" borderId="64" xfId="0" applyNumberFormat="1" applyBorder="1" applyAlignment="1" applyProtection="1">
      <alignment horizontal="right"/>
    </xf>
    <xf numFmtId="37" fontId="0" fillId="0" borderId="16" xfId="0" applyNumberFormat="1" applyBorder="1" applyAlignment="1" applyProtection="1">
      <alignment horizontal="center"/>
    </xf>
    <xf numFmtId="37" fontId="0" fillId="0" borderId="14" xfId="0" applyNumberFormat="1" applyBorder="1" applyAlignment="1" applyProtection="1"/>
    <xf numFmtId="37" fontId="0" fillId="0" borderId="16" xfId="0" applyNumberFormat="1" applyBorder="1" applyAlignment="1" applyProtection="1"/>
    <xf numFmtId="37" fontId="0" fillId="0" borderId="0" xfId="0" applyNumberFormat="1" applyAlignment="1" applyProtection="1"/>
    <xf numFmtId="37" fontId="0" fillId="0" borderId="10" xfId="0" applyNumberFormat="1" applyBorder="1" applyAlignment="1" applyProtection="1"/>
    <xf numFmtId="37" fontId="0" fillId="0" borderId="69" xfId="0" applyNumberFormat="1" applyBorder="1" applyProtection="1"/>
    <xf numFmtId="37" fontId="0" fillId="0" borderId="69" xfId="0" applyNumberFormat="1" applyBorder="1" applyAlignment="1" applyProtection="1"/>
    <xf numFmtId="39" fontId="0" fillId="0" borderId="14" xfId="0" applyNumberFormat="1" applyBorder="1" applyProtection="1"/>
    <xf numFmtId="39" fontId="0" fillId="0" borderId="16" xfId="0" applyNumberFormat="1" applyBorder="1" applyProtection="1"/>
    <xf numFmtId="39" fontId="0" fillId="0" borderId="0" xfId="0" applyNumberFormat="1" applyAlignment="1" applyProtection="1"/>
    <xf numFmtId="39" fontId="0" fillId="0" borderId="10" xfId="0" applyNumberFormat="1" applyBorder="1" applyAlignment="1" applyProtection="1"/>
    <xf numFmtId="39" fontId="0" fillId="0" borderId="14" xfId="0" applyNumberFormat="1" applyBorder="1" applyAlignment="1" applyProtection="1"/>
    <xf numFmtId="39" fontId="0" fillId="0" borderId="16" xfId="0" applyNumberFormat="1" applyBorder="1" applyAlignment="1" applyProtection="1"/>
    <xf numFmtId="39" fontId="0" fillId="0" borderId="64" xfId="0" applyNumberFormat="1" applyBorder="1" applyProtection="1"/>
    <xf numFmtId="39" fontId="0" fillId="0" borderId="65" xfId="0" applyNumberFormat="1" applyBorder="1" applyProtection="1"/>
    <xf numFmtId="39" fontId="0" fillId="0" borderId="64" xfId="0" applyNumberFormat="1" applyBorder="1" applyAlignment="1" applyProtection="1"/>
    <xf numFmtId="39" fontId="0" fillId="0" borderId="65" xfId="0" applyNumberFormat="1" applyBorder="1" applyAlignment="1" applyProtection="1"/>
    <xf numFmtId="40" fontId="0" fillId="0" borderId="0" xfId="0" applyNumberFormat="1" applyProtection="1"/>
    <xf numFmtId="40" fontId="0" fillId="0" borderId="10" xfId="0" applyNumberFormat="1" applyBorder="1" applyProtection="1"/>
    <xf numFmtId="39" fontId="0" fillId="0" borderId="64" xfId="0" applyNumberFormat="1" applyBorder="1" applyAlignment="1" applyProtection="1">
      <alignment horizontal="right"/>
    </xf>
    <xf numFmtId="49" fontId="13" fillId="0" borderId="0" xfId="0" applyNumberFormat="1" applyFont="1"/>
    <xf numFmtId="49" fontId="13" fillId="0" borderId="31" xfId="0" applyNumberFormat="1" applyFont="1" applyBorder="1" applyAlignment="1" applyProtection="1">
      <alignment horizontal="centerContinuous" wrapText="1"/>
    </xf>
    <xf numFmtId="49" fontId="25" fillId="0" borderId="31" xfId="0" applyNumberFormat="1" applyFont="1" applyBorder="1" applyProtection="1"/>
    <xf numFmtId="49" fontId="13" fillId="0" borderId="31" xfId="0" applyNumberFormat="1" applyFont="1" applyBorder="1" applyProtection="1"/>
    <xf numFmtId="0" fontId="52" fillId="0" borderId="10" xfId="0" applyFont="1" applyBorder="1" applyProtection="1"/>
    <xf numFmtId="0" fontId="13" fillId="0" borderId="0" xfId="0" applyFont="1" applyFill="1" applyBorder="1" applyAlignment="1" applyProtection="1">
      <alignment horizontal="center"/>
    </xf>
    <xf numFmtId="14" fontId="13" fillId="0" borderId="28" xfId="0" applyNumberFormat="1" applyFont="1" applyBorder="1" applyProtection="1"/>
    <xf numFmtId="0" fontId="9" fillId="75" borderId="0" xfId="0" applyFont="1" applyFill="1" applyBorder="1" applyAlignment="1">
      <alignment horizontal="left"/>
    </xf>
    <xf numFmtId="0" fontId="9" fillId="75" borderId="0" xfId="0" applyFont="1" applyFill="1" applyBorder="1" applyAlignment="1">
      <alignment horizontal="centerContinuous"/>
    </xf>
    <xf numFmtId="0" fontId="9" fillId="75" borderId="28" xfId="0" applyFont="1" applyFill="1" applyBorder="1" applyAlignment="1">
      <alignment horizontal="center"/>
    </xf>
    <xf numFmtId="37" fontId="9" fillId="75" borderId="28" xfId="0" applyNumberFormat="1" applyFont="1" applyFill="1" applyBorder="1" applyProtection="1"/>
    <xf numFmtId="37" fontId="9" fillId="75" borderId="25" xfId="0" applyNumberFormat="1" applyFont="1" applyFill="1" applyBorder="1" applyProtection="1"/>
    <xf numFmtId="49" fontId="19" fillId="0" borderId="31" xfId="0" applyNumberFormat="1" applyFont="1" applyBorder="1"/>
    <xf numFmtId="0" fontId="14" fillId="0" borderId="75" xfId="0" applyFont="1" applyBorder="1" applyAlignment="1">
      <alignment horizontal="left"/>
    </xf>
    <xf numFmtId="0" fontId="13" fillId="0" borderId="64" xfId="0" applyFont="1" applyBorder="1" applyAlignment="1">
      <alignment horizontal="left"/>
    </xf>
    <xf numFmtId="0" fontId="13" fillId="0" borderId="0" xfId="0" applyFont="1" applyFill="1"/>
    <xf numFmtId="0" fontId="14" fillId="0" borderId="64" xfId="0" applyFont="1" applyBorder="1" applyAlignment="1">
      <alignment horizontal="left"/>
    </xf>
    <xf numFmtId="0" fontId="14" fillId="0" borderId="64" xfId="0" applyFont="1" applyBorder="1" applyAlignment="1">
      <alignment horizontal="center"/>
    </xf>
    <xf numFmtId="0" fontId="13" fillId="0" borderId="64" xfId="0" applyFont="1" applyBorder="1" applyAlignment="1"/>
    <xf numFmtId="0" fontId="13" fillId="0" borderId="83" xfId="0" applyFont="1" applyBorder="1"/>
    <xf numFmtId="0" fontId="13" fillId="0" borderId="84" xfId="0" applyFont="1" applyBorder="1"/>
    <xf numFmtId="0" fontId="13" fillId="0" borderId="85" xfId="0" applyFont="1" applyBorder="1"/>
    <xf numFmtId="0" fontId="14" fillId="0" borderId="14" xfId="0" applyFont="1" applyBorder="1" applyProtection="1"/>
    <xf numFmtId="0" fontId="15" fillId="0" borderId="0" xfId="0" applyFont="1"/>
    <xf numFmtId="0" fontId="13" fillId="0" borderId="64" xfId="0" applyFont="1" applyBorder="1" applyAlignment="1">
      <alignment horizontal="left" wrapText="1"/>
    </xf>
    <xf numFmtId="0" fontId="0" fillId="0" borderId="64" xfId="0" applyBorder="1"/>
    <xf numFmtId="0" fontId="16" fillId="0" borderId="17" xfId="0" applyFont="1" applyBorder="1"/>
    <xf numFmtId="0" fontId="13" fillId="0" borderId="13" xfId="0" applyFont="1" applyFill="1" applyBorder="1" applyProtection="1"/>
    <xf numFmtId="0" fontId="13" fillId="0" borderId="0" xfId="0" applyFont="1" applyFill="1" applyBorder="1" applyProtection="1"/>
    <xf numFmtId="3" fontId="0" fillId="0" borderId="0" xfId="0" applyNumberFormat="1"/>
    <xf numFmtId="5" fontId="13" fillId="0" borderId="100" xfId="0" applyNumberFormat="1" applyFont="1" applyBorder="1" applyProtection="1"/>
    <xf numFmtId="37" fontId="13" fillId="0" borderId="101" xfId="0" applyNumberFormat="1" applyFont="1" applyBorder="1" applyProtection="1"/>
    <xf numFmtId="0" fontId="13" fillId="0" borderId="84" xfId="0" applyFont="1" applyBorder="1" applyProtection="1"/>
    <xf numFmtId="0" fontId="16" fillId="0" borderId="0" xfId="0" applyFont="1" applyAlignment="1">
      <alignment horizontal="center"/>
    </xf>
    <xf numFmtId="0" fontId="16" fillId="0" borderId="14" xfId="0" applyFont="1" applyBorder="1" applyAlignment="1">
      <alignment horizontal="center"/>
    </xf>
    <xf numFmtId="5" fontId="13" fillId="0" borderId="0" xfId="0" applyNumberFormat="1" applyFont="1" applyAlignment="1">
      <alignment horizontal="center"/>
    </xf>
    <xf numFmtId="5" fontId="13" fillId="0" borderId="14" xfId="0" applyNumberFormat="1" applyFont="1" applyBorder="1" applyAlignment="1">
      <alignment horizontal="center"/>
    </xf>
    <xf numFmtId="10" fontId="13" fillId="0" borderId="14" xfId="0" applyNumberFormat="1" applyFont="1" applyBorder="1" applyProtection="1"/>
    <xf numFmtId="10" fontId="13" fillId="0" borderId="16" xfId="0" applyNumberFormat="1" applyFont="1" applyBorder="1" applyProtection="1"/>
    <xf numFmtId="0" fontId="56" fillId="25" borderId="40" xfId="0" applyFont="1" applyFill="1" applyBorder="1" applyProtection="1"/>
    <xf numFmtId="0" fontId="56" fillId="25" borderId="0" xfId="0" applyFont="1" applyFill="1" applyProtection="1"/>
    <xf numFmtId="0" fontId="57" fillId="25" borderId="0" xfId="0" applyFont="1" applyFill="1" applyProtection="1"/>
    <xf numFmtId="0" fontId="13" fillId="0" borderId="0" xfId="0" quotePrefix="1" applyFont="1" applyAlignment="1">
      <alignment wrapText="1"/>
    </xf>
    <xf numFmtId="0" fontId="13" fillId="0" borderId="0" xfId="75"/>
    <xf numFmtId="0" fontId="13" fillId="0" borderId="17" xfId="75" applyFont="1" applyBorder="1" applyProtection="1"/>
    <xf numFmtId="0" fontId="13" fillId="0" borderId="11" xfId="75" applyFont="1" applyBorder="1" applyProtection="1"/>
    <xf numFmtId="0" fontId="13" fillId="0" borderId="33" xfId="75" applyFont="1" applyBorder="1" applyProtection="1"/>
    <xf numFmtId="0" fontId="13" fillId="0" borderId="22" xfId="75" applyFont="1" applyBorder="1" applyProtection="1"/>
    <xf numFmtId="0" fontId="13" fillId="0" borderId="12" xfId="75" applyFont="1" applyBorder="1" applyProtection="1"/>
    <xf numFmtId="0" fontId="13" fillId="0" borderId="23" xfId="75" applyFont="1" applyBorder="1" applyProtection="1"/>
    <xf numFmtId="0" fontId="13" fillId="0" borderId="21" xfId="75" applyFont="1" applyBorder="1" applyProtection="1"/>
    <xf numFmtId="0" fontId="13" fillId="0" borderId="13" xfId="75" applyFont="1" applyBorder="1" applyProtection="1"/>
    <xf numFmtId="0" fontId="10" fillId="0" borderId="0" xfId="75" applyFont="1" applyProtection="1">
      <protection locked="0"/>
    </xf>
    <xf numFmtId="0" fontId="10" fillId="0" borderId="28" xfId="75" applyFont="1" applyBorder="1" applyProtection="1">
      <protection locked="0"/>
    </xf>
    <xf numFmtId="0" fontId="13" fillId="0" borderId="24" xfId="75" applyFont="1" applyBorder="1" applyProtection="1"/>
    <xf numFmtId="0" fontId="10" fillId="0" borderId="14" xfId="75" applyFont="1" applyBorder="1" applyProtection="1">
      <protection locked="0"/>
    </xf>
    <xf numFmtId="0" fontId="13" fillId="0" borderId="28" xfId="75" applyFont="1" applyBorder="1" applyProtection="1"/>
    <xf numFmtId="0" fontId="10" fillId="0" borderId="25" xfId="75" applyFont="1" applyBorder="1" applyProtection="1">
      <protection locked="0"/>
    </xf>
    <xf numFmtId="0" fontId="52" fillId="0" borderId="13" xfId="75" applyFont="1" applyBorder="1" applyProtection="1"/>
    <xf numFmtId="0" fontId="10" fillId="0" borderId="34" xfId="75" applyFont="1" applyBorder="1" applyProtection="1">
      <protection locked="0"/>
    </xf>
    <xf numFmtId="0" fontId="13" fillId="0" borderId="34" xfId="75" applyFont="1" applyBorder="1" applyProtection="1"/>
    <xf numFmtId="0" fontId="10" fillId="0" borderId="18" xfId="75" applyFont="1" applyBorder="1" applyProtection="1">
      <protection locked="0"/>
    </xf>
    <xf numFmtId="0" fontId="10" fillId="0" borderId="19" xfId="75" applyFont="1" applyBorder="1" applyProtection="1">
      <protection locked="0"/>
    </xf>
    <xf numFmtId="0" fontId="10" fillId="0" borderId="30" xfId="75" applyFont="1" applyBorder="1" applyProtection="1">
      <protection locked="0"/>
    </xf>
    <xf numFmtId="164" fontId="13" fillId="0" borderId="26" xfId="75" applyNumberFormat="1" applyBorder="1" applyAlignment="1" applyProtection="1">
      <alignment horizontal="left"/>
    </xf>
    <xf numFmtId="14" fontId="13" fillId="0" borderId="31" xfId="75" applyNumberFormat="1" applyBorder="1" applyProtection="1"/>
    <xf numFmtId="0" fontId="10" fillId="0" borderId="35" xfId="75" applyFont="1" applyBorder="1" applyProtection="1">
      <protection locked="0"/>
    </xf>
    <xf numFmtId="0" fontId="13" fillId="0" borderId="18" xfId="75" applyFont="1" applyBorder="1" applyAlignment="1" applyProtection="1">
      <alignment horizontal="centerContinuous"/>
    </xf>
    <xf numFmtId="0" fontId="13" fillId="0" borderId="19" xfId="75" applyFont="1" applyBorder="1" applyAlignment="1" applyProtection="1">
      <alignment horizontal="centerContinuous"/>
    </xf>
    <xf numFmtId="0" fontId="13" fillId="0" borderId="20" xfId="75" applyFont="1" applyBorder="1" applyAlignment="1" applyProtection="1">
      <alignment horizontal="centerContinuous"/>
    </xf>
    <xf numFmtId="0" fontId="13" fillId="0" borderId="50" xfId="75" applyFont="1" applyBorder="1" applyAlignment="1" applyProtection="1">
      <alignment horizontal="centerContinuous"/>
    </xf>
    <xf numFmtId="0" fontId="13" fillId="0" borderId="51" xfId="75" applyFont="1" applyBorder="1" applyAlignment="1" applyProtection="1">
      <alignment horizontal="centerContinuous"/>
    </xf>
    <xf numFmtId="0" fontId="13" fillId="0" borderId="48" xfId="75" applyFont="1" applyBorder="1" applyAlignment="1" applyProtection="1">
      <alignment horizontal="centerContinuous"/>
    </xf>
    <xf numFmtId="0" fontId="13" fillId="0" borderId="18" xfId="75" applyFont="1" applyBorder="1" applyProtection="1"/>
    <xf numFmtId="0" fontId="13" fillId="0" borderId="19" xfId="75" applyFont="1" applyBorder="1" applyProtection="1"/>
    <xf numFmtId="0" fontId="13" fillId="0" borderId="20" xfId="75" applyFont="1" applyBorder="1" applyProtection="1"/>
    <xf numFmtId="0" fontId="13" fillId="0" borderId="27" xfId="75" applyFont="1" applyBorder="1" applyAlignment="1" applyProtection="1">
      <alignment horizontal="center"/>
    </xf>
    <xf numFmtId="0" fontId="13" fillId="0" borderId="0" xfId="75" applyFont="1" applyProtection="1"/>
    <xf numFmtId="0" fontId="13" fillId="0" borderId="34" xfId="75" applyFont="1" applyBorder="1" applyAlignment="1" applyProtection="1">
      <alignment horizontal="center"/>
    </xf>
    <xf numFmtId="0" fontId="13" fillId="0" borderId="14" xfId="75" applyFont="1" applyBorder="1" applyAlignment="1" applyProtection="1">
      <alignment horizontal="center"/>
    </xf>
    <xf numFmtId="0" fontId="13" fillId="0" borderId="27" xfId="75" applyFont="1" applyBorder="1" applyProtection="1"/>
    <xf numFmtId="0" fontId="13" fillId="0" borderId="0" xfId="75" applyFont="1" applyAlignment="1" applyProtection="1">
      <alignment horizontal="centerContinuous"/>
    </xf>
    <xf numFmtId="0" fontId="13" fillId="0" borderId="34" xfId="75" applyFont="1" applyBorder="1" applyAlignment="1" applyProtection="1">
      <alignment horizontal="centerContinuous"/>
    </xf>
    <xf numFmtId="0" fontId="13" fillId="0" borderId="0" xfId="75" applyFont="1" applyAlignment="1" applyProtection="1">
      <alignment horizontal="center"/>
    </xf>
    <xf numFmtId="0" fontId="13" fillId="0" borderId="28" xfId="75" applyFont="1" applyBorder="1" applyAlignment="1" applyProtection="1">
      <alignment horizontal="center"/>
    </xf>
    <xf numFmtId="0" fontId="13" fillId="0" borderId="25" xfId="75" applyFont="1" applyBorder="1" applyAlignment="1" applyProtection="1">
      <alignment horizontal="center"/>
    </xf>
    <xf numFmtId="0" fontId="13" fillId="0" borderId="13" xfId="75" applyFont="1" applyBorder="1" applyAlignment="1" applyProtection="1">
      <alignment horizontal="center"/>
    </xf>
    <xf numFmtId="0" fontId="13" fillId="0" borderId="29" xfId="75" applyFont="1" applyBorder="1" applyAlignment="1" applyProtection="1">
      <alignment horizontal="center"/>
    </xf>
    <xf numFmtId="0" fontId="13" fillId="0" borderId="35" xfId="75" applyFont="1" applyBorder="1" applyAlignment="1" applyProtection="1">
      <alignment horizontal="center"/>
    </xf>
    <xf numFmtId="0" fontId="13" fillId="0" borderId="20" xfId="75" applyFont="1" applyBorder="1" applyAlignment="1" applyProtection="1">
      <alignment horizontal="center"/>
    </xf>
    <xf numFmtId="0" fontId="13" fillId="0" borderId="35" xfId="75" applyFont="1" applyBorder="1" applyAlignment="1" applyProtection="1">
      <alignment horizontal="centerContinuous"/>
    </xf>
    <xf numFmtId="0" fontId="13" fillId="0" borderId="18" xfId="75" applyFont="1" applyBorder="1" applyAlignment="1" applyProtection="1">
      <alignment horizontal="center"/>
    </xf>
    <xf numFmtId="0" fontId="13" fillId="0" borderId="30" xfId="75" applyFont="1" applyBorder="1" applyProtection="1"/>
    <xf numFmtId="0" fontId="13" fillId="0" borderId="19" xfId="75" applyFont="1" applyBorder="1" applyAlignment="1" applyProtection="1">
      <alignment horizontal="center"/>
    </xf>
    <xf numFmtId="0" fontId="13" fillId="0" borderId="30" xfId="75" applyFont="1" applyBorder="1" applyAlignment="1" applyProtection="1">
      <alignment horizontal="center"/>
    </xf>
    <xf numFmtId="0" fontId="13" fillId="0" borderId="31" xfId="75" applyFont="1" applyBorder="1" applyAlignment="1" applyProtection="1">
      <alignment horizontal="center"/>
    </xf>
    <xf numFmtId="0" fontId="13" fillId="32" borderId="41" xfId="75" applyFont="1" applyFill="1" applyBorder="1" applyProtection="1"/>
    <xf numFmtId="0" fontId="13" fillId="32" borderId="38" xfId="75" applyFont="1" applyFill="1" applyBorder="1" applyProtection="1"/>
    <xf numFmtId="0" fontId="13" fillId="0" borderId="29" xfId="75" applyFont="1" applyBorder="1" applyProtection="1"/>
    <xf numFmtId="0" fontId="13" fillId="32" borderId="53" xfId="75" applyFont="1" applyFill="1" applyBorder="1" applyProtection="1"/>
    <xf numFmtId="0" fontId="13" fillId="32" borderId="48" xfId="75" applyFont="1" applyFill="1" applyBorder="1" applyProtection="1"/>
    <xf numFmtId="0" fontId="13" fillId="32" borderId="30" xfId="75" applyFont="1" applyFill="1" applyBorder="1" applyProtection="1"/>
    <xf numFmtId="0" fontId="13" fillId="32" borderId="20" xfId="75" applyFont="1" applyFill="1" applyBorder="1" applyProtection="1"/>
    <xf numFmtId="0" fontId="13" fillId="0" borderId="35" xfId="75" applyFont="1" applyBorder="1" applyProtection="1"/>
    <xf numFmtId="176" fontId="10" fillId="0" borderId="35" xfId="55" applyNumberFormat="1" applyFont="1" applyBorder="1" applyProtection="1">
      <protection locked="0"/>
    </xf>
    <xf numFmtId="176" fontId="10" fillId="0" borderId="20" xfId="55" applyNumberFormat="1" applyFont="1" applyBorder="1" applyProtection="1">
      <protection locked="0"/>
    </xf>
    <xf numFmtId="5" fontId="10" fillId="0" borderId="30" xfId="75" applyNumberFormat="1" applyFont="1" applyBorder="1" applyProtection="1">
      <protection locked="0"/>
    </xf>
    <xf numFmtId="5" fontId="10" fillId="0" borderId="31" xfId="75" applyNumberFormat="1" applyFont="1" applyBorder="1" applyProtection="1">
      <protection locked="0"/>
    </xf>
    <xf numFmtId="0" fontId="13" fillId="32" borderId="28" xfId="75" applyFont="1" applyFill="1" applyBorder="1" applyProtection="1"/>
    <xf numFmtId="0" fontId="13" fillId="32" borderId="14" xfId="75" applyFont="1" applyFill="1" applyBorder="1" applyProtection="1"/>
    <xf numFmtId="37" fontId="10" fillId="0" borderId="26" xfId="75" applyNumberFormat="1" applyFont="1" applyBorder="1" applyProtection="1">
      <protection locked="0"/>
    </xf>
    <xf numFmtId="37" fontId="10" fillId="0" borderId="20" xfId="75" applyNumberFormat="1" applyFont="1" applyBorder="1" applyProtection="1">
      <protection locked="0"/>
    </xf>
    <xf numFmtId="0" fontId="13" fillId="0" borderId="30" xfId="75" applyBorder="1" applyProtection="1"/>
    <xf numFmtId="37" fontId="10" fillId="0" borderId="30" xfId="75" applyNumberFormat="1" applyFont="1" applyBorder="1" applyProtection="1">
      <protection locked="0"/>
    </xf>
    <xf numFmtId="37" fontId="10" fillId="0" borderId="31" xfId="75" applyNumberFormat="1" applyFont="1" applyBorder="1" applyProtection="1">
      <protection locked="0"/>
    </xf>
    <xf numFmtId="37" fontId="10" fillId="0" borderId="35" xfId="75" applyNumberFormat="1" applyFont="1" applyBorder="1" applyProtection="1">
      <protection locked="0"/>
    </xf>
    <xf numFmtId="0" fontId="13" fillId="0" borderId="19" xfId="75" applyFont="1" applyBorder="1" applyAlignment="1" applyProtection="1">
      <alignment horizontal="left"/>
    </xf>
    <xf numFmtId="37" fontId="13" fillId="0" borderId="26" xfId="75" applyNumberFormat="1" applyFont="1" applyBorder="1" applyProtection="1"/>
    <xf numFmtId="37" fontId="13" fillId="0" borderId="20" xfId="75" applyNumberFormat="1" applyFont="1" applyBorder="1" applyProtection="1"/>
    <xf numFmtId="37" fontId="13" fillId="0" borderId="31" xfId="75" applyNumberFormat="1" applyFont="1" applyBorder="1" applyProtection="1"/>
    <xf numFmtId="37" fontId="13" fillId="32" borderId="41" xfId="75" applyNumberFormat="1" applyFont="1" applyFill="1" applyBorder="1" applyProtection="1"/>
    <xf numFmtId="37" fontId="13" fillId="32" borderId="38" xfId="75" applyNumberFormat="1" applyFont="1" applyFill="1" applyBorder="1" applyProtection="1"/>
    <xf numFmtId="37" fontId="13" fillId="32" borderId="30" xfId="75" applyNumberFormat="1" applyFont="1" applyFill="1" applyBorder="1" applyProtection="1"/>
    <xf numFmtId="37" fontId="13" fillId="32" borderId="20" xfId="75" applyNumberFormat="1" applyFont="1" applyFill="1" applyBorder="1" applyProtection="1"/>
    <xf numFmtId="37" fontId="13" fillId="0" borderId="35" xfId="75" applyNumberFormat="1" applyFont="1" applyBorder="1" applyProtection="1"/>
    <xf numFmtId="37" fontId="13" fillId="32" borderId="53" xfId="75" applyNumberFormat="1" applyFont="1" applyFill="1" applyBorder="1" applyProtection="1"/>
    <xf numFmtId="37" fontId="13" fillId="32" borderId="48" xfId="75" applyNumberFormat="1" applyFont="1" applyFill="1" applyBorder="1" applyProtection="1"/>
    <xf numFmtId="37" fontId="13" fillId="0" borderId="30" xfId="75" applyNumberFormat="1" applyFont="1" applyBorder="1" applyProtection="1"/>
    <xf numFmtId="37" fontId="13" fillId="0" borderId="28" xfId="75" applyNumberFormat="1" applyFont="1" applyBorder="1" applyProtection="1"/>
    <xf numFmtId="37" fontId="13" fillId="0" borderId="25" xfId="75" applyNumberFormat="1" applyFont="1" applyBorder="1" applyProtection="1"/>
    <xf numFmtId="5" fontId="13" fillId="0" borderId="25" xfId="75" applyNumberFormat="1" applyFont="1" applyBorder="1" applyProtection="1"/>
    <xf numFmtId="5" fontId="13" fillId="0" borderId="30" xfId="75" applyNumberFormat="1" applyFont="1" applyBorder="1" applyProtection="1"/>
    <xf numFmtId="5" fontId="13" fillId="0" borderId="31" xfId="75" applyNumberFormat="1" applyFont="1" applyBorder="1" applyProtection="1"/>
    <xf numFmtId="0" fontId="13" fillId="0" borderId="14" xfId="75" applyFont="1" applyBorder="1" applyProtection="1"/>
    <xf numFmtId="37" fontId="13" fillId="0" borderId="0" xfId="75" applyNumberFormat="1" applyFont="1" applyProtection="1"/>
    <xf numFmtId="37" fontId="13" fillId="0" borderId="14" xfId="75" applyNumberFormat="1" applyFont="1" applyBorder="1" applyProtection="1"/>
    <xf numFmtId="37" fontId="13" fillId="32" borderId="28" xfId="75" applyNumberFormat="1" applyFont="1" applyFill="1" applyBorder="1" applyProtection="1"/>
    <xf numFmtId="37" fontId="13" fillId="32" borderId="14" xfId="75" applyNumberFormat="1" applyFont="1" applyFill="1" applyBorder="1" applyProtection="1"/>
    <xf numFmtId="0" fontId="13" fillId="0" borderId="51" xfId="75" applyBorder="1" applyAlignment="1" applyProtection="1">
      <alignment horizontal="centerContinuous"/>
    </xf>
    <xf numFmtId="14" fontId="10" fillId="0" borderId="19" xfId="75" applyNumberFormat="1" applyFont="1" applyBorder="1" applyProtection="1">
      <protection locked="0"/>
    </xf>
    <xf numFmtId="14" fontId="10" fillId="0" borderId="20" xfId="75" applyNumberFormat="1" applyFont="1" applyBorder="1" applyProtection="1">
      <protection locked="0"/>
    </xf>
    <xf numFmtId="37" fontId="10" fillId="0" borderId="19" xfId="75" applyNumberFormat="1" applyFont="1" applyBorder="1" applyProtection="1">
      <protection locked="0"/>
    </xf>
    <xf numFmtId="0" fontId="10" fillId="0" borderId="20" xfId="75" applyFont="1" applyBorder="1" applyProtection="1">
      <protection locked="0"/>
    </xf>
    <xf numFmtId="0" fontId="13" fillId="0" borderId="13" xfId="75" applyBorder="1" applyProtection="1"/>
    <xf numFmtId="0" fontId="13" fillId="0" borderId="0" xfId="75" applyProtection="1"/>
    <xf numFmtId="0" fontId="13" fillId="0" borderId="14" xfId="75" applyBorder="1" applyProtection="1"/>
    <xf numFmtId="43" fontId="0" fillId="0" borderId="0" xfId="55" applyFont="1"/>
    <xf numFmtId="0" fontId="13" fillId="0" borderId="32" xfId="75" applyFont="1" applyBorder="1" applyProtection="1"/>
    <xf numFmtId="0" fontId="13" fillId="0" borderId="10" xfId="75" applyFont="1" applyBorder="1" applyProtection="1"/>
    <xf numFmtId="0" fontId="13" fillId="0" borderId="45" xfId="75" applyFont="1" applyBorder="1" applyProtection="1"/>
    <xf numFmtId="5" fontId="10" fillId="0" borderId="45" xfId="75" applyNumberFormat="1" applyFont="1" applyBorder="1" applyProtection="1">
      <protection locked="0"/>
    </xf>
    <xf numFmtId="5" fontId="10" fillId="0" borderId="16" xfId="75" applyNumberFormat="1" applyFont="1" applyBorder="1" applyProtection="1">
      <protection locked="0"/>
    </xf>
    <xf numFmtId="0" fontId="13" fillId="0" borderId="15" xfId="75" applyFont="1" applyBorder="1" applyProtection="1"/>
    <xf numFmtId="0" fontId="13" fillId="0" borderId="16" xfId="75" applyFont="1" applyBorder="1" applyProtection="1"/>
    <xf numFmtId="0" fontId="13" fillId="0" borderId="32" xfId="75" applyFont="1" applyBorder="1" applyAlignment="1" applyProtection="1">
      <alignment horizontal="center"/>
    </xf>
    <xf numFmtId="5" fontId="13" fillId="0" borderId="47" xfId="75" applyNumberFormat="1" applyFont="1" applyBorder="1" applyProtection="1"/>
    <xf numFmtId="5" fontId="13" fillId="0" borderId="46" xfId="75" applyNumberFormat="1" applyFont="1" applyBorder="1" applyProtection="1"/>
    <xf numFmtId="37" fontId="13" fillId="43" borderId="41" xfId="75" applyNumberFormat="1" applyFont="1" applyFill="1" applyBorder="1" applyProtection="1"/>
    <xf numFmtId="37" fontId="13" fillId="43" borderId="38" xfId="75" applyNumberFormat="1" applyFont="1" applyFill="1" applyBorder="1" applyProtection="1"/>
    <xf numFmtId="37" fontId="13" fillId="43" borderId="30" xfId="75" applyNumberFormat="1" applyFont="1" applyFill="1" applyBorder="1" applyProtection="1"/>
    <xf numFmtId="37" fontId="13" fillId="43" borderId="20" xfId="75" applyNumberFormat="1" applyFont="1" applyFill="1" applyBorder="1" applyProtection="1"/>
    <xf numFmtId="0" fontId="13" fillId="0" borderId="0" xfId="75" applyFont="1" applyAlignment="1" applyProtection="1">
      <alignment horizontal="left"/>
    </xf>
    <xf numFmtId="0" fontId="13" fillId="0" borderId="0" xfId="75" applyFont="1" applyAlignment="1" applyProtection="1"/>
    <xf numFmtId="37" fontId="10" fillId="0" borderId="44" xfId="75" applyNumberFormat="1" applyFont="1" applyBorder="1" applyProtection="1">
      <protection locked="0"/>
    </xf>
    <xf numFmtId="37" fontId="10" fillId="0" borderId="16" xfId="75" applyNumberFormat="1" applyFont="1" applyFill="1" applyBorder="1" applyProtection="1">
      <protection locked="0"/>
    </xf>
    <xf numFmtId="0" fontId="13" fillId="0" borderId="0" xfId="75" applyAlignment="1" applyProtection="1">
      <alignment horizontal="centerContinuous"/>
    </xf>
    <xf numFmtId="0" fontId="13" fillId="0" borderId="0" xfId="75" applyAlignment="1">
      <alignment horizontal="center"/>
    </xf>
    <xf numFmtId="0" fontId="58" fillId="0" borderId="86" xfId="76" applyNumberFormat="1" applyFont="1" applyFill="1" applyBorder="1" applyAlignment="1" applyProtection="1"/>
    <xf numFmtId="0" fontId="58" fillId="0" borderId="87" xfId="76" applyNumberFormat="1" applyFont="1" applyFill="1" applyBorder="1" applyAlignment="1" applyProtection="1"/>
    <xf numFmtId="176" fontId="58" fillId="0" borderId="86" xfId="76" applyNumberFormat="1" applyFont="1" applyFill="1" applyBorder="1" applyAlignment="1" applyProtection="1">
      <alignment horizontal="center"/>
    </xf>
    <xf numFmtId="176" fontId="59" fillId="0" borderId="86" xfId="76" applyNumberFormat="1" applyFont="1" applyFill="1" applyBorder="1" applyAlignment="1" applyProtection="1">
      <alignment horizontal="center"/>
    </xf>
    <xf numFmtId="176" fontId="59" fillId="0" borderId="86" xfId="76" applyNumberFormat="1" applyFont="1" applyFill="1" applyBorder="1" applyAlignment="1" applyProtection="1"/>
    <xf numFmtId="176" fontId="58" fillId="0" borderId="86" xfId="76" applyNumberFormat="1" applyFont="1" applyFill="1" applyBorder="1" applyAlignment="1" applyProtection="1"/>
    <xf numFmtId="176" fontId="58" fillId="0" borderId="88" xfId="76" applyNumberFormat="1" applyFont="1" applyFill="1" applyBorder="1" applyAlignment="1" applyProtection="1"/>
    <xf numFmtId="0" fontId="16" fillId="0" borderId="0" xfId="78" applyFont="1" applyProtection="1"/>
    <xf numFmtId="0" fontId="13" fillId="0" borderId="0" xfId="78" applyFont="1" applyProtection="1"/>
    <xf numFmtId="41" fontId="13" fillId="0" borderId="53" xfId="0" applyNumberFormat="1" applyFont="1" applyBorder="1" applyProtection="1"/>
    <xf numFmtId="176" fontId="13" fillId="0" borderId="53" xfId="0" applyNumberFormat="1" applyFont="1" applyBorder="1" applyProtection="1"/>
    <xf numFmtId="5" fontId="13" fillId="0" borderId="0" xfId="0" applyNumberFormat="1" applyFont="1" applyAlignment="1">
      <alignment horizontal="centerContinuous"/>
    </xf>
    <xf numFmtId="18" fontId="11" fillId="0" borderId="31" xfId="0" applyNumberFormat="1" applyFont="1" applyBorder="1" applyProtection="1">
      <protection locked="0"/>
    </xf>
    <xf numFmtId="176" fontId="13" fillId="0" borderId="25" xfId="0" applyNumberFormat="1" applyFont="1" applyBorder="1" applyProtection="1"/>
    <xf numFmtId="177" fontId="21" fillId="0" borderId="14" xfId="0" applyNumberFormat="1" applyFont="1" applyBorder="1" applyAlignment="1" applyProtection="1">
      <alignment horizontal="centerContinuous"/>
    </xf>
    <xf numFmtId="3" fontId="21" fillId="0" borderId="34" xfId="0" applyNumberFormat="1" applyFont="1" applyBorder="1" applyProtection="1"/>
    <xf numFmtId="3" fontId="21" fillId="0" borderId="35" xfId="0" applyNumberFormat="1" applyFont="1" applyBorder="1" applyProtection="1"/>
    <xf numFmtId="3" fontId="9" fillId="0" borderId="26" xfId="0" applyNumberFormat="1" applyFont="1" applyBorder="1" applyProtection="1"/>
    <xf numFmtId="0" fontId="9" fillId="75" borderId="28" xfId="0" applyFont="1" applyFill="1" applyBorder="1" applyAlignment="1">
      <alignment horizontal="center" wrapText="1"/>
    </xf>
    <xf numFmtId="14" fontId="13" fillId="0" borderId="0" xfId="0" applyNumberFormat="1" applyFont="1" applyProtection="1"/>
    <xf numFmtId="3" fontId="13" fillId="0" borderId="0" xfId="0" applyNumberFormat="1" applyFont="1" applyProtection="1"/>
    <xf numFmtId="0" fontId="13" fillId="0" borderId="0" xfId="0" applyFont="1" applyAlignment="1" applyProtection="1">
      <alignment horizontal="center" vertical="top"/>
    </xf>
    <xf numFmtId="176" fontId="13" fillId="0" borderId="89" xfId="0" applyNumberFormat="1" applyFont="1" applyBorder="1" applyProtection="1"/>
    <xf numFmtId="3" fontId="13" fillId="0" borderId="90" xfId="0" applyNumberFormat="1" applyFont="1" applyBorder="1" applyProtection="1"/>
    <xf numFmtId="2" fontId="0" fillId="0" borderId="14" xfId="0" applyNumberFormat="1" applyBorder="1" applyAlignment="1" applyProtection="1">
      <alignment horizontal="right"/>
    </xf>
    <xf numFmtId="2" fontId="0" fillId="0" borderId="14" xfId="0" applyNumberFormat="1" applyBorder="1" applyAlignment="1" applyProtection="1">
      <alignment horizontal="right" vertical="top"/>
    </xf>
    <xf numFmtId="0" fontId="0" fillId="0" borderId="14" xfId="0" applyBorder="1" applyAlignment="1" applyProtection="1"/>
    <xf numFmtId="2" fontId="0" fillId="0" borderId="0" xfId="0" applyNumberFormat="1" applyAlignment="1" applyProtection="1">
      <alignment horizontal="right"/>
    </xf>
    <xf numFmtId="2" fontId="0" fillId="0" borderId="64" xfId="0" applyNumberFormat="1" applyBorder="1" applyAlignment="1" applyProtection="1">
      <alignment horizontal="right" vertical="top"/>
    </xf>
    <xf numFmtId="2" fontId="0" fillId="0" borderId="0" xfId="0" applyNumberFormat="1" applyAlignment="1" applyProtection="1">
      <alignment horizontal="right" vertical="top"/>
    </xf>
    <xf numFmtId="0" fontId="0" fillId="0" borderId="14" xfId="0" applyBorder="1" applyAlignment="1" applyProtection="1">
      <alignment horizontal="center" vertical="top"/>
    </xf>
    <xf numFmtId="2" fontId="0" fillId="0" borderId="64" xfId="0" applyNumberFormat="1" applyBorder="1" applyProtection="1"/>
    <xf numFmtId="0" fontId="0" fillId="0" borderId="14" xfId="0" applyBorder="1" applyAlignment="1" applyProtection="1">
      <alignment horizontal="centerContinuous" vertical="top"/>
    </xf>
    <xf numFmtId="2" fontId="0" fillId="0" borderId="0" xfId="0" applyNumberFormat="1" applyProtection="1"/>
    <xf numFmtId="0" fontId="5" fillId="0" borderId="0" xfId="0" applyFont="1" applyProtection="1"/>
    <xf numFmtId="0" fontId="13" fillId="0" borderId="14" xfId="0" applyFont="1" applyBorder="1" applyAlignment="1" applyProtection="1">
      <alignment horizontal="center"/>
    </xf>
    <xf numFmtId="166" fontId="0" fillId="0" borderId="14" xfId="0" applyNumberFormat="1" applyBorder="1" applyProtection="1"/>
    <xf numFmtId="0" fontId="13" fillId="0" borderId="64" xfId="0" applyFont="1" applyBorder="1" applyProtection="1"/>
    <xf numFmtId="0" fontId="13" fillId="0" borderId="64" xfId="0" applyFont="1" applyBorder="1" applyAlignment="1" applyProtection="1">
      <alignment horizontal="right"/>
    </xf>
    <xf numFmtId="0" fontId="13" fillId="0" borderId="102" xfId="78" applyFont="1" applyFill="1" applyBorder="1" applyProtection="1"/>
    <xf numFmtId="37" fontId="13" fillId="0" borderId="103" xfId="78" applyNumberFormat="1" applyFont="1" applyFill="1" applyBorder="1" applyProtection="1"/>
    <xf numFmtId="0" fontId="13" fillId="0" borderId="104" xfId="78" applyFont="1" applyFill="1" applyBorder="1" applyProtection="1"/>
    <xf numFmtId="169" fontId="13" fillId="0" borderId="104" xfId="78" applyNumberFormat="1" applyFont="1" applyFill="1" applyBorder="1" applyProtection="1"/>
    <xf numFmtId="0" fontId="13" fillId="0" borderId="104" xfId="78" applyFont="1" applyFill="1" applyBorder="1" applyAlignment="1" applyProtection="1">
      <alignment horizontal="center"/>
    </xf>
    <xf numFmtId="2" fontId="13" fillId="0" borderId="105" xfId="78" applyNumberFormat="1" applyFont="1" applyFill="1" applyBorder="1" applyProtection="1"/>
    <xf numFmtId="0" fontId="13" fillId="0" borderId="106" xfId="78" applyFont="1" applyFill="1" applyBorder="1" applyProtection="1"/>
    <xf numFmtId="37" fontId="13" fillId="0" borderId="104" xfId="78" applyNumberFormat="1" applyFont="1" applyFill="1" applyBorder="1" applyProtection="1"/>
    <xf numFmtId="37" fontId="13" fillId="0" borderId="104" xfId="78" applyNumberFormat="1" applyFont="1" applyFill="1" applyBorder="1" applyAlignment="1" applyProtection="1">
      <alignment horizontal="center"/>
    </xf>
    <xf numFmtId="0" fontId="16" fillId="0" borderId="106" xfId="78" applyFont="1" applyFill="1" applyBorder="1" applyProtection="1"/>
    <xf numFmtId="0" fontId="13" fillId="0" borderId="107" xfId="78" applyFont="1" applyFill="1" applyBorder="1" applyProtection="1"/>
    <xf numFmtId="37" fontId="13" fillId="0" borderId="108" xfId="78" applyNumberFormat="1" applyFont="1" applyFill="1" applyBorder="1" applyProtection="1"/>
    <xf numFmtId="37" fontId="13" fillId="0" borderId="109" xfId="78" applyNumberFormat="1" applyFont="1" applyFill="1" applyBorder="1" applyProtection="1"/>
    <xf numFmtId="169" fontId="13" fillId="0" borderId="109" xfId="78" applyNumberFormat="1" applyFont="1" applyFill="1" applyBorder="1" applyProtection="1"/>
    <xf numFmtId="37" fontId="13" fillId="0" borderId="109" xfId="78" applyNumberFormat="1" applyFont="1" applyFill="1" applyBorder="1" applyAlignment="1" applyProtection="1">
      <alignment horizontal="center"/>
    </xf>
    <xf numFmtId="2" fontId="13" fillId="0" borderId="110" xfId="78" applyNumberFormat="1" applyFont="1" applyFill="1" applyBorder="1" applyProtection="1"/>
    <xf numFmtId="0" fontId="13" fillId="0" borderId="111" xfId="78" applyFont="1" applyFill="1" applyBorder="1" applyProtection="1"/>
    <xf numFmtId="0" fontId="13" fillId="0" borderId="112" xfId="78" applyFont="1" applyFill="1" applyBorder="1" applyProtection="1"/>
    <xf numFmtId="0" fontId="13" fillId="0" borderId="113" xfId="78" applyFont="1" applyFill="1" applyBorder="1" applyProtection="1"/>
    <xf numFmtId="0" fontId="13" fillId="0" borderId="114" xfId="78" applyFont="1" applyFill="1" applyBorder="1" applyProtection="1"/>
    <xf numFmtId="0" fontId="13" fillId="0" borderId="115" xfId="78" applyFont="1" applyFill="1" applyBorder="1" applyProtection="1"/>
    <xf numFmtId="0" fontId="13" fillId="0" borderId="116" xfId="78" applyFont="1" applyFill="1" applyBorder="1" applyProtection="1"/>
    <xf numFmtId="0" fontId="13" fillId="0" borderId="0" xfId="78" applyFont="1" applyFill="1" applyBorder="1" applyProtection="1"/>
    <xf numFmtId="0" fontId="13" fillId="0" borderId="117" xfId="78" applyFont="1" applyFill="1" applyBorder="1" applyProtection="1"/>
    <xf numFmtId="0" fontId="13" fillId="0" borderId="105" xfId="78" applyFont="1" applyFill="1" applyBorder="1" applyProtection="1"/>
    <xf numFmtId="164" fontId="13" fillId="0" borderId="118" xfId="78" applyNumberFormat="1" applyFont="1" applyFill="1" applyBorder="1" applyAlignment="1" applyProtection="1">
      <alignment horizontal="center"/>
    </xf>
    <xf numFmtId="0" fontId="13" fillId="0" borderId="119" xfId="78" applyFont="1" applyFill="1" applyBorder="1" applyProtection="1"/>
    <xf numFmtId="0" fontId="13" fillId="0" borderId="120" xfId="78" applyFont="1" applyFill="1" applyBorder="1" applyAlignment="1" applyProtection="1">
      <alignment horizontal="centerContinuous"/>
    </xf>
    <xf numFmtId="0" fontId="13" fillId="0" borderId="121" xfId="78" applyFont="1" applyFill="1" applyBorder="1" applyAlignment="1" applyProtection="1">
      <alignment horizontal="centerContinuous"/>
    </xf>
    <xf numFmtId="0" fontId="13" fillId="0" borderId="122" xfId="78" applyFont="1" applyFill="1" applyBorder="1" applyAlignment="1" applyProtection="1">
      <alignment horizontal="centerContinuous"/>
    </xf>
    <xf numFmtId="0" fontId="13" fillId="0" borderId="123" xfId="78" applyFont="1" applyFill="1" applyBorder="1" applyAlignment="1" applyProtection="1">
      <alignment horizontal="centerContinuous"/>
    </xf>
    <xf numFmtId="0" fontId="13" fillId="0" borderId="124" xfId="78" applyFont="1" applyFill="1" applyBorder="1" applyAlignment="1" applyProtection="1">
      <alignment horizontal="centerContinuous"/>
    </xf>
    <xf numFmtId="0" fontId="13" fillId="0" borderId="125" xfId="78" applyFont="1" applyFill="1" applyBorder="1" applyAlignment="1" applyProtection="1">
      <alignment horizontal="centerContinuous"/>
    </xf>
    <xf numFmtId="0" fontId="13" fillId="0" borderId="116" xfId="78" applyFont="1" applyFill="1" applyBorder="1" applyAlignment="1" applyProtection="1">
      <alignment horizontal="center"/>
    </xf>
    <xf numFmtId="0" fontId="13" fillId="0" borderId="117" xfId="78" applyFont="1" applyFill="1" applyBorder="1" applyAlignment="1" applyProtection="1">
      <alignment horizontal="center"/>
    </xf>
    <xf numFmtId="0" fontId="13" fillId="0" borderId="126" xfId="78" applyFont="1" applyFill="1" applyBorder="1" applyAlignment="1" applyProtection="1">
      <alignment horizontal="center"/>
    </xf>
    <xf numFmtId="0" fontId="13" fillId="0" borderId="127" xfId="78" applyFont="1" applyFill="1" applyBorder="1" applyAlignment="1" applyProtection="1">
      <alignment horizontal="center"/>
    </xf>
    <xf numFmtId="0" fontId="13" fillId="0" borderId="119" xfId="78" applyFont="1" applyFill="1" applyBorder="1" applyAlignment="1" applyProtection="1">
      <alignment horizontal="center"/>
    </xf>
    <xf numFmtId="0" fontId="13" fillId="0" borderId="128" xfId="78" applyFont="1" applyFill="1" applyBorder="1" applyAlignment="1" applyProtection="1">
      <alignment horizontal="center"/>
    </xf>
    <xf numFmtId="0" fontId="13" fillId="0" borderId="104" xfId="78" quotePrefix="1" applyFont="1" applyFill="1" applyBorder="1" applyAlignment="1" applyProtection="1">
      <alignment horizontal="center"/>
    </xf>
    <xf numFmtId="37" fontId="13" fillId="0" borderId="105" xfId="78" applyNumberFormat="1" applyFont="1" applyFill="1" applyBorder="1" applyProtection="1"/>
    <xf numFmtId="5" fontId="13" fillId="0" borderId="109" xfId="78" applyNumberFormat="1" applyFont="1" applyFill="1" applyBorder="1" applyProtection="1"/>
    <xf numFmtId="37" fontId="13" fillId="0" borderId="129" xfId="78" applyNumberFormat="1" applyFont="1" applyFill="1" applyBorder="1" applyProtection="1"/>
    <xf numFmtId="0" fontId="13" fillId="0" borderId="0" xfId="78" applyFont="1" applyFill="1" applyBorder="1" applyAlignment="1" applyProtection="1">
      <alignment horizontal="right"/>
    </xf>
    <xf numFmtId="0" fontId="13" fillId="0" borderId="0" xfId="78" applyFont="1" applyFill="1" applyBorder="1" applyAlignment="1" applyProtection="1">
      <alignment horizontal="centerContinuous"/>
    </xf>
    <xf numFmtId="0" fontId="13" fillId="0" borderId="13" xfId="89" quotePrefix="1" applyFont="1" applyBorder="1"/>
    <xf numFmtId="5" fontId="13" fillId="0" borderId="13" xfId="89" applyNumberFormat="1" applyFont="1" applyBorder="1" applyProtection="1"/>
    <xf numFmtId="0" fontId="96" fillId="0" borderId="24" xfId="89" applyFont="1" applyBorder="1"/>
    <xf numFmtId="0" fontId="96" fillId="0" borderId="26" xfId="89" applyFont="1" applyBorder="1"/>
    <xf numFmtId="0" fontId="96" fillId="0" borderId="35" xfId="89" applyFont="1" applyBorder="1"/>
    <xf numFmtId="0" fontId="96" fillId="0" borderId="20" xfId="89" applyFont="1" applyBorder="1"/>
    <xf numFmtId="0" fontId="96" fillId="0" borderId="29" xfId="89" applyFont="1" applyBorder="1"/>
    <xf numFmtId="0" fontId="96" fillId="0" borderId="28" xfId="89" applyFont="1" applyBorder="1"/>
    <xf numFmtId="37" fontId="96" fillId="0" borderId="27" xfId="89" applyNumberFormat="1" applyFont="1" applyBorder="1" applyProtection="1"/>
    <xf numFmtId="0" fontId="96" fillId="0" borderId="14" xfId="89" applyFont="1" applyBorder="1"/>
    <xf numFmtId="0" fontId="96" fillId="0" borderId="34" xfId="89" applyFont="1" applyBorder="1"/>
    <xf numFmtId="0" fontId="96" fillId="0" borderId="0" xfId="89" applyFont="1"/>
    <xf numFmtId="0" fontId="96" fillId="0" borderId="25" xfId="89" applyFont="1" applyBorder="1"/>
    <xf numFmtId="0" fontId="96" fillId="0" borderId="13" xfId="89" applyFont="1" applyBorder="1"/>
    <xf numFmtId="0" fontId="13" fillId="0" borderId="28" xfId="89" applyFont="1" applyBorder="1"/>
    <xf numFmtId="0" fontId="13" fillId="0" borderId="13" xfId="89" applyFont="1" applyBorder="1"/>
    <xf numFmtId="0" fontId="13" fillId="0" borderId="50" xfId="89" applyFont="1" applyBorder="1" applyAlignment="1">
      <alignment horizontal="centerContinuous"/>
    </xf>
    <xf numFmtId="0" fontId="13" fillId="0" borderId="51" xfId="89" applyFont="1" applyBorder="1" applyAlignment="1">
      <alignment horizontal="centerContinuous"/>
    </xf>
    <xf numFmtId="0" fontId="13" fillId="0" borderId="48" xfId="89" applyFont="1" applyBorder="1" applyAlignment="1">
      <alignment horizontal="centerContinuous"/>
    </xf>
    <xf numFmtId="0" fontId="13" fillId="0" borderId="13" xfId="89" applyFont="1" applyBorder="1" applyAlignment="1">
      <alignment horizontal="center"/>
    </xf>
    <xf numFmtId="0" fontId="13" fillId="0" borderId="28" xfId="89" applyFont="1" applyBorder="1" applyAlignment="1">
      <alignment horizontal="center"/>
    </xf>
    <xf numFmtId="0" fontId="13" fillId="0" borderId="25" xfId="89" applyFont="1" applyBorder="1" applyAlignment="1">
      <alignment horizontal="center"/>
    </xf>
    <xf numFmtId="0" fontId="13" fillId="0" borderId="41" xfId="89" applyFont="1" applyBorder="1"/>
    <xf numFmtId="0" fontId="13" fillId="0" borderId="18" xfId="89" applyFont="1" applyBorder="1" applyAlignment="1">
      <alignment horizontal="center"/>
    </xf>
    <xf numFmtId="0" fontId="13" fillId="0" borderId="30" xfId="89" applyFont="1" applyBorder="1" applyAlignment="1">
      <alignment horizontal="center"/>
    </xf>
    <xf numFmtId="0" fontId="13" fillId="0" borderId="31" xfId="89" applyFont="1" applyBorder="1" applyAlignment="1">
      <alignment horizontal="center"/>
    </xf>
    <xf numFmtId="0" fontId="13" fillId="0" borderId="25" xfId="89" applyFont="1" applyBorder="1"/>
    <xf numFmtId="5" fontId="13" fillId="0" borderId="28" xfId="89" applyNumberFormat="1" applyFont="1" applyBorder="1" applyProtection="1"/>
    <xf numFmtId="5" fontId="13" fillId="0" borderId="25" xfId="89" applyNumberFormat="1" applyFont="1" applyBorder="1" applyProtection="1"/>
    <xf numFmtId="37" fontId="13" fillId="0" borderId="24" xfId="89" applyNumberFormat="1" applyFont="1" applyBorder="1" applyProtection="1"/>
    <xf numFmtId="37" fontId="13" fillId="0" borderId="28" xfId="89" applyNumberFormat="1" applyFont="1" applyBorder="1" applyProtection="1"/>
    <xf numFmtId="37" fontId="13" fillId="0" borderId="25" xfId="89" applyNumberFormat="1" applyFont="1" applyBorder="1" applyProtection="1"/>
    <xf numFmtId="37" fontId="13" fillId="0" borderId="27" xfId="89" applyNumberFormat="1" applyFont="1" applyBorder="1" applyProtection="1"/>
    <xf numFmtId="37" fontId="13" fillId="0" borderId="30" xfId="89" applyNumberFormat="1" applyFont="1" applyBorder="1" applyProtection="1"/>
    <xf numFmtId="37" fontId="13" fillId="0" borderId="31" xfId="89" applyNumberFormat="1" applyFont="1" applyBorder="1" applyProtection="1"/>
    <xf numFmtId="37" fontId="13" fillId="0" borderId="29" xfId="89" applyNumberFormat="1" applyFont="1" applyBorder="1" applyProtection="1"/>
    <xf numFmtId="37" fontId="13" fillId="0" borderId="26" xfId="89" applyNumberFormat="1" applyFont="1" applyBorder="1" applyProtection="1"/>
    <xf numFmtId="37" fontId="13" fillId="0" borderId="18" xfId="89" applyNumberFormat="1" applyFont="1" applyBorder="1" applyProtection="1"/>
    <xf numFmtId="0" fontId="16" fillId="0" borderId="28" xfId="89" applyFont="1" applyBorder="1"/>
    <xf numFmtId="5" fontId="16" fillId="0" borderId="25" xfId="89" applyNumberFormat="1" applyFont="1" applyBorder="1" applyProtection="1"/>
    <xf numFmtId="0" fontId="13" fillId="0" borderId="57" xfId="89" applyFont="1" applyBorder="1"/>
    <xf numFmtId="5" fontId="13" fillId="0" borderId="57" xfId="89" applyNumberFormat="1" applyFont="1" applyBorder="1" applyProtection="1"/>
    <xf numFmtId="5" fontId="13" fillId="0" borderId="61" xfId="89" applyNumberFormat="1" applyFont="1" applyBorder="1" applyProtection="1"/>
    <xf numFmtId="5" fontId="13" fillId="0" borderId="63" xfId="89" applyNumberFormat="1" applyFont="1" applyBorder="1" applyProtection="1"/>
    <xf numFmtId="0" fontId="13" fillId="0" borderId="39" xfId="89" applyFont="1" applyBorder="1" applyAlignment="1">
      <alignment horizontal="center"/>
    </xf>
    <xf numFmtId="0" fontId="13" fillId="0" borderId="53" xfId="89" applyFont="1" applyBorder="1" applyAlignment="1">
      <alignment horizontal="centerContinuous"/>
    </xf>
    <xf numFmtId="0" fontId="13" fillId="0" borderId="43" xfId="89" applyFont="1" applyBorder="1"/>
    <xf numFmtId="37" fontId="13" fillId="0" borderId="13" xfId="89" applyNumberFormat="1" applyFont="1" applyBorder="1" applyProtection="1"/>
    <xf numFmtId="2" fontId="13" fillId="0" borderId="28" xfId="89" applyNumberFormat="1" applyFont="1" applyBorder="1" applyProtection="1"/>
    <xf numFmtId="37" fontId="13" fillId="0" borderId="28" xfId="89" applyNumberFormat="1" applyFont="1" applyBorder="1" applyAlignment="1" applyProtection="1">
      <alignment horizontal="center"/>
    </xf>
    <xf numFmtId="0" fontId="13" fillId="0" borderId="15" xfId="89" applyFont="1" applyBorder="1" applyAlignment="1">
      <alignment horizontal="center"/>
    </xf>
    <xf numFmtId="0" fontId="13" fillId="0" borderId="46" xfId="89" applyFont="1" applyBorder="1" applyAlignment="1">
      <alignment horizontal="center"/>
    </xf>
    <xf numFmtId="0" fontId="96" fillId="0" borderId="0" xfId="89"/>
    <xf numFmtId="0" fontId="13" fillId="0" borderId="17" xfId="89" applyFont="1" applyBorder="1"/>
    <xf numFmtId="0" fontId="13" fillId="0" borderId="11" xfId="89" applyFont="1" applyBorder="1"/>
    <xf numFmtId="0" fontId="13" fillId="0" borderId="33" xfId="89" applyFont="1" applyBorder="1"/>
    <xf numFmtId="0" fontId="13" fillId="0" borderId="12" xfId="89" applyFont="1" applyBorder="1"/>
    <xf numFmtId="0" fontId="52" fillId="0" borderId="13" xfId="89" applyFont="1" applyBorder="1"/>
    <xf numFmtId="0" fontId="13" fillId="0" borderId="0" xfId="89" applyFont="1"/>
    <xf numFmtId="0" fontId="13" fillId="0" borderId="28" xfId="89" applyFont="1" applyBorder="1"/>
    <xf numFmtId="164" fontId="9" fillId="0" borderId="28" xfId="89" applyNumberFormat="1" applyFont="1" applyBorder="1" applyProtection="1"/>
    <xf numFmtId="0" fontId="13" fillId="0" borderId="14" xfId="89" applyFont="1" applyBorder="1"/>
    <xf numFmtId="0" fontId="9" fillId="0" borderId="0" xfId="89" applyFont="1"/>
    <xf numFmtId="0" fontId="9" fillId="0" borderId="28" xfId="89" applyFont="1" applyBorder="1"/>
    <xf numFmtId="0" fontId="13" fillId="0" borderId="13" xfId="89" applyFont="1" applyBorder="1"/>
    <xf numFmtId="164" fontId="96" fillId="0" borderId="26" xfId="89" quotePrefix="1" applyNumberFormat="1" applyBorder="1" applyAlignment="1" applyProtection="1">
      <alignment horizontal="center"/>
    </xf>
    <xf numFmtId="0" fontId="13" fillId="0" borderId="18" xfId="89" applyFont="1" applyBorder="1"/>
    <xf numFmtId="0" fontId="13" fillId="0" borderId="19" xfId="89" applyFont="1" applyBorder="1"/>
    <xf numFmtId="0" fontId="13" fillId="0" borderId="30" xfId="89" applyFont="1" applyBorder="1"/>
    <xf numFmtId="164" fontId="96" fillId="0" borderId="35" xfId="89" applyNumberFormat="1" applyBorder="1" applyAlignment="1" applyProtection="1">
      <alignment horizontal="center"/>
    </xf>
    <xf numFmtId="164" fontId="96" fillId="0" borderId="30" xfId="89" quotePrefix="1" applyNumberFormat="1" applyBorder="1" applyAlignment="1" applyProtection="1">
      <alignment horizontal="center"/>
    </xf>
    <xf numFmtId="0" fontId="13" fillId="0" borderId="20" xfId="89" applyFont="1" applyBorder="1"/>
    <xf numFmtId="0" fontId="13" fillId="0" borderId="50" xfId="89" applyFont="1" applyBorder="1" applyAlignment="1">
      <alignment horizontal="centerContinuous"/>
    </xf>
    <xf numFmtId="0" fontId="13" fillId="0" borderId="51" xfId="89" applyFont="1" applyBorder="1" applyAlignment="1">
      <alignment horizontal="centerContinuous"/>
    </xf>
    <xf numFmtId="0" fontId="13" fillId="0" borderId="48" xfId="89" applyFont="1" applyBorder="1" applyAlignment="1">
      <alignment horizontal="centerContinuous"/>
    </xf>
    <xf numFmtId="0" fontId="13" fillId="0" borderId="13" xfId="89" applyFont="1" applyBorder="1" applyAlignment="1">
      <alignment horizontal="center"/>
    </xf>
    <xf numFmtId="0" fontId="13" fillId="0" borderId="28" xfId="89" applyFont="1" applyBorder="1" applyAlignment="1">
      <alignment horizontal="center"/>
    </xf>
    <xf numFmtId="0" fontId="13" fillId="0" borderId="25" xfId="89" applyFont="1" applyBorder="1" applyAlignment="1">
      <alignment horizontal="center"/>
    </xf>
    <xf numFmtId="0" fontId="13" fillId="0" borderId="42" xfId="89" applyFont="1" applyBorder="1" applyAlignment="1">
      <alignment horizontal="center"/>
    </xf>
    <xf numFmtId="0" fontId="13" fillId="0" borderId="41" xfId="89" applyFont="1" applyBorder="1"/>
    <xf numFmtId="0" fontId="13" fillId="0" borderId="37" xfId="89" applyFont="1" applyBorder="1"/>
    <xf numFmtId="0" fontId="13" fillId="0" borderId="43" xfId="89" applyFont="1" applyBorder="1" applyAlignment="1">
      <alignment horizontal="center"/>
    </xf>
    <xf numFmtId="0" fontId="13" fillId="0" borderId="27" xfId="89" applyFont="1" applyBorder="1" applyAlignment="1">
      <alignment horizontal="center"/>
    </xf>
    <xf numFmtId="0" fontId="13" fillId="0" borderId="24" xfId="89" applyFont="1" applyBorder="1" applyAlignment="1">
      <alignment horizontal="center"/>
    </xf>
    <xf numFmtId="0" fontId="13" fillId="0" borderId="18" xfId="89" applyFont="1" applyBorder="1" applyAlignment="1">
      <alignment horizontal="center"/>
    </xf>
    <xf numFmtId="0" fontId="13" fillId="0" borderId="30" xfId="89" applyFont="1" applyBorder="1" applyAlignment="1">
      <alignment horizontal="center"/>
    </xf>
    <xf numFmtId="0" fontId="13" fillId="0" borderId="31" xfId="89" applyFont="1" applyBorder="1" applyAlignment="1">
      <alignment horizontal="center"/>
    </xf>
    <xf numFmtId="0" fontId="13" fillId="0" borderId="29" xfId="89" applyFont="1" applyBorder="1" applyAlignment="1">
      <alignment horizontal="center"/>
    </xf>
    <xf numFmtId="0" fontId="13" fillId="0" borderId="26" xfId="89" applyFont="1" applyBorder="1" applyAlignment="1">
      <alignment horizontal="center"/>
    </xf>
    <xf numFmtId="0" fontId="13" fillId="0" borderId="25" xfId="89" applyFont="1" applyBorder="1"/>
    <xf numFmtId="0" fontId="13" fillId="0" borderId="27" xfId="89" applyFont="1" applyBorder="1"/>
    <xf numFmtId="0" fontId="13" fillId="0" borderId="24" xfId="89" applyFont="1" applyBorder="1"/>
    <xf numFmtId="5" fontId="13" fillId="0" borderId="28" xfId="89" applyNumberFormat="1" applyFont="1" applyBorder="1" applyProtection="1"/>
    <xf numFmtId="5" fontId="13" fillId="0" borderId="25" xfId="89" applyNumberFormat="1" applyFont="1" applyBorder="1" applyProtection="1"/>
    <xf numFmtId="5" fontId="13" fillId="0" borderId="27" xfId="89" applyNumberFormat="1" applyFont="1" applyBorder="1" applyProtection="1"/>
    <xf numFmtId="5" fontId="13" fillId="0" borderId="0" xfId="89" applyNumberFormat="1" applyFont="1" applyProtection="1"/>
    <xf numFmtId="5" fontId="13" fillId="0" borderId="24" xfId="89" applyNumberFormat="1" applyFont="1" applyBorder="1" applyProtection="1"/>
    <xf numFmtId="37" fontId="13" fillId="0" borderId="0" xfId="89" applyNumberFormat="1" applyFont="1" applyProtection="1"/>
    <xf numFmtId="37" fontId="13" fillId="0" borderId="24" xfId="89" applyNumberFormat="1" applyFont="1" applyBorder="1" applyProtection="1"/>
    <xf numFmtId="37" fontId="13" fillId="0" borderId="28" xfId="89" applyNumberFormat="1" applyFont="1" applyBorder="1" applyProtection="1"/>
    <xf numFmtId="37" fontId="13" fillId="0" borderId="25" xfId="89" applyNumberFormat="1" applyFont="1" applyBorder="1" applyProtection="1"/>
    <xf numFmtId="37" fontId="13" fillId="0" borderId="27" xfId="89" applyNumberFormat="1" applyFont="1" applyBorder="1" applyProtection="1"/>
    <xf numFmtId="0" fontId="96" fillId="0" borderId="28" xfId="89" applyBorder="1"/>
    <xf numFmtId="37" fontId="13" fillId="0" borderId="30" xfId="89" applyNumberFormat="1" applyFont="1" applyBorder="1" applyProtection="1"/>
    <xf numFmtId="37" fontId="13" fillId="0" borderId="31" xfId="89" applyNumberFormat="1" applyFont="1" applyBorder="1" applyProtection="1"/>
    <xf numFmtId="37" fontId="13" fillId="0" borderId="29" xfId="89" applyNumberFormat="1" applyFont="1" applyBorder="1" applyProtection="1"/>
    <xf numFmtId="37" fontId="13" fillId="0" borderId="19" xfId="89" applyNumberFormat="1" applyFont="1" applyBorder="1" applyProtection="1"/>
    <xf numFmtId="37" fontId="13" fillId="0" borderId="26" xfId="89" applyNumberFormat="1" applyFont="1" applyBorder="1" applyProtection="1"/>
    <xf numFmtId="37" fontId="13" fillId="0" borderId="18" xfId="89" applyNumberFormat="1" applyFont="1" applyBorder="1" applyProtection="1"/>
    <xf numFmtId="0" fontId="96" fillId="0" borderId="24" xfId="89" applyBorder="1"/>
    <xf numFmtId="0" fontId="96" fillId="0" borderId="34" xfId="89" applyBorder="1"/>
    <xf numFmtId="0" fontId="96" fillId="0" borderId="14" xfId="89" applyBorder="1"/>
    <xf numFmtId="0" fontId="96" fillId="0" borderId="27" xfId="89" applyBorder="1"/>
    <xf numFmtId="37" fontId="9" fillId="0" borderId="24" xfId="89" applyNumberFormat="1" applyFont="1" applyBorder="1" applyProtection="1"/>
    <xf numFmtId="0" fontId="96" fillId="0" borderId="25" xfId="89" applyBorder="1"/>
    <xf numFmtId="0" fontId="16" fillId="0" borderId="28" xfId="89" applyFont="1" applyBorder="1"/>
    <xf numFmtId="5" fontId="16" fillId="0" borderId="25" xfId="89" applyNumberFormat="1" applyFont="1" applyBorder="1" applyProtection="1"/>
    <xf numFmtId="0" fontId="13" fillId="0" borderId="63" xfId="89" applyFont="1" applyBorder="1" applyAlignment="1">
      <alignment horizontal="center"/>
    </xf>
    <xf numFmtId="0" fontId="13" fillId="0" borderId="57" xfId="89" applyFont="1" applyBorder="1"/>
    <xf numFmtId="5" fontId="13" fillId="0" borderId="57" xfId="89" applyNumberFormat="1" applyFont="1" applyBorder="1" applyProtection="1"/>
    <xf numFmtId="5" fontId="13" fillId="0" borderId="61" xfId="89" applyNumberFormat="1" applyFont="1" applyBorder="1" applyProtection="1"/>
    <xf numFmtId="5" fontId="13" fillId="0" borderId="63" xfId="89" applyNumberFormat="1" applyFont="1" applyBorder="1" applyProtection="1"/>
    <xf numFmtId="0" fontId="12" fillId="0" borderId="0" xfId="89" applyFont="1" applyAlignment="1">
      <alignment horizontal="left"/>
    </xf>
    <xf numFmtId="0" fontId="97" fillId="0" borderId="0" xfId="89" applyFont="1" applyAlignment="1">
      <alignment horizontal="right"/>
    </xf>
    <xf numFmtId="0" fontId="13" fillId="0" borderId="0" xfId="89" applyFont="1" applyAlignment="1">
      <alignment horizontal="centerContinuous"/>
    </xf>
    <xf numFmtId="0" fontId="96" fillId="0" borderId="0" xfId="89" applyAlignment="1">
      <alignment horizontal="centerContinuous"/>
    </xf>
    <xf numFmtId="37" fontId="9" fillId="0" borderId="0" xfId="89" applyNumberFormat="1" applyFont="1" applyProtection="1"/>
    <xf numFmtId="37" fontId="9" fillId="0" borderId="30" xfId="89" applyNumberFormat="1" applyFont="1" applyBorder="1" applyProtection="1"/>
    <xf numFmtId="0" fontId="13" fillId="0" borderId="28" xfId="89" quotePrefix="1" applyFont="1" applyBorder="1"/>
    <xf numFmtId="41" fontId="96" fillId="0" borderId="0" xfId="56" applyFont="1"/>
    <xf numFmtId="37" fontId="14" fillId="0" borderId="0" xfId="89" applyNumberFormat="1" applyFont="1" applyProtection="1"/>
    <xf numFmtId="41" fontId="96" fillId="0" borderId="34" xfId="56" applyFont="1" applyBorder="1"/>
    <xf numFmtId="0" fontId="13" fillId="0" borderId="19" xfId="110" applyFont="1" applyBorder="1" applyProtection="1"/>
    <xf numFmtId="0" fontId="13" fillId="0" borderId="19" xfId="110" applyFont="1" applyBorder="1" applyProtection="1"/>
    <xf numFmtId="37" fontId="13" fillId="0" borderId="31" xfId="110" applyNumberFormat="1" applyFont="1" applyBorder="1" applyProtection="1"/>
    <xf numFmtId="0" fontId="4" fillId="0" borderId="0" xfId="77"/>
    <xf numFmtId="0" fontId="13" fillId="0" borderId="0" xfId="110" applyFont="1"/>
    <xf numFmtId="0" fontId="13" fillId="0" borderId="0" xfId="110" applyFont="1" applyProtection="1"/>
    <xf numFmtId="0" fontId="13" fillId="0" borderId="0" xfId="110" applyFont="1" applyAlignment="1" applyProtection="1">
      <alignment horizontal="centerContinuous"/>
    </xf>
    <xf numFmtId="0" fontId="13" fillId="0" borderId="13" xfId="110" applyFont="1" applyBorder="1" applyAlignment="1" applyProtection="1">
      <alignment horizontal="center"/>
    </xf>
    <xf numFmtId="37" fontId="13" fillId="0" borderId="31" xfId="110" applyNumberFormat="1" applyFont="1" applyBorder="1" applyProtection="1"/>
    <xf numFmtId="37" fontId="13" fillId="0" borderId="25" xfId="110" applyNumberFormat="1" applyFont="1" applyBorder="1" applyProtection="1"/>
    <xf numFmtId="0" fontId="13" fillId="0" borderId="0" xfId="110" applyFont="1" applyAlignment="1" applyProtection="1">
      <alignment horizontal="left"/>
    </xf>
    <xf numFmtId="5" fontId="13" fillId="0" borderId="25" xfId="109" applyNumberFormat="1" applyFont="1" applyBorder="1" applyProtection="1"/>
    <xf numFmtId="0" fontId="15" fillId="0" borderId="0" xfId="110" applyFont="1" applyProtection="1"/>
    <xf numFmtId="0" fontId="13" fillId="0" borderId="0" xfId="110" applyFont="1" applyAlignment="1" applyProtection="1"/>
    <xf numFmtId="5" fontId="13" fillId="0" borderId="67" xfId="109" applyNumberFormat="1" applyFont="1" applyBorder="1" applyProtection="1"/>
    <xf numFmtId="0" fontId="15" fillId="0" borderId="0" xfId="110" applyFont="1"/>
    <xf numFmtId="0" fontId="13" fillId="0" borderId="0" xfId="110" applyFont="1" applyAlignment="1">
      <alignment horizontal="left"/>
    </xf>
    <xf numFmtId="5" fontId="13" fillId="0" borderId="67" xfId="110" applyNumberFormat="1" applyFont="1" applyBorder="1" applyProtection="1"/>
    <xf numFmtId="0" fontId="15" fillId="0" borderId="0" xfId="110" applyFont="1" applyAlignment="1" applyProtection="1">
      <alignment horizontal="left"/>
    </xf>
    <xf numFmtId="5" fontId="13" fillId="0" borderId="25" xfId="5320" applyNumberFormat="1" applyFont="1" applyBorder="1" applyProtection="1"/>
    <xf numFmtId="37" fontId="13" fillId="0" borderId="25" xfId="5320" applyNumberFormat="1" applyFont="1" applyBorder="1" applyProtection="1"/>
    <xf numFmtId="37" fontId="13" fillId="0" borderId="25" xfId="110" applyNumberFormat="1" applyFont="1" applyFill="1" applyBorder="1" applyProtection="1"/>
    <xf numFmtId="178" fontId="13" fillId="0" borderId="67" xfId="110" applyNumberFormat="1" applyFont="1" applyBorder="1" applyProtection="1"/>
    <xf numFmtId="37" fontId="13" fillId="0" borderId="25" xfId="5320" applyNumberFormat="1" applyFont="1" applyFill="1" applyBorder="1" applyProtection="1"/>
    <xf numFmtId="41" fontId="13" fillId="0" borderId="25" xfId="140" applyFont="1" applyBorder="1" applyProtection="1"/>
    <xf numFmtId="41" fontId="13" fillId="0" borderId="25" xfId="110" applyNumberFormat="1" applyFont="1" applyBorder="1" applyProtection="1"/>
    <xf numFmtId="178" fontId="13" fillId="0" borderId="25" xfId="109" applyNumberFormat="1" applyFont="1" applyFill="1" applyBorder="1" applyProtection="1"/>
    <xf numFmtId="37" fontId="13" fillId="0" borderId="130" xfId="110" applyNumberFormat="1" applyFont="1" applyFill="1" applyBorder="1" applyProtection="1"/>
    <xf numFmtId="37" fontId="13" fillId="0" borderId="130" xfId="5320" applyNumberFormat="1" applyFont="1" applyBorder="1" applyProtection="1"/>
    <xf numFmtId="0" fontId="0" fillId="0" borderId="0" xfId="0"/>
    <xf numFmtId="0" fontId="98" fillId="0" borderId="0" xfId="0" applyFont="1" applyProtection="1">
      <protection locked="0"/>
    </xf>
    <xf numFmtId="176" fontId="55" fillId="0" borderId="0" xfId="0" applyNumberFormat="1" applyFont="1" applyProtection="1">
      <protection locked="0"/>
    </xf>
    <xf numFmtId="176" fontId="55" fillId="0" borderId="0" xfId="0" applyNumberFormat="1" applyFont="1" applyAlignment="1" applyProtection="1">
      <alignment horizontal="right"/>
      <protection locked="0"/>
    </xf>
    <xf numFmtId="176" fontId="55" fillId="0" borderId="131" xfId="0" applyNumberFormat="1" applyFont="1" applyBorder="1" applyProtection="1">
      <protection locked="0"/>
    </xf>
    <xf numFmtId="37" fontId="99" fillId="0" borderId="19" xfId="0" applyNumberFormat="1" applyFont="1" applyBorder="1" applyProtection="1"/>
    <xf numFmtId="37" fontId="99" fillId="0" borderId="132" xfId="0" applyNumberFormat="1" applyFont="1" applyBorder="1" applyProtection="1"/>
    <xf numFmtId="37" fontId="13" fillId="0" borderId="34" xfId="0" applyNumberFormat="1" applyFont="1" applyBorder="1" applyAlignment="1" applyProtection="1">
      <alignment horizontal="center"/>
    </xf>
    <xf numFmtId="14" fontId="13" fillId="0" borderId="27" xfId="0" applyNumberFormat="1" applyFont="1" applyBorder="1" applyProtection="1"/>
    <xf numFmtId="14" fontId="13" fillId="0" borderId="34" xfId="0" applyNumberFormat="1" applyFont="1" applyBorder="1" applyProtection="1"/>
    <xf numFmtId="0" fontId="13" fillId="0" borderId="40" xfId="75" applyFont="1" applyBorder="1" applyProtection="1"/>
    <xf numFmtId="0" fontId="13" fillId="0" borderId="0" xfId="75" applyProtection="1"/>
    <xf numFmtId="37" fontId="13" fillId="0" borderId="37" xfId="75" applyNumberFormat="1" applyBorder="1" applyProtection="1"/>
    <xf numFmtId="5" fontId="13" fillId="0" borderId="37" xfId="75" applyNumberFormat="1" applyBorder="1" applyProtection="1"/>
    <xf numFmtId="37" fontId="13" fillId="0" borderId="24" xfId="75" applyNumberFormat="1" applyBorder="1" applyProtection="1"/>
    <xf numFmtId="0" fontId="13" fillId="0" borderId="0" xfId="75" applyProtection="1"/>
    <xf numFmtId="37" fontId="13" fillId="0" borderId="24" xfId="75" applyNumberFormat="1" applyBorder="1" applyProtection="1"/>
    <xf numFmtId="0" fontId="13" fillId="0" borderId="0" xfId="75" applyFont="1" applyProtection="1"/>
    <xf numFmtId="0" fontId="13" fillId="0" borderId="0" xfId="75" applyFont="1" applyAlignment="1" applyProtection="1">
      <alignment horizontal="center"/>
    </xf>
    <xf numFmtId="0" fontId="13" fillId="0" borderId="0" xfId="75" applyProtection="1"/>
    <xf numFmtId="37" fontId="13" fillId="0" borderId="24" xfId="75" applyNumberFormat="1" applyBorder="1" applyProtection="1"/>
    <xf numFmtId="0" fontId="13" fillId="0" borderId="0" xfId="75" applyFont="1" applyProtection="1"/>
    <xf numFmtId="0" fontId="13" fillId="0" borderId="0" xfId="75" applyFont="1" applyAlignment="1" applyProtection="1">
      <alignment horizontal="left"/>
    </xf>
    <xf numFmtId="37" fontId="13" fillId="0" borderId="24" xfId="75" applyNumberFormat="1" applyBorder="1" applyProtection="1"/>
    <xf numFmtId="0" fontId="13" fillId="0" borderId="0" xfId="75" applyFont="1" applyProtection="1"/>
    <xf numFmtId="37" fontId="13" fillId="0" borderId="24" xfId="75" applyNumberFormat="1" applyBorder="1" applyProtection="1"/>
    <xf numFmtId="0" fontId="13" fillId="0" borderId="0" xfId="75" applyFont="1" applyProtection="1"/>
    <xf numFmtId="37" fontId="13" fillId="0" borderId="24" xfId="75" applyNumberFormat="1" applyBorder="1" applyProtection="1"/>
    <xf numFmtId="0" fontId="13" fillId="0" borderId="0" xfId="75" applyFont="1" applyProtection="1"/>
    <xf numFmtId="0" fontId="13" fillId="0" borderId="0" xfId="75"/>
    <xf numFmtId="0" fontId="4" fillId="0" borderId="0" xfId="75" applyFont="1"/>
    <xf numFmtId="0" fontId="4" fillId="0" borderId="89" xfId="75" applyFont="1" applyBorder="1"/>
    <xf numFmtId="0" fontId="13" fillId="0" borderId="19" xfId="0" applyFont="1" applyBorder="1" applyProtection="1"/>
    <xf numFmtId="0" fontId="13" fillId="0" borderId="30" xfId="0" applyFont="1" applyBorder="1" applyProtection="1"/>
    <xf numFmtId="0" fontId="13" fillId="0" borderId="35" xfId="0" applyFont="1" applyBorder="1" applyProtection="1"/>
    <xf numFmtId="0" fontId="13" fillId="0" borderId="35" xfId="0" applyFont="1" applyBorder="1" applyAlignment="1" applyProtection="1">
      <alignment horizontal="center"/>
    </xf>
    <xf numFmtId="0" fontId="13" fillId="0" borderId="19" xfId="0" applyFont="1" applyBorder="1" applyAlignment="1" applyProtection="1">
      <alignment horizontal="center"/>
    </xf>
    <xf numFmtId="37" fontId="13" fillId="0" borderId="29" xfId="0" applyNumberFormat="1" applyFont="1" applyBorder="1" applyProtection="1"/>
    <xf numFmtId="37" fontId="0" fillId="0" borderId="52" xfId="0" applyNumberFormat="1" applyBorder="1" applyProtection="1"/>
    <xf numFmtId="5" fontId="13" fillId="0" borderId="35" xfId="0" applyNumberFormat="1" applyFont="1" applyBorder="1" applyProtection="1"/>
    <xf numFmtId="37" fontId="13" fillId="0" borderId="35" xfId="0" applyNumberFormat="1" applyFont="1" applyBorder="1" applyProtection="1"/>
    <xf numFmtId="0" fontId="13" fillId="0" borderId="35" xfId="0" applyFont="1" applyBorder="1" applyProtection="1"/>
    <xf numFmtId="0" fontId="13" fillId="0" borderId="20" xfId="0" applyFont="1" applyBorder="1" applyAlignment="1" applyProtection="1">
      <alignment horizontal="center"/>
    </xf>
    <xf numFmtId="0" fontId="13" fillId="0" borderId="35" xfId="0" applyFont="1" applyBorder="1" applyAlignment="1" applyProtection="1">
      <alignment horizontal="center"/>
    </xf>
    <xf numFmtId="37" fontId="13" fillId="0" borderId="35" xfId="0" applyNumberFormat="1" applyFont="1" applyBorder="1" applyProtection="1"/>
    <xf numFmtId="37" fontId="13" fillId="0" borderId="35" xfId="0" applyNumberFormat="1" applyFont="1" applyBorder="1" applyProtection="1"/>
    <xf numFmtId="0" fontId="0" fillId="0" borderId="0" xfId="0" applyFont="1" applyProtection="1"/>
    <xf numFmtId="37" fontId="0" fillId="0" borderId="133" xfId="0" applyNumberFormat="1" applyBorder="1" applyProtection="1"/>
    <xf numFmtId="37" fontId="10" fillId="0" borderId="19" xfId="75" applyNumberFormat="1" applyFont="1" applyFill="1" applyBorder="1" applyProtection="1">
      <protection locked="0"/>
    </xf>
    <xf numFmtId="37" fontId="0" fillId="0" borderId="33" xfId="0" applyNumberFormat="1" applyBorder="1" applyProtection="1"/>
    <xf numFmtId="37" fontId="0" fillId="0" borderId="23" xfId="0" applyNumberFormat="1" applyBorder="1" applyProtection="1"/>
    <xf numFmtId="37" fontId="0" fillId="0" borderId="26" xfId="0" applyNumberFormat="1" applyBorder="1" applyAlignment="1" applyProtection="1">
      <alignment horizontal="center"/>
    </xf>
    <xf numFmtId="37" fontId="0" fillId="0" borderId="31" xfId="0" applyNumberFormat="1" applyBorder="1" applyProtection="1"/>
    <xf numFmtId="37" fontId="13" fillId="0" borderId="19" xfId="0" applyNumberFormat="1" applyFont="1" applyBorder="1" applyAlignment="1" applyProtection="1">
      <alignment horizontal="centerContinuous"/>
    </xf>
    <xf numFmtId="37" fontId="13" fillId="0" borderId="20" xfId="0" applyNumberFormat="1" applyFont="1" applyBorder="1" applyAlignment="1" applyProtection="1">
      <alignment horizontal="centerContinuous"/>
    </xf>
    <xf numFmtId="37" fontId="13" fillId="0" borderId="31" xfId="0" applyNumberFormat="1" applyFont="1" applyBorder="1" applyAlignment="1" applyProtection="1">
      <alignment horizontal="center"/>
    </xf>
    <xf numFmtId="37" fontId="9" fillId="25" borderId="60" xfId="0" applyNumberFormat="1" applyFont="1" applyFill="1" applyBorder="1" applyProtection="1"/>
    <xf numFmtId="37" fontId="13" fillId="0" borderId="62" xfId="0" applyNumberFormat="1" applyFont="1" applyBorder="1" applyProtection="1"/>
    <xf numFmtId="37" fontId="0" fillId="0" borderId="19" xfId="0" applyNumberFormat="1" applyBorder="1" applyAlignment="1" applyProtection="1">
      <alignment horizontal="center"/>
    </xf>
    <xf numFmtId="37" fontId="0" fillId="0" borderId="0" xfId="0" applyNumberFormat="1"/>
    <xf numFmtId="37" fontId="13" fillId="0" borderId="12" xfId="0" applyNumberFormat="1" applyFont="1" applyBorder="1" applyProtection="1"/>
    <xf numFmtId="37" fontId="13" fillId="0" borderId="40" xfId="0" applyNumberFormat="1" applyFont="1" applyBorder="1" applyAlignment="1" applyProtection="1">
      <alignment horizontal="centerContinuous"/>
    </xf>
    <xf numFmtId="37" fontId="13" fillId="0" borderId="43" xfId="0" applyNumberFormat="1" applyFont="1" applyBorder="1" applyAlignment="1" applyProtection="1">
      <alignment horizontal="center"/>
    </xf>
    <xf numFmtId="37" fontId="13" fillId="0" borderId="138" xfId="0" applyNumberFormat="1" applyFont="1" applyBorder="1" applyProtection="1"/>
    <xf numFmtId="37" fontId="14" fillId="0" borderId="139" xfId="0" applyNumberFormat="1" applyFont="1" applyBorder="1" applyAlignment="1" applyProtection="1">
      <alignment horizontal="center"/>
    </xf>
    <xf numFmtId="37" fontId="14" fillId="0" borderId="134" xfId="0" applyNumberFormat="1" applyFont="1" applyBorder="1" applyAlignment="1" applyProtection="1">
      <alignment horizontal="center"/>
    </xf>
    <xf numFmtId="37" fontId="13" fillId="0" borderId="135" xfId="0" applyNumberFormat="1" applyFont="1" applyBorder="1" applyProtection="1"/>
    <xf numFmtId="37" fontId="13" fillId="0" borderId="136" xfId="0" applyNumberFormat="1" applyFont="1" applyBorder="1" applyProtection="1"/>
    <xf numFmtId="37" fontId="9" fillId="25" borderId="136" xfId="0" applyNumberFormat="1" applyFont="1" applyFill="1" applyBorder="1" applyProtection="1"/>
    <xf numFmtId="37" fontId="0" fillId="0" borderId="136" xfId="0" applyNumberFormat="1" applyBorder="1" applyProtection="1"/>
    <xf numFmtId="37" fontId="13" fillId="0" borderId="137" xfId="0" applyNumberFormat="1" applyFont="1" applyBorder="1" applyProtection="1"/>
    <xf numFmtId="37" fontId="9" fillId="25" borderId="46" xfId="0" applyNumberFormat="1" applyFont="1" applyFill="1" applyBorder="1" applyProtection="1"/>
    <xf numFmtId="37" fontId="13" fillId="0" borderId="140" xfId="0" applyNumberFormat="1" applyFont="1" applyBorder="1" applyProtection="1"/>
    <xf numFmtId="37" fontId="9" fillId="25" borderId="141" xfId="0" applyNumberFormat="1" applyFont="1" applyFill="1" applyBorder="1" applyProtection="1"/>
    <xf numFmtId="0" fontId="0" fillId="0" borderId="0" xfId="0" applyAlignment="1">
      <alignment wrapText="1"/>
    </xf>
    <xf numFmtId="0" fontId="0" fillId="0" borderId="0" xfId="0"/>
    <xf numFmtId="0" fontId="13" fillId="0" borderId="13" xfId="0" applyFont="1" applyBorder="1" applyAlignment="1">
      <alignment wrapText="1"/>
    </xf>
    <xf numFmtId="0" fontId="13" fillId="0" borderId="0" xfId="0" applyFont="1" applyAlignment="1">
      <alignment wrapText="1"/>
    </xf>
    <xf numFmtId="14" fontId="13" fillId="0" borderId="41" xfId="0" applyNumberFormat="1" applyFont="1" applyBorder="1"/>
    <xf numFmtId="14" fontId="13" fillId="0" borderId="28" xfId="0" applyNumberFormat="1" applyFont="1" applyBorder="1"/>
    <xf numFmtId="176" fontId="102" fillId="77" borderId="0" xfId="5312" applyNumberFormat="1" applyFont="1" applyFill="1" applyProtection="1">
      <protection locked="0"/>
    </xf>
    <xf numFmtId="0" fontId="96" fillId="77" borderId="0" xfId="0" applyNumberFormat="1" applyFont="1" applyFill="1"/>
    <xf numFmtId="176" fontId="102" fillId="77" borderId="0" xfId="0" applyNumberFormat="1" applyFont="1" applyFill="1" applyProtection="1">
      <protection locked="0"/>
    </xf>
    <xf numFmtId="0" fontId="99" fillId="0" borderId="0" xfId="0" applyFont="1" applyProtection="1">
      <protection locked="0"/>
    </xf>
    <xf numFmtId="0" fontId="55" fillId="0" borderId="0" xfId="10460" applyFont="1" applyProtection="1">
      <protection locked="0"/>
    </xf>
    <xf numFmtId="176" fontId="102" fillId="77" borderId="89" xfId="5312" applyNumberFormat="1" applyFont="1" applyFill="1" applyBorder="1" applyProtection="1">
      <protection locked="0"/>
    </xf>
    <xf numFmtId="0" fontId="102" fillId="0" borderId="0" xfId="0" applyFont="1" applyAlignment="1" applyProtection="1">
      <alignment horizontal="left"/>
      <protection locked="0"/>
    </xf>
    <xf numFmtId="0" fontId="0" fillId="0" borderId="0" xfId="0" applyNumberFormat="1"/>
    <xf numFmtId="0" fontId="102" fillId="0" borderId="0" xfId="0" applyFont="1" applyAlignment="1" applyProtection="1">
      <alignment horizontal="center"/>
      <protection locked="0"/>
    </xf>
    <xf numFmtId="0" fontId="13" fillId="0" borderId="14" xfId="0" applyFont="1" applyBorder="1" applyAlignment="1">
      <alignment wrapText="1"/>
    </xf>
    <xf numFmtId="0" fontId="102" fillId="77" borderId="0" xfId="0" applyFont="1" applyFill="1" applyProtection="1">
      <protection locked="0"/>
    </xf>
    <xf numFmtId="0" fontId="55" fillId="0" borderId="0" xfId="0" applyFont="1" applyBorder="1" applyProtection="1">
      <protection locked="0"/>
    </xf>
    <xf numFmtId="176" fontId="102" fillId="77" borderId="0" xfId="5312" applyNumberFormat="1" applyFont="1" applyFill="1" applyBorder="1" applyProtection="1">
      <protection locked="0"/>
    </xf>
    <xf numFmtId="0" fontId="103" fillId="77" borderId="0" xfId="0" applyFont="1" applyFill="1"/>
    <xf numFmtId="0" fontId="96" fillId="0" borderId="0" xfId="0" applyNumberFormat="1" applyFont="1"/>
    <xf numFmtId="0" fontId="102" fillId="0" borderId="0" xfId="0" applyFont="1" applyProtection="1">
      <protection locked="0"/>
    </xf>
    <xf numFmtId="176" fontId="102" fillId="77" borderId="142" xfId="0" applyNumberFormat="1" applyFont="1" applyFill="1" applyBorder="1" applyProtection="1">
      <protection locked="0"/>
    </xf>
    <xf numFmtId="0" fontId="10" fillId="0" borderId="37" xfId="5349" applyFont="1" applyFill="1" applyBorder="1" applyProtection="1">
      <protection locked="0"/>
    </xf>
    <xf numFmtId="0" fontId="13" fillId="0" borderId="40" xfId="5349" applyFont="1" applyFill="1" applyBorder="1" applyAlignment="1">
      <alignment horizontal="left"/>
    </xf>
    <xf numFmtId="0" fontId="10" fillId="0" borderId="24" xfId="5349" applyFont="1" applyFill="1" applyBorder="1" applyProtection="1">
      <protection locked="0"/>
    </xf>
    <xf numFmtId="0" fontId="13" fillId="0" borderId="0" xfId="5349" applyFont="1" applyFill="1" applyAlignment="1">
      <alignment horizontal="left"/>
    </xf>
    <xf numFmtId="0" fontId="13" fillId="0" borderId="13" xfId="75" applyFont="1" applyBorder="1"/>
    <xf numFmtId="0" fontId="13" fillId="0" borderId="13" xfId="75" applyFont="1" applyBorder="1" applyAlignment="1">
      <alignment wrapText="1"/>
    </xf>
    <xf numFmtId="0" fontId="13" fillId="0" borderId="20" xfId="0" applyFont="1" applyBorder="1" applyAlignment="1" applyProtection="1">
      <alignment horizontal="center"/>
    </xf>
    <xf numFmtId="0" fontId="13" fillId="0" borderId="0" xfId="10460" applyFont="1" applyAlignment="1">
      <alignment horizontal="left"/>
    </xf>
    <xf numFmtId="0" fontId="13" fillId="0" borderId="0" xfId="10460" applyAlignment="1">
      <alignment horizontal="left" vertical="top" wrapText="1"/>
    </xf>
    <xf numFmtId="0" fontId="13" fillId="0" borderId="34" xfId="0" applyFont="1" applyBorder="1" applyAlignment="1" applyProtection="1">
      <alignment vertical="top"/>
    </xf>
    <xf numFmtId="43" fontId="13" fillId="0" borderId="25" xfId="10460" applyNumberFormat="1" applyFont="1" applyBorder="1" applyProtection="1"/>
    <xf numFmtId="0" fontId="13" fillId="0" borderId="0" xfId="10460" applyFont="1" applyAlignment="1">
      <alignment horizontal="left"/>
    </xf>
    <xf numFmtId="0" fontId="13" fillId="0" borderId="0" xfId="10460" applyFont="1" applyAlignment="1">
      <alignment horizontal="left"/>
    </xf>
    <xf numFmtId="0" fontId="13" fillId="0" borderId="0" xfId="10460" applyFont="1" applyAlignment="1">
      <alignment horizontal="left"/>
    </xf>
    <xf numFmtId="0" fontId="13" fillId="0" borderId="0" xfId="10460" applyFont="1" applyFill="1" applyAlignment="1">
      <alignment horizontal="left"/>
    </xf>
    <xf numFmtId="0" fontId="13" fillId="0" borderId="0" xfId="10460" applyFont="1" applyFill="1" applyAlignment="1">
      <alignment horizontal="centerContinuous"/>
    </xf>
    <xf numFmtId="0" fontId="13" fillId="0" borderId="14" xfId="10460" applyFont="1" applyFill="1" applyBorder="1" applyAlignment="1">
      <alignment horizontal="centerContinuous"/>
    </xf>
    <xf numFmtId="0" fontId="13" fillId="0" borderId="0" xfId="5352"/>
    <xf numFmtId="0" fontId="9" fillId="0" borderId="13" xfId="5352" applyFont="1" applyBorder="1"/>
    <xf numFmtId="0" fontId="9" fillId="0" borderId="0" xfId="5352" applyFont="1" applyAlignment="1">
      <alignment horizontal="centerContinuous"/>
    </xf>
    <xf numFmtId="0" fontId="9" fillId="0" borderId="13" xfId="5352" applyFont="1" applyBorder="1" applyAlignment="1">
      <alignment horizontal="left"/>
    </xf>
    <xf numFmtId="0" fontId="9" fillId="0" borderId="13" xfId="5352" applyFont="1" applyFill="1" applyBorder="1"/>
    <xf numFmtId="0" fontId="9" fillId="0" borderId="0" xfId="5352" applyFont="1" applyFill="1" applyAlignment="1">
      <alignment horizontal="centerContinuous"/>
    </xf>
    <xf numFmtId="0" fontId="13" fillId="0" borderId="0" xfId="5349" applyNumberFormat="1" applyFont="1" applyAlignment="1" applyProtection="1">
      <alignment wrapText="1"/>
      <protection locked="0"/>
    </xf>
    <xf numFmtId="0" fontId="13" fillId="0" borderId="28" xfId="5349" applyFont="1" applyBorder="1" applyAlignment="1" applyProtection="1">
      <alignment horizontal="left" wrapText="1"/>
    </xf>
    <xf numFmtId="0" fontId="13" fillId="0" borderId="0" xfId="10460" applyFont="1" applyProtection="1"/>
    <xf numFmtId="0" fontId="13" fillId="0" borderId="0" xfId="5349" applyFont="1" applyProtection="1"/>
    <xf numFmtId="0" fontId="13" fillId="0" borderId="0" xfId="10460" applyFont="1" applyProtection="1"/>
    <xf numFmtId="0" fontId="13" fillId="0" borderId="28" xfId="10460" applyFont="1" applyBorder="1" applyProtection="1"/>
    <xf numFmtId="37" fontId="13" fillId="0" borderId="25" xfId="10460" applyNumberFormat="1" applyFont="1" applyBorder="1" applyProtection="1"/>
    <xf numFmtId="0" fontId="0" fillId="0" borderId="0" xfId="0"/>
    <xf numFmtId="176" fontId="0" fillId="0" borderId="28" xfId="0" applyNumberFormat="1" applyBorder="1" applyProtection="1"/>
    <xf numFmtId="43" fontId="9" fillId="25" borderId="25" xfId="0" applyNumberFormat="1" applyFont="1" applyFill="1" applyBorder="1" applyProtection="1"/>
    <xf numFmtId="0" fontId="13" fillId="0" borderId="0" xfId="0" applyFont="1" applyAlignment="1">
      <alignment horizontal="left" wrapText="1"/>
    </xf>
    <xf numFmtId="0" fontId="15" fillId="0" borderId="0" xfId="0" applyFont="1" applyAlignment="1">
      <alignment horizontal="center" wrapText="1"/>
    </xf>
    <xf numFmtId="0" fontId="15" fillId="0" borderId="0" xfId="0" applyFont="1" applyAlignment="1">
      <alignment wrapText="1"/>
    </xf>
    <xf numFmtId="0" fontId="12" fillId="0" borderId="0" xfId="0" applyFont="1" applyAlignment="1">
      <alignment horizontal="center"/>
    </xf>
    <xf numFmtId="0" fontId="14" fillId="0" borderId="0" xfId="0" applyFont="1" applyAlignment="1">
      <alignment horizontal="center" wrapText="1"/>
    </xf>
    <xf numFmtId="0" fontId="18" fillId="0" borderId="13" xfId="0" applyFont="1" applyBorder="1" applyAlignment="1" applyProtection="1">
      <alignment horizontal="left" wrapText="1"/>
    </xf>
    <xf numFmtId="0" fontId="18" fillId="0" borderId="0" xfId="0" applyFont="1" applyAlignment="1" applyProtection="1">
      <alignment horizontal="left" wrapText="1"/>
    </xf>
    <xf numFmtId="0" fontId="18" fillId="0" borderId="14" xfId="0" applyFont="1" applyBorder="1" applyAlignment="1" applyProtection="1">
      <alignment horizontal="left" wrapText="1"/>
    </xf>
    <xf numFmtId="0" fontId="12" fillId="0" borderId="13" xfId="0" applyFont="1" applyBorder="1" applyAlignment="1" applyProtection="1">
      <alignment horizontal="center"/>
    </xf>
    <xf numFmtId="0" fontId="12" fillId="0" borderId="0" xfId="0" applyFont="1" applyBorder="1" applyAlignment="1" applyProtection="1">
      <alignment horizontal="center"/>
    </xf>
    <xf numFmtId="0" fontId="12" fillId="0" borderId="14" xfId="0" applyFont="1" applyBorder="1" applyAlignment="1" applyProtection="1">
      <alignment horizontal="center"/>
    </xf>
    <xf numFmtId="0" fontId="19" fillId="0" borderId="0" xfId="0" applyFont="1" applyAlignment="1" applyProtection="1">
      <alignment horizontal="left"/>
    </xf>
    <xf numFmtId="0" fontId="19" fillId="0" borderId="14" xfId="0" applyFont="1" applyBorder="1" applyAlignment="1" applyProtection="1">
      <alignment horizontal="left"/>
    </xf>
    <xf numFmtId="0" fontId="19" fillId="0" borderId="10" xfId="0" applyFont="1" applyBorder="1" applyAlignment="1" applyProtection="1">
      <alignment horizontal="left"/>
    </xf>
    <xf numFmtId="0" fontId="19" fillId="0" borderId="0" xfId="0" applyFont="1" applyAlignment="1" applyProtection="1"/>
    <xf numFmtId="0" fontId="19" fillId="0" borderId="14" xfId="0" applyFont="1" applyBorder="1" applyAlignment="1" applyProtection="1"/>
    <xf numFmtId="0" fontId="13" fillId="0" borderId="40" xfId="0" applyFont="1" applyBorder="1" applyAlignment="1">
      <alignment horizontal="left" vertical="top" wrapText="1"/>
    </xf>
    <xf numFmtId="0" fontId="0" fillId="0" borderId="38" xfId="0" applyBorder="1" applyAlignment="1"/>
    <xf numFmtId="0" fontId="13" fillId="0" borderId="0" xfId="0" applyFont="1" applyAlignment="1">
      <alignment horizontal="left" vertical="top" wrapText="1"/>
    </xf>
    <xf numFmtId="0" fontId="0" fillId="0" borderId="14" xfId="0" applyBorder="1" applyAlignment="1"/>
    <xf numFmtId="0" fontId="0" fillId="0" borderId="40" xfId="0" applyBorder="1" applyAlignment="1">
      <alignment wrapText="1"/>
    </xf>
    <xf numFmtId="0" fontId="0" fillId="0" borderId="38" xfId="0" applyBorder="1" applyAlignment="1">
      <alignment wrapText="1"/>
    </xf>
    <xf numFmtId="0" fontId="0" fillId="0" borderId="0" xfId="0" applyAlignment="1">
      <alignment wrapText="1"/>
    </xf>
    <xf numFmtId="0" fontId="0" fillId="0" borderId="14" xfId="0" applyBorder="1" applyAlignment="1">
      <alignment wrapText="1"/>
    </xf>
    <xf numFmtId="0" fontId="0" fillId="0" borderId="40" xfId="0" applyBorder="1" applyAlignment="1"/>
    <xf numFmtId="0" fontId="0" fillId="0" borderId="0" xfId="0" applyAlignment="1"/>
    <xf numFmtId="0" fontId="9" fillId="0" borderId="0" xfId="0" applyFont="1" applyAlignment="1">
      <alignment horizontal="left" vertical="top" wrapText="1"/>
    </xf>
    <xf numFmtId="0" fontId="9" fillId="0" borderId="0" xfId="0" applyFont="1" applyAlignment="1" applyProtection="1">
      <alignment horizontal="left" vertical="top" wrapText="1"/>
    </xf>
    <xf numFmtId="0" fontId="0" fillId="0" borderId="0" xfId="0" applyAlignment="1">
      <alignment horizontal="left" vertical="top" wrapText="1"/>
    </xf>
    <xf numFmtId="0" fontId="9" fillId="0" borderId="0" xfId="0" applyFont="1" applyAlignment="1" applyProtection="1">
      <alignment vertical="top" wrapText="1"/>
    </xf>
    <xf numFmtId="0" fontId="0" fillId="0" borderId="0" xfId="0" applyAlignment="1">
      <alignment vertical="top" wrapText="1"/>
    </xf>
    <xf numFmtId="0" fontId="9" fillId="0" borderId="40" xfId="0" applyFont="1" applyBorder="1" applyAlignment="1" applyProtection="1">
      <alignment horizontal="left" wrapText="1"/>
    </xf>
    <xf numFmtId="0" fontId="0" fillId="0" borderId="0" xfId="0"/>
    <xf numFmtId="0" fontId="9" fillId="0" borderId="40" xfId="0" applyFont="1" applyBorder="1" applyAlignment="1" applyProtection="1">
      <alignment horizontal="left" vertical="top" wrapText="1"/>
    </xf>
    <xf numFmtId="0" fontId="0" fillId="0" borderId="19" xfId="0" applyBorder="1" applyAlignment="1">
      <alignment wrapText="1"/>
    </xf>
    <xf numFmtId="0" fontId="9" fillId="0" borderId="0" xfId="0" applyFont="1" applyAlignment="1" applyProtection="1">
      <alignment horizontal="left" wrapText="1"/>
    </xf>
    <xf numFmtId="0" fontId="0" fillId="0" borderId="0" xfId="0" applyAlignment="1">
      <alignment horizontal="left" wrapText="1"/>
    </xf>
    <xf numFmtId="0" fontId="0" fillId="0" borderId="19" xfId="0" applyBorder="1" applyAlignment="1">
      <alignment horizontal="left" wrapText="1"/>
    </xf>
    <xf numFmtId="0" fontId="0" fillId="0" borderId="14" xfId="0" applyBorder="1" applyAlignment="1">
      <alignment horizontal="left" wrapText="1"/>
    </xf>
    <xf numFmtId="0" fontId="13" fillId="0" borderId="0" xfId="75" applyFont="1" applyFill="1" applyAlignment="1">
      <alignment horizontal="left" vertical="top" wrapText="1"/>
    </xf>
    <xf numFmtId="0" fontId="13" fillId="0" borderId="14" xfId="75" applyFont="1" applyFill="1" applyBorder="1" applyAlignment="1">
      <alignment horizontal="left" vertical="top" wrapText="1"/>
    </xf>
    <xf numFmtId="0" fontId="13" fillId="0" borderId="0" xfId="75" applyFont="1" applyFill="1" applyAlignment="1">
      <alignment horizontal="left" vertical="top"/>
    </xf>
    <xf numFmtId="0" fontId="13" fillId="0" borderId="14" xfId="75" applyFont="1" applyFill="1" applyBorder="1" applyAlignment="1">
      <alignment horizontal="left" vertical="top"/>
    </xf>
    <xf numFmtId="0" fontId="0" fillId="0" borderId="19" xfId="0" applyBorder="1" applyAlignment="1"/>
    <xf numFmtId="0" fontId="0" fillId="0" borderId="20" xfId="0" applyBorder="1" applyAlignment="1"/>
    <xf numFmtId="0" fontId="21" fillId="0" borderId="0" xfId="0" applyFont="1" applyAlignment="1" applyProtection="1">
      <alignment horizontal="left" vertical="justify" wrapText="1"/>
    </xf>
    <xf numFmtId="0" fontId="0" fillId="0" borderId="0" xfId="0" applyAlignment="1">
      <alignment horizontal="left" vertical="justify" wrapText="1"/>
    </xf>
    <xf numFmtId="0" fontId="21" fillId="0" borderId="0" xfId="0" applyFont="1" applyAlignment="1" applyProtection="1">
      <alignment horizontal="left" vertical="top" wrapText="1"/>
    </xf>
    <xf numFmtId="0" fontId="21" fillId="0" borderId="14" xfId="0" applyFont="1" applyBorder="1" applyAlignment="1" applyProtection="1">
      <alignment horizontal="left" vertical="top" wrapText="1"/>
    </xf>
    <xf numFmtId="0" fontId="21" fillId="0" borderId="14" xfId="0" applyFont="1" applyBorder="1" applyAlignment="1" applyProtection="1">
      <alignment horizontal="left" vertical="justify" wrapText="1"/>
    </xf>
    <xf numFmtId="0" fontId="19" fillId="0" borderId="0" xfId="0" applyFont="1" applyAlignment="1">
      <alignment vertical="top" wrapText="1"/>
    </xf>
    <xf numFmtId="0" fontId="19" fillId="0" borderId="0" xfId="0" applyFont="1" applyAlignment="1">
      <alignment wrapText="1"/>
    </xf>
    <xf numFmtId="0" fontId="19" fillId="0" borderId="14" xfId="0" applyFont="1" applyBorder="1" applyAlignment="1">
      <alignment wrapText="1"/>
    </xf>
    <xf numFmtId="0" fontId="19" fillId="0" borderId="19" xfId="0" applyFont="1" applyBorder="1" applyAlignment="1">
      <alignment wrapText="1"/>
    </xf>
    <xf numFmtId="0" fontId="19" fillId="0" borderId="20" xfId="0" applyFont="1" applyBorder="1" applyAlignment="1">
      <alignment wrapText="1"/>
    </xf>
    <xf numFmtId="0" fontId="21" fillId="0" borderId="40" xfId="0" applyFont="1" applyBorder="1" applyAlignment="1" applyProtection="1">
      <alignment horizontal="left" vertical="justify" wrapText="1"/>
    </xf>
    <xf numFmtId="0" fontId="0" fillId="0" borderId="40" xfId="0" applyBorder="1" applyAlignment="1">
      <alignment horizontal="left" vertical="justify" wrapText="1"/>
    </xf>
    <xf numFmtId="0" fontId="21" fillId="0" borderId="40" xfId="0" applyFont="1" applyBorder="1" applyAlignment="1" applyProtection="1">
      <alignment horizontal="left" vertical="top" wrapText="1"/>
    </xf>
    <xf numFmtId="0" fontId="21" fillId="0" borderId="38" xfId="0" applyFont="1" applyBorder="1" applyAlignment="1" applyProtection="1">
      <alignment horizontal="left" vertical="top" wrapText="1"/>
    </xf>
    <xf numFmtId="0" fontId="21" fillId="0" borderId="0" xfId="0" applyFont="1" applyBorder="1" applyAlignment="1" applyProtection="1">
      <alignment horizontal="left" vertical="top" wrapText="1"/>
    </xf>
    <xf numFmtId="0" fontId="19" fillId="0" borderId="0" xfId="0" applyFont="1" applyAlignment="1">
      <alignment horizontal="left" wrapText="1"/>
    </xf>
    <xf numFmtId="0" fontId="19" fillId="0" borderId="14" xfId="0" applyFont="1" applyBorder="1" applyAlignment="1">
      <alignment horizontal="left" wrapText="1"/>
    </xf>
    <xf numFmtId="0" fontId="19" fillId="0" borderId="0" xfId="0" applyFont="1" applyBorder="1" applyAlignment="1">
      <alignment horizontal="left" vertical="top" wrapText="1"/>
    </xf>
    <xf numFmtId="0" fontId="0" fillId="0" borderId="0" xfId="0" applyAlignment="1">
      <alignment horizontal="left" vertical="top"/>
    </xf>
    <xf numFmtId="0" fontId="0" fillId="0" borderId="14" xfId="0" applyBorder="1" applyAlignment="1">
      <alignment horizontal="left" vertical="top"/>
    </xf>
    <xf numFmtId="0" fontId="9" fillId="0" borderId="13" xfId="0" applyFont="1" applyBorder="1" applyAlignment="1" applyProtection="1">
      <alignment horizontal="left" wrapText="1"/>
    </xf>
    <xf numFmtId="0" fontId="0" fillId="0" borderId="13" xfId="0" applyBorder="1" applyAlignment="1">
      <alignment wrapText="1"/>
    </xf>
    <xf numFmtId="0" fontId="9" fillId="0" borderId="13" xfId="0" applyFont="1" applyBorder="1" applyAlignment="1" applyProtection="1">
      <alignment wrapText="1"/>
    </xf>
    <xf numFmtId="0" fontId="0" fillId="0" borderId="18" xfId="0" applyBorder="1" applyAlignment="1">
      <alignment wrapText="1"/>
    </xf>
    <xf numFmtId="0" fontId="9" fillId="0" borderId="39" xfId="0" applyFont="1" applyBorder="1" applyAlignment="1" applyProtection="1">
      <alignment horizontal="left" wrapText="1"/>
    </xf>
    <xf numFmtId="0" fontId="9" fillId="0" borderId="28" xfId="0" applyFont="1" applyBorder="1" applyAlignment="1" applyProtection="1">
      <alignment horizontal="center"/>
    </xf>
    <xf numFmtId="0" fontId="0" fillId="0" borderId="0" xfId="0" applyAlignment="1">
      <alignment horizontal="center"/>
    </xf>
    <xf numFmtId="0" fontId="0" fillId="0" borderId="34" xfId="0" applyBorder="1" applyAlignment="1">
      <alignment horizontal="center"/>
    </xf>
    <xf numFmtId="0" fontId="9" fillId="0" borderId="28" xfId="0" applyFont="1" applyBorder="1" applyAlignment="1" applyProtection="1">
      <alignment horizontal="left" wrapText="1"/>
    </xf>
    <xf numFmtId="0" fontId="0" fillId="0" borderId="28" xfId="0" applyBorder="1" applyAlignment="1">
      <alignment wrapText="1"/>
    </xf>
    <xf numFmtId="0" fontId="0" fillId="0" borderId="30" xfId="0" applyBorder="1" applyAlignment="1">
      <alignment wrapText="1"/>
    </xf>
    <xf numFmtId="0" fontId="9" fillId="0" borderId="0" xfId="0" applyFont="1" applyAlignment="1" applyProtection="1">
      <alignment horizontal="center" wrapText="1"/>
    </xf>
    <xf numFmtId="0" fontId="0" fillId="0" borderId="0" xfId="0" applyAlignment="1">
      <alignment horizontal="center" wrapText="1"/>
    </xf>
    <xf numFmtId="0" fontId="0" fillId="0" borderId="34" xfId="0" applyBorder="1" applyAlignment="1">
      <alignment wrapText="1"/>
    </xf>
    <xf numFmtId="0" fontId="22" fillId="0" borderId="28" xfId="0" applyFont="1" applyBorder="1" applyAlignment="1" applyProtection="1">
      <alignment horizontal="center"/>
    </xf>
    <xf numFmtId="0" fontId="14" fillId="0" borderId="0" xfId="0" applyFont="1" applyAlignment="1">
      <alignment horizontal="center"/>
    </xf>
    <xf numFmtId="0" fontId="14" fillId="0" borderId="34" xfId="0" applyFont="1" applyBorder="1" applyAlignment="1">
      <alignment horizontal="center"/>
    </xf>
    <xf numFmtId="0" fontId="9" fillId="0" borderId="0" xfId="0" applyFont="1" applyAlignment="1" applyProtection="1">
      <alignment wrapText="1"/>
    </xf>
    <xf numFmtId="0" fontId="0" fillId="0" borderId="20" xfId="0" applyBorder="1" applyAlignment="1">
      <alignment wrapText="1"/>
    </xf>
    <xf numFmtId="0" fontId="9" fillId="0" borderId="11" xfId="0" applyFont="1" applyBorder="1" applyAlignment="1" applyProtection="1">
      <alignment horizontal="left"/>
    </xf>
    <xf numFmtId="0" fontId="25" fillId="0" borderId="40" xfId="0" applyFont="1" applyBorder="1" applyAlignment="1" applyProtection="1">
      <alignment horizontal="left"/>
    </xf>
    <xf numFmtId="0" fontId="25" fillId="0" borderId="38" xfId="0" applyFont="1" applyBorder="1" applyAlignment="1" applyProtection="1">
      <alignment horizontal="left"/>
    </xf>
    <xf numFmtId="0" fontId="25" fillId="0" borderId="0" xfId="0" applyFont="1" applyAlignment="1" applyProtection="1">
      <alignment horizontal="left"/>
    </xf>
    <xf numFmtId="0" fontId="25" fillId="0" borderId="14" xfId="0" applyFont="1" applyBorder="1" applyAlignment="1" applyProtection="1">
      <alignment horizontal="left"/>
    </xf>
    <xf numFmtId="0" fontId="25" fillId="0" borderId="39" xfId="0" applyFont="1" applyBorder="1" applyAlignment="1" applyProtection="1">
      <alignment horizontal="left"/>
    </xf>
    <xf numFmtId="0" fontId="25" fillId="0" borderId="13" xfId="0" applyFont="1" applyBorder="1" applyAlignment="1" applyProtection="1">
      <alignment horizontal="left"/>
    </xf>
    <xf numFmtId="0" fontId="25" fillId="0" borderId="0" xfId="0" applyFont="1" applyBorder="1" applyAlignment="1" applyProtection="1">
      <alignment horizontal="left"/>
    </xf>
    <xf numFmtId="0" fontId="9" fillId="25" borderId="50" xfId="0" applyFont="1" applyFill="1" applyBorder="1" applyAlignment="1" applyProtection="1">
      <alignment horizontal="center"/>
    </xf>
    <xf numFmtId="0" fontId="9" fillId="25" borderId="51" xfId="0" applyFont="1" applyFill="1" applyBorder="1" applyAlignment="1" applyProtection="1">
      <alignment horizontal="center"/>
    </xf>
    <xf numFmtId="0" fontId="9" fillId="25" borderId="48" xfId="0" applyFont="1" applyFill="1" applyBorder="1" applyAlignment="1" applyProtection="1">
      <alignment horizontal="center"/>
    </xf>
    <xf numFmtId="0" fontId="25" fillId="0" borderId="19" xfId="0" applyFont="1" applyBorder="1" applyAlignment="1" applyProtection="1">
      <alignment horizontal="left"/>
    </xf>
    <xf numFmtId="0" fontId="25" fillId="0" borderId="20" xfId="0" applyFont="1" applyBorder="1" applyAlignment="1" applyProtection="1">
      <alignment horizontal="left"/>
    </xf>
    <xf numFmtId="0" fontId="25" fillId="0" borderId="18" xfId="0" applyFont="1" applyBorder="1" applyAlignment="1" applyProtection="1">
      <alignment horizontal="left"/>
    </xf>
    <xf numFmtId="0" fontId="13" fillId="0" borderId="0" xfId="0" applyFont="1" applyAlignment="1" applyProtection="1">
      <alignment horizontal="center"/>
    </xf>
    <xf numFmtId="0" fontId="13" fillId="0" borderId="13" xfId="0" applyFont="1" applyBorder="1" applyAlignment="1" applyProtection="1">
      <alignment horizontal="left"/>
    </xf>
    <xf numFmtId="0" fontId="13" fillId="0" borderId="0" xfId="0" applyFont="1" applyAlignment="1" applyProtection="1">
      <alignment horizontal="left"/>
    </xf>
    <xf numFmtId="0" fontId="13" fillId="0" borderId="14" xfId="0" applyFont="1" applyBorder="1" applyAlignment="1" applyProtection="1">
      <alignment horizontal="left"/>
    </xf>
    <xf numFmtId="0" fontId="14" fillId="0" borderId="13" xfId="0" applyFont="1" applyBorder="1" applyAlignment="1" applyProtection="1">
      <alignment horizontal="center"/>
    </xf>
    <xf numFmtId="0" fontId="14" fillId="0" borderId="0" xfId="0" applyFont="1" applyBorder="1" applyAlignment="1" applyProtection="1">
      <alignment horizontal="center"/>
    </xf>
    <xf numFmtId="0" fontId="14" fillId="0" borderId="14" xfId="0" applyFont="1" applyBorder="1" applyAlignment="1" applyProtection="1">
      <alignment horizontal="center"/>
    </xf>
    <xf numFmtId="0" fontId="13" fillId="0" borderId="18" xfId="0" applyFont="1" applyBorder="1" applyAlignment="1">
      <alignment horizontal="center"/>
    </xf>
    <xf numFmtId="0" fontId="0" fillId="0" borderId="35" xfId="0" applyBorder="1" applyAlignment="1">
      <alignment horizontal="center"/>
    </xf>
    <xf numFmtId="0" fontId="13" fillId="0" borderId="30" xfId="0" applyFont="1" applyBorder="1" applyAlignment="1">
      <alignment horizontal="center"/>
    </xf>
    <xf numFmtId="0" fontId="13" fillId="0" borderId="39" xfId="0" applyFont="1" applyBorder="1" applyAlignment="1">
      <alignment horizontal="center"/>
    </xf>
    <xf numFmtId="0" fontId="0" fillId="0" borderId="36" xfId="0" applyBorder="1" applyAlignment="1">
      <alignment horizontal="center"/>
    </xf>
    <xf numFmtId="0" fontId="13" fillId="0" borderId="13" xfId="0" applyFont="1" applyBorder="1" applyAlignment="1">
      <alignment horizontal="center"/>
    </xf>
    <xf numFmtId="0" fontId="13" fillId="0" borderId="28" xfId="0" applyFont="1" applyBorder="1" applyAlignment="1">
      <alignment horizontal="center"/>
    </xf>
    <xf numFmtId="0" fontId="13" fillId="0" borderId="13" xfId="0" applyFont="1" applyBorder="1" applyAlignment="1">
      <alignment wrapText="1"/>
    </xf>
    <xf numFmtId="0" fontId="13" fillId="0" borderId="0" xfId="0" applyFont="1" applyBorder="1" applyAlignment="1">
      <alignment wrapText="1"/>
    </xf>
    <xf numFmtId="0" fontId="0" fillId="0" borderId="0" xfId="0" applyBorder="1" applyAlignment="1">
      <alignment wrapText="1"/>
    </xf>
    <xf numFmtId="0" fontId="13" fillId="0" borderId="0" xfId="0" applyFont="1" applyAlignment="1">
      <alignment wrapText="1"/>
    </xf>
    <xf numFmtId="0" fontId="13" fillId="0" borderId="39" xfId="0" applyFont="1" applyBorder="1" applyAlignment="1">
      <alignment wrapText="1"/>
    </xf>
    <xf numFmtId="0" fontId="25" fillId="0" borderId="24" xfId="0" applyFont="1" applyBorder="1" applyAlignment="1">
      <alignment horizontal="center" wrapText="1"/>
    </xf>
    <xf numFmtId="0" fontId="13" fillId="0" borderId="39" xfId="0" applyFont="1" applyBorder="1" applyAlignment="1" applyProtection="1">
      <alignment horizontal="center"/>
    </xf>
    <xf numFmtId="0" fontId="13" fillId="0" borderId="40" xfId="0" applyFont="1" applyBorder="1" applyAlignment="1" applyProtection="1">
      <alignment horizontal="center"/>
    </xf>
    <xf numFmtId="0" fontId="13" fillId="0" borderId="36" xfId="0" applyFont="1" applyBorder="1" applyAlignment="1" applyProtection="1">
      <alignment horizontal="center"/>
    </xf>
    <xf numFmtId="0" fontId="13" fillId="0" borderId="13" xfId="0" applyFont="1" applyBorder="1" applyAlignment="1" applyProtection="1">
      <alignment horizontal="center"/>
    </xf>
    <xf numFmtId="0" fontId="13" fillId="0" borderId="34" xfId="0" applyFont="1" applyBorder="1" applyAlignment="1" applyProtection="1">
      <alignment horizontal="center"/>
    </xf>
    <xf numFmtId="0" fontId="13" fillId="0" borderId="18" xfId="0" applyFont="1" applyBorder="1" applyAlignment="1" applyProtection="1">
      <alignment horizontal="left"/>
    </xf>
    <xf numFmtId="0" fontId="13" fillId="0" borderId="19" xfId="0" applyFont="1" applyBorder="1" applyAlignment="1" applyProtection="1">
      <alignment horizontal="left"/>
    </xf>
    <xf numFmtId="0" fontId="13" fillId="0" borderId="40" xfId="0" applyFont="1" applyBorder="1" applyAlignment="1" applyProtection="1"/>
    <xf numFmtId="0" fontId="13" fillId="0" borderId="38" xfId="0" applyFont="1" applyBorder="1" applyAlignment="1" applyProtection="1"/>
    <xf numFmtId="0" fontId="13" fillId="0" borderId="0" xfId="0" applyFont="1" applyAlignment="1" applyProtection="1"/>
    <xf numFmtId="0" fontId="13" fillId="0" borderId="14" xfId="0" applyFont="1" applyBorder="1" applyAlignment="1" applyProtection="1"/>
    <xf numFmtId="0" fontId="13" fillId="0" borderId="19" xfId="0" applyFont="1" applyBorder="1" applyAlignment="1" applyProtection="1"/>
    <xf numFmtId="0" fontId="13" fillId="0" borderId="20" xfId="0" applyFont="1" applyBorder="1" applyAlignment="1" applyProtection="1"/>
    <xf numFmtId="0" fontId="13" fillId="0" borderId="0" xfId="0" applyFont="1" applyBorder="1" applyAlignment="1" applyProtection="1">
      <alignment horizontal="left"/>
    </xf>
    <xf numFmtId="0" fontId="13" fillId="0" borderId="38" xfId="0" applyFont="1" applyBorder="1" applyAlignment="1" applyProtection="1">
      <alignment horizontal="center"/>
    </xf>
    <xf numFmtId="0" fontId="13" fillId="0" borderId="0" xfId="0" applyFont="1" applyBorder="1" applyAlignment="1" applyProtection="1">
      <alignment horizontal="center"/>
    </xf>
    <xf numFmtId="0" fontId="13" fillId="0" borderId="14" xfId="0" applyFont="1" applyBorder="1" applyAlignment="1" applyProtection="1">
      <alignment horizontal="center"/>
    </xf>
    <xf numFmtId="0" fontId="13" fillId="0" borderId="18" xfId="0" applyFont="1" applyBorder="1" applyAlignment="1" applyProtection="1">
      <alignment horizontal="center"/>
    </xf>
    <xf numFmtId="0" fontId="13" fillId="0" borderId="19" xfId="0" applyFont="1" applyBorder="1" applyAlignment="1" applyProtection="1">
      <alignment horizontal="center"/>
    </xf>
    <xf numFmtId="0" fontId="13" fillId="0" borderId="20" xfId="0" applyFont="1" applyBorder="1" applyAlignment="1" applyProtection="1">
      <alignment horizontal="center"/>
    </xf>
    <xf numFmtId="0" fontId="13" fillId="0" borderId="39" xfId="0" applyFont="1" applyBorder="1" applyAlignment="1" applyProtection="1">
      <alignment horizontal="left"/>
    </xf>
    <xf numFmtId="0" fontId="13" fillId="0" borderId="40" xfId="0" applyFont="1" applyBorder="1" applyAlignment="1" applyProtection="1">
      <alignment horizontal="left"/>
    </xf>
    <xf numFmtId="0" fontId="13" fillId="0" borderId="38" xfId="0" applyFont="1" applyBorder="1" applyAlignment="1" applyProtection="1">
      <alignment horizontal="left"/>
    </xf>
    <xf numFmtId="0" fontId="13" fillId="0" borderId="0" xfId="0" applyFont="1" applyAlignment="1">
      <alignment horizontal="left"/>
    </xf>
    <xf numFmtId="0" fontId="25" fillId="0" borderId="19" xfId="0" applyFont="1" applyBorder="1" applyAlignment="1" applyProtection="1">
      <alignment horizontal="left" wrapText="1"/>
    </xf>
    <xf numFmtId="0" fontId="25" fillId="0" borderId="40" xfId="0" applyFont="1" applyBorder="1" applyAlignment="1" applyProtection="1">
      <alignment horizontal="left" wrapText="1"/>
    </xf>
    <xf numFmtId="0" fontId="25" fillId="0" borderId="0" xfId="0" applyFont="1" applyAlignment="1" applyProtection="1">
      <alignment horizontal="left" wrapText="1"/>
    </xf>
    <xf numFmtId="41" fontId="4" fillId="0" borderId="24" xfId="56" applyFont="1" applyBorder="1" applyAlignment="1">
      <alignment horizontal="right"/>
    </xf>
    <xf numFmtId="176" fontId="4" fillId="0" borderId="37" xfId="55" applyNumberFormat="1" applyFont="1" applyBorder="1"/>
    <xf numFmtId="176" fontId="4" fillId="0" borderId="24" xfId="55" applyNumberFormat="1" applyFont="1" applyBorder="1"/>
    <xf numFmtId="176" fontId="5" fillId="76" borderId="24" xfId="55" applyNumberFormat="1" applyFont="1" applyFill="1" applyBorder="1"/>
    <xf numFmtId="41" fontId="4" fillId="0" borderId="25" xfId="56" applyFont="1" applyBorder="1" applyAlignment="1">
      <alignment horizontal="right"/>
    </xf>
    <xf numFmtId="176" fontId="4" fillId="0" borderId="43" xfId="55" applyNumberFormat="1" applyFont="1" applyBorder="1"/>
    <xf numFmtId="176" fontId="4" fillId="0" borderId="25" xfId="55" applyNumberFormat="1" applyFont="1" applyBorder="1"/>
    <xf numFmtId="176" fontId="5" fillId="76" borderId="25" xfId="55" applyNumberFormat="1" applyFont="1" applyFill="1" applyBorder="1"/>
    <xf numFmtId="41" fontId="13" fillId="0" borderId="60" xfId="0" applyNumberFormat="1" applyFont="1" applyBorder="1" applyProtection="1"/>
    <xf numFmtId="176" fontId="13" fillId="0" borderId="60" xfId="0" applyNumberFormat="1" applyFont="1" applyBorder="1" applyProtection="1"/>
    <xf numFmtId="0" fontId="4" fillId="0" borderId="24" xfId="77" applyBorder="1"/>
    <xf numFmtId="0" fontId="4" fillId="0" borderId="25" xfId="77" applyBorder="1"/>
    <xf numFmtId="0" fontId="13" fillId="0" borderId="143" xfId="0" applyFont="1" applyBorder="1" applyAlignment="1" applyProtection="1">
      <alignment horizontal="center"/>
    </xf>
    <xf numFmtId="0" fontId="13" fillId="0" borderId="89" xfId="0" applyFont="1" applyBorder="1" applyProtection="1"/>
    <xf numFmtId="0" fontId="13" fillId="0" borderId="89" xfId="0" applyFont="1" applyBorder="1" applyAlignment="1" applyProtection="1">
      <alignment horizontal="centerContinuous"/>
    </xf>
    <xf numFmtId="0" fontId="13" fillId="0" borderId="144" xfId="0" applyFont="1" applyBorder="1" applyAlignment="1" applyProtection="1">
      <alignment horizontal="center"/>
    </xf>
    <xf numFmtId="0" fontId="13" fillId="0" borderId="130" xfId="0" applyFont="1" applyBorder="1" applyAlignment="1" applyProtection="1">
      <alignment horizontal="center"/>
    </xf>
    <xf numFmtId="5" fontId="13" fillId="0" borderId="25" xfId="110" applyNumberFormat="1" applyFont="1" applyBorder="1" applyProtection="1"/>
    <xf numFmtId="0" fontId="96" fillId="0" borderId="145" xfId="89" applyFont="1" applyBorder="1"/>
  </cellXfs>
  <cellStyles count="15547">
    <cellStyle name="20% - Accent1" xfId="1" builtinId="30" customBuiltin="1"/>
    <cellStyle name="20% - Accent1 10" xfId="4659"/>
    <cellStyle name="20% - Accent1 10 2" xfId="5298"/>
    <cellStyle name="20% - Accent1 10 2 2" xfId="10432"/>
    <cellStyle name="20% - Accent1 10 2 3" xfId="15533"/>
    <cellStyle name="20% - Accent1 10 3" xfId="9793"/>
    <cellStyle name="20% - Accent1 10 4" xfId="14894"/>
    <cellStyle name="20% - Accent1 2" xfId="2"/>
    <cellStyle name="20% - Accent1 2 10" xfId="2205"/>
    <cellStyle name="20% - Accent1 2 10 2" xfId="7339"/>
    <cellStyle name="20% - Accent1 2 10 3" xfId="12440"/>
    <cellStyle name="20% - Accent1 2 11" xfId="2801"/>
    <cellStyle name="20% - Accent1 2 11 2" xfId="7935"/>
    <cellStyle name="20% - Accent1 2 11 3" xfId="13036"/>
    <cellStyle name="20% - Accent1 2 12" xfId="3411"/>
    <cellStyle name="20% - Accent1 2 12 2" xfId="8545"/>
    <cellStyle name="20% - Accent1 2 12 3" xfId="13646"/>
    <cellStyle name="20% - Accent1 2 13" xfId="4035"/>
    <cellStyle name="20% - Accent1 2 13 2" xfId="9169"/>
    <cellStyle name="20% - Accent1 2 13 3" xfId="14270"/>
    <cellStyle name="20% - Accent1 2 14" xfId="4674"/>
    <cellStyle name="20% - Accent1 2 14 2" xfId="9808"/>
    <cellStyle name="20% - Accent1 2 14 3" xfId="14909"/>
    <cellStyle name="20% - Accent1 2 15" xfId="119"/>
    <cellStyle name="20% - Accent1 2 2" xfId="166"/>
    <cellStyle name="20% - Accent1 2 2 10" xfId="4078"/>
    <cellStyle name="20% - Accent1 2 2 10 2" xfId="9212"/>
    <cellStyle name="20% - Accent1 2 2 10 3" xfId="14313"/>
    <cellStyle name="20% - Accent1 2 2 11" xfId="4717"/>
    <cellStyle name="20% - Accent1 2 2 11 2" xfId="9851"/>
    <cellStyle name="20% - Accent1 2 2 11 3" xfId="14952"/>
    <cellStyle name="20% - Accent1 2 2 12" xfId="5361"/>
    <cellStyle name="20% - Accent1 2 2 13" xfId="10464"/>
    <cellStyle name="20% - Accent1 2 2 2" xfId="371"/>
    <cellStyle name="20% - Accent1 2 2 2 10" xfId="10609"/>
    <cellStyle name="20% - Accent1 2 2 2 2" xfId="941"/>
    <cellStyle name="20% - Accent1 2 2 2 2 2" xfId="1929"/>
    <cellStyle name="20% - Accent1 2 2 2 2 2 2" xfId="7063"/>
    <cellStyle name="20% - Accent1 2 2 2 2 2 3" xfId="12164"/>
    <cellStyle name="20% - Accent1 2 2 2 2 3" xfId="6075"/>
    <cellStyle name="20% - Accent1 2 2 2 2 4" xfId="11176"/>
    <cellStyle name="20% - Accent1 2 2 2 3" xfId="1362"/>
    <cellStyle name="20% - Accent1 2 2 2 3 2" xfId="6496"/>
    <cellStyle name="20% - Accent1 2 2 2 3 3" xfId="11597"/>
    <cellStyle name="20% - Accent1 2 2 2 4" xfId="2510"/>
    <cellStyle name="20% - Accent1 2 2 2 4 2" xfId="7644"/>
    <cellStyle name="20% - Accent1 2 2 2 4 3" xfId="12745"/>
    <cellStyle name="20% - Accent1 2 2 2 5" xfId="3106"/>
    <cellStyle name="20% - Accent1 2 2 2 5 2" xfId="8240"/>
    <cellStyle name="20% - Accent1 2 2 2 5 3" xfId="13341"/>
    <cellStyle name="20% - Accent1 2 2 2 6" xfId="3716"/>
    <cellStyle name="20% - Accent1 2 2 2 6 2" xfId="8850"/>
    <cellStyle name="20% - Accent1 2 2 2 6 3" xfId="13951"/>
    <cellStyle name="20% - Accent1 2 2 2 7" xfId="4340"/>
    <cellStyle name="20% - Accent1 2 2 2 7 2" xfId="9474"/>
    <cellStyle name="20% - Accent1 2 2 2 7 3" xfId="14575"/>
    <cellStyle name="20% - Accent1 2 2 2 8" xfId="4979"/>
    <cellStyle name="20% - Accent1 2 2 2 8 2" xfId="10113"/>
    <cellStyle name="20% - Accent1 2 2 2 8 3" xfId="15214"/>
    <cellStyle name="20% - Accent1 2 2 2 9" xfId="5506"/>
    <cellStyle name="20% - Accent1 2 2 3" xfId="517"/>
    <cellStyle name="20% - Accent1 2 2 3 10" xfId="10754"/>
    <cellStyle name="20% - Accent1 2 2 3 2" xfId="1086"/>
    <cellStyle name="20% - Accent1 2 2 3 2 2" xfId="2074"/>
    <cellStyle name="20% - Accent1 2 2 3 2 2 2" xfId="7208"/>
    <cellStyle name="20% - Accent1 2 2 3 2 2 3" xfId="12309"/>
    <cellStyle name="20% - Accent1 2 2 3 2 3" xfId="6220"/>
    <cellStyle name="20% - Accent1 2 2 3 2 4" xfId="11321"/>
    <cellStyle name="20% - Accent1 2 2 3 3" xfId="1507"/>
    <cellStyle name="20% - Accent1 2 2 3 3 2" xfId="6641"/>
    <cellStyle name="20% - Accent1 2 2 3 3 3" xfId="11742"/>
    <cellStyle name="20% - Accent1 2 2 3 4" xfId="2655"/>
    <cellStyle name="20% - Accent1 2 2 3 4 2" xfId="7789"/>
    <cellStyle name="20% - Accent1 2 2 3 4 3" xfId="12890"/>
    <cellStyle name="20% - Accent1 2 2 3 5" xfId="3251"/>
    <cellStyle name="20% - Accent1 2 2 3 5 2" xfId="8385"/>
    <cellStyle name="20% - Accent1 2 2 3 5 3" xfId="13486"/>
    <cellStyle name="20% - Accent1 2 2 3 6" xfId="3861"/>
    <cellStyle name="20% - Accent1 2 2 3 6 2" xfId="8995"/>
    <cellStyle name="20% - Accent1 2 2 3 6 3" xfId="14096"/>
    <cellStyle name="20% - Accent1 2 2 3 7" xfId="4485"/>
    <cellStyle name="20% - Accent1 2 2 3 7 2" xfId="9619"/>
    <cellStyle name="20% - Accent1 2 2 3 7 3" xfId="14720"/>
    <cellStyle name="20% - Accent1 2 2 3 8" xfId="5124"/>
    <cellStyle name="20% - Accent1 2 2 3 8 2" xfId="10258"/>
    <cellStyle name="20% - Accent1 2 2 3 8 3" xfId="15359"/>
    <cellStyle name="20% - Accent1 2 2 3 9" xfId="5651"/>
    <cellStyle name="20% - Accent1 2 2 4" xfId="796"/>
    <cellStyle name="20% - Accent1 2 2 4 2" xfId="1784"/>
    <cellStyle name="20% - Accent1 2 2 4 2 2" xfId="6918"/>
    <cellStyle name="20% - Accent1 2 2 4 2 3" xfId="12019"/>
    <cellStyle name="20% - Accent1 2 2 4 3" xfId="2365"/>
    <cellStyle name="20% - Accent1 2 2 4 3 2" xfId="7499"/>
    <cellStyle name="20% - Accent1 2 2 4 3 3" xfId="12600"/>
    <cellStyle name="20% - Accent1 2 2 4 4" xfId="2961"/>
    <cellStyle name="20% - Accent1 2 2 4 4 2" xfId="8095"/>
    <cellStyle name="20% - Accent1 2 2 4 4 3" xfId="13196"/>
    <cellStyle name="20% - Accent1 2 2 4 5" xfId="3571"/>
    <cellStyle name="20% - Accent1 2 2 4 5 2" xfId="8705"/>
    <cellStyle name="20% - Accent1 2 2 4 5 3" xfId="13806"/>
    <cellStyle name="20% - Accent1 2 2 4 6" xfId="4195"/>
    <cellStyle name="20% - Accent1 2 2 4 6 2" xfId="9329"/>
    <cellStyle name="20% - Accent1 2 2 4 6 3" xfId="14430"/>
    <cellStyle name="20% - Accent1 2 2 4 7" xfId="4834"/>
    <cellStyle name="20% - Accent1 2 2 4 7 2" xfId="9968"/>
    <cellStyle name="20% - Accent1 2 2 4 7 3" xfId="15069"/>
    <cellStyle name="20% - Accent1 2 2 4 8" xfId="5930"/>
    <cellStyle name="20% - Accent1 2 2 4 9" xfId="11031"/>
    <cellStyle name="20% - Accent1 2 2 5" xfId="677"/>
    <cellStyle name="20% - Accent1 2 2 5 2" xfId="1667"/>
    <cellStyle name="20% - Accent1 2 2 5 2 2" xfId="6801"/>
    <cellStyle name="20% - Accent1 2 2 5 2 3" xfId="11902"/>
    <cellStyle name="20% - Accent1 2 2 5 3" xfId="5811"/>
    <cellStyle name="20% - Accent1 2 2 5 4" xfId="10914"/>
    <cellStyle name="20% - Accent1 2 2 6" xfId="1217"/>
    <cellStyle name="20% - Accent1 2 2 6 2" xfId="6351"/>
    <cellStyle name="20% - Accent1 2 2 6 3" xfId="11452"/>
    <cellStyle name="20% - Accent1 2 2 7" xfId="2248"/>
    <cellStyle name="20% - Accent1 2 2 7 2" xfId="7382"/>
    <cellStyle name="20% - Accent1 2 2 7 3" xfId="12483"/>
    <cellStyle name="20% - Accent1 2 2 8" xfId="2844"/>
    <cellStyle name="20% - Accent1 2 2 8 2" xfId="7978"/>
    <cellStyle name="20% - Accent1 2 2 8 3" xfId="13079"/>
    <cellStyle name="20% - Accent1 2 2 9" xfId="3454"/>
    <cellStyle name="20% - Accent1 2 2 9 2" xfId="8588"/>
    <cellStyle name="20% - Accent1 2 2 9 3" xfId="13689"/>
    <cellStyle name="20% - Accent1 2 3" xfId="192"/>
    <cellStyle name="20% - Accent1 2 3 10" xfId="4093"/>
    <cellStyle name="20% - Accent1 2 3 10 2" xfId="9227"/>
    <cellStyle name="20% - Accent1 2 3 10 3" xfId="14328"/>
    <cellStyle name="20% - Accent1 2 3 11" xfId="4732"/>
    <cellStyle name="20% - Accent1 2 3 11 2" xfId="9866"/>
    <cellStyle name="20% - Accent1 2 3 11 3" xfId="14967"/>
    <cellStyle name="20% - Accent1 2 3 12" xfId="5376"/>
    <cellStyle name="20% - Accent1 2 3 13" xfId="10479"/>
    <cellStyle name="20% - Accent1 2 3 2" xfId="386"/>
    <cellStyle name="20% - Accent1 2 3 2 10" xfId="10624"/>
    <cellStyle name="20% - Accent1 2 3 2 2" xfId="956"/>
    <cellStyle name="20% - Accent1 2 3 2 2 2" xfId="1944"/>
    <cellStyle name="20% - Accent1 2 3 2 2 2 2" xfId="7078"/>
    <cellStyle name="20% - Accent1 2 3 2 2 2 3" xfId="12179"/>
    <cellStyle name="20% - Accent1 2 3 2 2 3" xfId="6090"/>
    <cellStyle name="20% - Accent1 2 3 2 2 4" xfId="11191"/>
    <cellStyle name="20% - Accent1 2 3 2 3" xfId="1377"/>
    <cellStyle name="20% - Accent1 2 3 2 3 2" xfId="6511"/>
    <cellStyle name="20% - Accent1 2 3 2 3 3" xfId="11612"/>
    <cellStyle name="20% - Accent1 2 3 2 4" xfId="2525"/>
    <cellStyle name="20% - Accent1 2 3 2 4 2" xfId="7659"/>
    <cellStyle name="20% - Accent1 2 3 2 4 3" xfId="12760"/>
    <cellStyle name="20% - Accent1 2 3 2 5" xfId="3121"/>
    <cellStyle name="20% - Accent1 2 3 2 5 2" xfId="8255"/>
    <cellStyle name="20% - Accent1 2 3 2 5 3" xfId="13356"/>
    <cellStyle name="20% - Accent1 2 3 2 6" xfId="3731"/>
    <cellStyle name="20% - Accent1 2 3 2 6 2" xfId="8865"/>
    <cellStyle name="20% - Accent1 2 3 2 6 3" xfId="13966"/>
    <cellStyle name="20% - Accent1 2 3 2 7" xfId="4355"/>
    <cellStyle name="20% - Accent1 2 3 2 7 2" xfId="9489"/>
    <cellStyle name="20% - Accent1 2 3 2 7 3" xfId="14590"/>
    <cellStyle name="20% - Accent1 2 3 2 8" xfId="4994"/>
    <cellStyle name="20% - Accent1 2 3 2 8 2" xfId="10128"/>
    <cellStyle name="20% - Accent1 2 3 2 8 3" xfId="15229"/>
    <cellStyle name="20% - Accent1 2 3 2 9" xfId="5521"/>
    <cellStyle name="20% - Accent1 2 3 3" xfId="532"/>
    <cellStyle name="20% - Accent1 2 3 3 10" xfId="10769"/>
    <cellStyle name="20% - Accent1 2 3 3 2" xfId="1101"/>
    <cellStyle name="20% - Accent1 2 3 3 2 2" xfId="2089"/>
    <cellStyle name="20% - Accent1 2 3 3 2 2 2" xfId="7223"/>
    <cellStyle name="20% - Accent1 2 3 3 2 2 3" xfId="12324"/>
    <cellStyle name="20% - Accent1 2 3 3 2 3" xfId="6235"/>
    <cellStyle name="20% - Accent1 2 3 3 2 4" xfId="11336"/>
    <cellStyle name="20% - Accent1 2 3 3 3" xfId="1522"/>
    <cellStyle name="20% - Accent1 2 3 3 3 2" xfId="6656"/>
    <cellStyle name="20% - Accent1 2 3 3 3 3" xfId="11757"/>
    <cellStyle name="20% - Accent1 2 3 3 4" xfId="2670"/>
    <cellStyle name="20% - Accent1 2 3 3 4 2" xfId="7804"/>
    <cellStyle name="20% - Accent1 2 3 3 4 3" xfId="12905"/>
    <cellStyle name="20% - Accent1 2 3 3 5" xfId="3266"/>
    <cellStyle name="20% - Accent1 2 3 3 5 2" xfId="8400"/>
    <cellStyle name="20% - Accent1 2 3 3 5 3" xfId="13501"/>
    <cellStyle name="20% - Accent1 2 3 3 6" xfId="3876"/>
    <cellStyle name="20% - Accent1 2 3 3 6 2" xfId="9010"/>
    <cellStyle name="20% - Accent1 2 3 3 6 3" xfId="14111"/>
    <cellStyle name="20% - Accent1 2 3 3 7" xfId="4500"/>
    <cellStyle name="20% - Accent1 2 3 3 7 2" xfId="9634"/>
    <cellStyle name="20% - Accent1 2 3 3 7 3" xfId="14735"/>
    <cellStyle name="20% - Accent1 2 3 3 8" xfId="5139"/>
    <cellStyle name="20% - Accent1 2 3 3 8 2" xfId="10273"/>
    <cellStyle name="20% - Accent1 2 3 3 8 3" xfId="15374"/>
    <cellStyle name="20% - Accent1 2 3 3 9" xfId="5666"/>
    <cellStyle name="20% - Accent1 2 3 4" xfId="811"/>
    <cellStyle name="20% - Accent1 2 3 4 2" xfId="1799"/>
    <cellStyle name="20% - Accent1 2 3 4 2 2" xfId="6933"/>
    <cellStyle name="20% - Accent1 2 3 4 2 3" xfId="12034"/>
    <cellStyle name="20% - Accent1 2 3 4 3" xfId="2380"/>
    <cellStyle name="20% - Accent1 2 3 4 3 2" xfId="7514"/>
    <cellStyle name="20% - Accent1 2 3 4 3 3" xfId="12615"/>
    <cellStyle name="20% - Accent1 2 3 4 4" xfId="2976"/>
    <cellStyle name="20% - Accent1 2 3 4 4 2" xfId="8110"/>
    <cellStyle name="20% - Accent1 2 3 4 4 3" xfId="13211"/>
    <cellStyle name="20% - Accent1 2 3 4 5" xfId="3586"/>
    <cellStyle name="20% - Accent1 2 3 4 5 2" xfId="8720"/>
    <cellStyle name="20% - Accent1 2 3 4 5 3" xfId="13821"/>
    <cellStyle name="20% - Accent1 2 3 4 6" xfId="4210"/>
    <cellStyle name="20% - Accent1 2 3 4 6 2" xfId="9344"/>
    <cellStyle name="20% - Accent1 2 3 4 6 3" xfId="14445"/>
    <cellStyle name="20% - Accent1 2 3 4 7" xfId="4849"/>
    <cellStyle name="20% - Accent1 2 3 4 7 2" xfId="9983"/>
    <cellStyle name="20% - Accent1 2 3 4 7 3" xfId="15084"/>
    <cellStyle name="20% - Accent1 2 3 4 8" xfId="5945"/>
    <cellStyle name="20% - Accent1 2 3 4 9" xfId="11046"/>
    <cellStyle name="20% - Accent1 2 3 5" xfId="692"/>
    <cellStyle name="20% - Accent1 2 3 5 2" xfId="1682"/>
    <cellStyle name="20% - Accent1 2 3 5 2 2" xfId="6816"/>
    <cellStyle name="20% - Accent1 2 3 5 2 3" xfId="11917"/>
    <cellStyle name="20% - Accent1 2 3 5 3" xfId="5826"/>
    <cellStyle name="20% - Accent1 2 3 5 4" xfId="10929"/>
    <cellStyle name="20% - Accent1 2 3 6" xfId="1232"/>
    <cellStyle name="20% - Accent1 2 3 6 2" xfId="6366"/>
    <cellStyle name="20% - Accent1 2 3 6 3" xfId="11467"/>
    <cellStyle name="20% - Accent1 2 3 7" xfId="2263"/>
    <cellStyle name="20% - Accent1 2 3 7 2" xfId="7397"/>
    <cellStyle name="20% - Accent1 2 3 7 3" xfId="12498"/>
    <cellStyle name="20% - Accent1 2 3 8" xfId="2859"/>
    <cellStyle name="20% - Accent1 2 3 8 2" xfId="7993"/>
    <cellStyle name="20% - Accent1 2 3 8 3" xfId="13094"/>
    <cellStyle name="20% - Accent1 2 3 9" xfId="3469"/>
    <cellStyle name="20% - Accent1 2 3 9 2" xfId="8603"/>
    <cellStyle name="20% - Accent1 2 3 9 3" xfId="13704"/>
    <cellStyle name="20% - Accent1 2 4" xfId="208"/>
    <cellStyle name="20% - Accent1 2 4 10" xfId="4108"/>
    <cellStyle name="20% - Accent1 2 4 10 2" xfId="9242"/>
    <cellStyle name="20% - Accent1 2 4 10 3" xfId="14343"/>
    <cellStyle name="20% - Accent1 2 4 11" xfId="4747"/>
    <cellStyle name="20% - Accent1 2 4 11 2" xfId="9881"/>
    <cellStyle name="20% - Accent1 2 4 11 3" xfId="14982"/>
    <cellStyle name="20% - Accent1 2 4 12" xfId="5391"/>
    <cellStyle name="20% - Accent1 2 4 13" xfId="10494"/>
    <cellStyle name="20% - Accent1 2 4 2" xfId="402"/>
    <cellStyle name="20% - Accent1 2 4 2 10" xfId="10639"/>
    <cellStyle name="20% - Accent1 2 4 2 2" xfId="971"/>
    <cellStyle name="20% - Accent1 2 4 2 2 2" xfId="1959"/>
    <cellStyle name="20% - Accent1 2 4 2 2 2 2" xfId="7093"/>
    <cellStyle name="20% - Accent1 2 4 2 2 2 3" xfId="12194"/>
    <cellStyle name="20% - Accent1 2 4 2 2 3" xfId="6105"/>
    <cellStyle name="20% - Accent1 2 4 2 2 4" xfId="11206"/>
    <cellStyle name="20% - Accent1 2 4 2 3" xfId="1392"/>
    <cellStyle name="20% - Accent1 2 4 2 3 2" xfId="6526"/>
    <cellStyle name="20% - Accent1 2 4 2 3 3" xfId="11627"/>
    <cellStyle name="20% - Accent1 2 4 2 4" xfId="2540"/>
    <cellStyle name="20% - Accent1 2 4 2 4 2" xfId="7674"/>
    <cellStyle name="20% - Accent1 2 4 2 4 3" xfId="12775"/>
    <cellStyle name="20% - Accent1 2 4 2 5" xfId="3136"/>
    <cellStyle name="20% - Accent1 2 4 2 5 2" xfId="8270"/>
    <cellStyle name="20% - Accent1 2 4 2 5 3" xfId="13371"/>
    <cellStyle name="20% - Accent1 2 4 2 6" xfId="3746"/>
    <cellStyle name="20% - Accent1 2 4 2 6 2" xfId="8880"/>
    <cellStyle name="20% - Accent1 2 4 2 6 3" xfId="13981"/>
    <cellStyle name="20% - Accent1 2 4 2 7" xfId="4370"/>
    <cellStyle name="20% - Accent1 2 4 2 7 2" xfId="9504"/>
    <cellStyle name="20% - Accent1 2 4 2 7 3" xfId="14605"/>
    <cellStyle name="20% - Accent1 2 4 2 8" xfId="5009"/>
    <cellStyle name="20% - Accent1 2 4 2 8 2" xfId="10143"/>
    <cellStyle name="20% - Accent1 2 4 2 8 3" xfId="15244"/>
    <cellStyle name="20% - Accent1 2 4 2 9" xfId="5536"/>
    <cellStyle name="20% - Accent1 2 4 3" xfId="547"/>
    <cellStyle name="20% - Accent1 2 4 3 10" xfId="10784"/>
    <cellStyle name="20% - Accent1 2 4 3 2" xfId="1116"/>
    <cellStyle name="20% - Accent1 2 4 3 2 2" xfId="2104"/>
    <cellStyle name="20% - Accent1 2 4 3 2 2 2" xfId="7238"/>
    <cellStyle name="20% - Accent1 2 4 3 2 2 3" xfId="12339"/>
    <cellStyle name="20% - Accent1 2 4 3 2 3" xfId="6250"/>
    <cellStyle name="20% - Accent1 2 4 3 2 4" xfId="11351"/>
    <cellStyle name="20% - Accent1 2 4 3 3" xfId="1537"/>
    <cellStyle name="20% - Accent1 2 4 3 3 2" xfId="6671"/>
    <cellStyle name="20% - Accent1 2 4 3 3 3" xfId="11772"/>
    <cellStyle name="20% - Accent1 2 4 3 4" xfId="2685"/>
    <cellStyle name="20% - Accent1 2 4 3 4 2" xfId="7819"/>
    <cellStyle name="20% - Accent1 2 4 3 4 3" xfId="12920"/>
    <cellStyle name="20% - Accent1 2 4 3 5" xfId="3281"/>
    <cellStyle name="20% - Accent1 2 4 3 5 2" xfId="8415"/>
    <cellStyle name="20% - Accent1 2 4 3 5 3" xfId="13516"/>
    <cellStyle name="20% - Accent1 2 4 3 6" xfId="3891"/>
    <cellStyle name="20% - Accent1 2 4 3 6 2" xfId="9025"/>
    <cellStyle name="20% - Accent1 2 4 3 6 3" xfId="14126"/>
    <cellStyle name="20% - Accent1 2 4 3 7" xfId="4515"/>
    <cellStyle name="20% - Accent1 2 4 3 7 2" xfId="9649"/>
    <cellStyle name="20% - Accent1 2 4 3 7 3" xfId="14750"/>
    <cellStyle name="20% - Accent1 2 4 3 8" xfId="5154"/>
    <cellStyle name="20% - Accent1 2 4 3 8 2" xfId="10288"/>
    <cellStyle name="20% - Accent1 2 4 3 8 3" xfId="15389"/>
    <cellStyle name="20% - Accent1 2 4 3 9" xfId="5681"/>
    <cellStyle name="20% - Accent1 2 4 4" xfId="826"/>
    <cellStyle name="20% - Accent1 2 4 4 2" xfId="1814"/>
    <cellStyle name="20% - Accent1 2 4 4 2 2" xfId="6948"/>
    <cellStyle name="20% - Accent1 2 4 4 2 3" xfId="12049"/>
    <cellStyle name="20% - Accent1 2 4 4 3" xfId="2395"/>
    <cellStyle name="20% - Accent1 2 4 4 3 2" xfId="7529"/>
    <cellStyle name="20% - Accent1 2 4 4 3 3" xfId="12630"/>
    <cellStyle name="20% - Accent1 2 4 4 4" xfId="2991"/>
    <cellStyle name="20% - Accent1 2 4 4 4 2" xfId="8125"/>
    <cellStyle name="20% - Accent1 2 4 4 4 3" xfId="13226"/>
    <cellStyle name="20% - Accent1 2 4 4 5" xfId="3601"/>
    <cellStyle name="20% - Accent1 2 4 4 5 2" xfId="8735"/>
    <cellStyle name="20% - Accent1 2 4 4 5 3" xfId="13836"/>
    <cellStyle name="20% - Accent1 2 4 4 6" xfId="4225"/>
    <cellStyle name="20% - Accent1 2 4 4 6 2" xfId="9359"/>
    <cellStyle name="20% - Accent1 2 4 4 6 3" xfId="14460"/>
    <cellStyle name="20% - Accent1 2 4 4 7" xfId="4864"/>
    <cellStyle name="20% - Accent1 2 4 4 7 2" xfId="9998"/>
    <cellStyle name="20% - Accent1 2 4 4 7 3" xfId="15099"/>
    <cellStyle name="20% - Accent1 2 4 4 8" xfId="5960"/>
    <cellStyle name="20% - Accent1 2 4 4 9" xfId="11061"/>
    <cellStyle name="20% - Accent1 2 4 5" xfId="707"/>
    <cellStyle name="20% - Accent1 2 4 5 2" xfId="1697"/>
    <cellStyle name="20% - Accent1 2 4 5 2 2" xfId="6831"/>
    <cellStyle name="20% - Accent1 2 4 5 2 3" xfId="11932"/>
    <cellStyle name="20% - Accent1 2 4 5 3" xfId="5841"/>
    <cellStyle name="20% - Accent1 2 4 5 4" xfId="10944"/>
    <cellStyle name="20% - Accent1 2 4 6" xfId="1247"/>
    <cellStyle name="20% - Accent1 2 4 6 2" xfId="6381"/>
    <cellStyle name="20% - Accent1 2 4 6 3" xfId="11482"/>
    <cellStyle name="20% - Accent1 2 4 7" xfId="2278"/>
    <cellStyle name="20% - Accent1 2 4 7 2" xfId="7412"/>
    <cellStyle name="20% - Accent1 2 4 7 3" xfId="12513"/>
    <cellStyle name="20% - Accent1 2 4 8" xfId="2874"/>
    <cellStyle name="20% - Accent1 2 4 8 2" xfId="8008"/>
    <cellStyle name="20% - Accent1 2 4 8 3" xfId="13109"/>
    <cellStyle name="20% - Accent1 2 4 9" xfId="3484"/>
    <cellStyle name="20% - Accent1 2 4 9 2" xfId="8618"/>
    <cellStyle name="20% - Accent1 2 4 9 3" xfId="13719"/>
    <cellStyle name="20% - Accent1 2 5" xfId="237"/>
    <cellStyle name="20% - Accent1 2 5 10" xfId="4137"/>
    <cellStyle name="20% - Accent1 2 5 10 2" xfId="9271"/>
    <cellStyle name="20% - Accent1 2 5 10 3" xfId="14372"/>
    <cellStyle name="20% - Accent1 2 5 11" xfId="4776"/>
    <cellStyle name="20% - Accent1 2 5 11 2" xfId="9910"/>
    <cellStyle name="20% - Accent1 2 5 11 3" xfId="15011"/>
    <cellStyle name="20% - Accent1 2 5 12" xfId="5420"/>
    <cellStyle name="20% - Accent1 2 5 13" xfId="10523"/>
    <cellStyle name="20% - Accent1 2 5 2" xfId="431"/>
    <cellStyle name="20% - Accent1 2 5 2 10" xfId="10668"/>
    <cellStyle name="20% - Accent1 2 5 2 2" xfId="1000"/>
    <cellStyle name="20% - Accent1 2 5 2 2 2" xfId="1988"/>
    <cellStyle name="20% - Accent1 2 5 2 2 2 2" xfId="7122"/>
    <cellStyle name="20% - Accent1 2 5 2 2 2 3" xfId="12223"/>
    <cellStyle name="20% - Accent1 2 5 2 2 3" xfId="6134"/>
    <cellStyle name="20% - Accent1 2 5 2 2 4" xfId="11235"/>
    <cellStyle name="20% - Accent1 2 5 2 3" xfId="1421"/>
    <cellStyle name="20% - Accent1 2 5 2 3 2" xfId="6555"/>
    <cellStyle name="20% - Accent1 2 5 2 3 3" xfId="11656"/>
    <cellStyle name="20% - Accent1 2 5 2 4" xfId="2569"/>
    <cellStyle name="20% - Accent1 2 5 2 4 2" xfId="7703"/>
    <cellStyle name="20% - Accent1 2 5 2 4 3" xfId="12804"/>
    <cellStyle name="20% - Accent1 2 5 2 5" xfId="3165"/>
    <cellStyle name="20% - Accent1 2 5 2 5 2" xfId="8299"/>
    <cellStyle name="20% - Accent1 2 5 2 5 3" xfId="13400"/>
    <cellStyle name="20% - Accent1 2 5 2 6" xfId="3775"/>
    <cellStyle name="20% - Accent1 2 5 2 6 2" xfId="8909"/>
    <cellStyle name="20% - Accent1 2 5 2 6 3" xfId="14010"/>
    <cellStyle name="20% - Accent1 2 5 2 7" xfId="4399"/>
    <cellStyle name="20% - Accent1 2 5 2 7 2" xfId="9533"/>
    <cellStyle name="20% - Accent1 2 5 2 7 3" xfId="14634"/>
    <cellStyle name="20% - Accent1 2 5 2 8" xfId="5038"/>
    <cellStyle name="20% - Accent1 2 5 2 8 2" xfId="10172"/>
    <cellStyle name="20% - Accent1 2 5 2 8 3" xfId="15273"/>
    <cellStyle name="20% - Accent1 2 5 2 9" xfId="5565"/>
    <cellStyle name="20% - Accent1 2 5 3" xfId="576"/>
    <cellStyle name="20% - Accent1 2 5 3 10" xfId="10813"/>
    <cellStyle name="20% - Accent1 2 5 3 2" xfId="1145"/>
    <cellStyle name="20% - Accent1 2 5 3 2 2" xfId="2133"/>
    <cellStyle name="20% - Accent1 2 5 3 2 2 2" xfId="7267"/>
    <cellStyle name="20% - Accent1 2 5 3 2 2 3" xfId="12368"/>
    <cellStyle name="20% - Accent1 2 5 3 2 3" xfId="6279"/>
    <cellStyle name="20% - Accent1 2 5 3 2 4" xfId="11380"/>
    <cellStyle name="20% - Accent1 2 5 3 3" xfId="1566"/>
    <cellStyle name="20% - Accent1 2 5 3 3 2" xfId="6700"/>
    <cellStyle name="20% - Accent1 2 5 3 3 3" xfId="11801"/>
    <cellStyle name="20% - Accent1 2 5 3 4" xfId="2714"/>
    <cellStyle name="20% - Accent1 2 5 3 4 2" xfId="7848"/>
    <cellStyle name="20% - Accent1 2 5 3 4 3" xfId="12949"/>
    <cellStyle name="20% - Accent1 2 5 3 5" xfId="3310"/>
    <cellStyle name="20% - Accent1 2 5 3 5 2" xfId="8444"/>
    <cellStyle name="20% - Accent1 2 5 3 5 3" xfId="13545"/>
    <cellStyle name="20% - Accent1 2 5 3 6" xfId="3920"/>
    <cellStyle name="20% - Accent1 2 5 3 6 2" xfId="9054"/>
    <cellStyle name="20% - Accent1 2 5 3 6 3" xfId="14155"/>
    <cellStyle name="20% - Accent1 2 5 3 7" xfId="4544"/>
    <cellStyle name="20% - Accent1 2 5 3 7 2" xfId="9678"/>
    <cellStyle name="20% - Accent1 2 5 3 7 3" xfId="14779"/>
    <cellStyle name="20% - Accent1 2 5 3 8" xfId="5183"/>
    <cellStyle name="20% - Accent1 2 5 3 8 2" xfId="10317"/>
    <cellStyle name="20% - Accent1 2 5 3 8 3" xfId="15418"/>
    <cellStyle name="20% - Accent1 2 5 3 9" xfId="5710"/>
    <cellStyle name="20% - Accent1 2 5 4" xfId="855"/>
    <cellStyle name="20% - Accent1 2 5 4 2" xfId="1843"/>
    <cellStyle name="20% - Accent1 2 5 4 2 2" xfId="6977"/>
    <cellStyle name="20% - Accent1 2 5 4 2 3" xfId="12078"/>
    <cellStyle name="20% - Accent1 2 5 4 3" xfId="2424"/>
    <cellStyle name="20% - Accent1 2 5 4 3 2" xfId="7558"/>
    <cellStyle name="20% - Accent1 2 5 4 3 3" xfId="12659"/>
    <cellStyle name="20% - Accent1 2 5 4 4" xfId="3020"/>
    <cellStyle name="20% - Accent1 2 5 4 4 2" xfId="8154"/>
    <cellStyle name="20% - Accent1 2 5 4 4 3" xfId="13255"/>
    <cellStyle name="20% - Accent1 2 5 4 5" xfId="3630"/>
    <cellStyle name="20% - Accent1 2 5 4 5 2" xfId="8764"/>
    <cellStyle name="20% - Accent1 2 5 4 5 3" xfId="13865"/>
    <cellStyle name="20% - Accent1 2 5 4 6" xfId="4254"/>
    <cellStyle name="20% - Accent1 2 5 4 6 2" xfId="9388"/>
    <cellStyle name="20% - Accent1 2 5 4 6 3" xfId="14489"/>
    <cellStyle name="20% - Accent1 2 5 4 7" xfId="4893"/>
    <cellStyle name="20% - Accent1 2 5 4 7 2" xfId="10027"/>
    <cellStyle name="20% - Accent1 2 5 4 7 3" xfId="15128"/>
    <cellStyle name="20% - Accent1 2 5 4 8" xfId="5989"/>
    <cellStyle name="20% - Accent1 2 5 4 9" xfId="11090"/>
    <cellStyle name="20% - Accent1 2 5 5" xfId="736"/>
    <cellStyle name="20% - Accent1 2 5 5 2" xfId="1726"/>
    <cellStyle name="20% - Accent1 2 5 5 2 2" xfId="6860"/>
    <cellStyle name="20% - Accent1 2 5 5 2 3" xfId="11961"/>
    <cellStyle name="20% - Accent1 2 5 5 3" xfId="5870"/>
    <cellStyle name="20% - Accent1 2 5 5 4" xfId="10973"/>
    <cellStyle name="20% - Accent1 2 5 6" xfId="1276"/>
    <cellStyle name="20% - Accent1 2 5 6 2" xfId="6410"/>
    <cellStyle name="20% - Accent1 2 5 6 3" xfId="11511"/>
    <cellStyle name="20% - Accent1 2 5 7" xfId="2307"/>
    <cellStyle name="20% - Accent1 2 5 7 2" xfId="7441"/>
    <cellStyle name="20% - Accent1 2 5 7 3" xfId="12542"/>
    <cellStyle name="20% - Accent1 2 5 8" xfId="2903"/>
    <cellStyle name="20% - Accent1 2 5 8 2" xfId="8037"/>
    <cellStyle name="20% - Accent1 2 5 8 3" xfId="13138"/>
    <cellStyle name="20% - Accent1 2 5 9" xfId="3513"/>
    <cellStyle name="20% - Accent1 2 5 9 2" xfId="8647"/>
    <cellStyle name="20% - Accent1 2 5 9 3" xfId="13748"/>
    <cellStyle name="20% - Accent1 2 6" xfId="321"/>
    <cellStyle name="20% - Accent1 2 7" xfId="280"/>
    <cellStyle name="20% - Accent1 2 7 10" xfId="10566"/>
    <cellStyle name="20% - Accent1 2 7 2" xfId="898"/>
    <cellStyle name="20% - Accent1 2 7 2 2" xfId="1886"/>
    <cellStyle name="20% - Accent1 2 7 2 2 2" xfId="7020"/>
    <cellStyle name="20% - Accent1 2 7 2 2 3" xfId="12121"/>
    <cellStyle name="20% - Accent1 2 7 2 3" xfId="6032"/>
    <cellStyle name="20% - Accent1 2 7 2 4" xfId="11133"/>
    <cellStyle name="20% - Accent1 2 7 3" xfId="1319"/>
    <cellStyle name="20% - Accent1 2 7 3 2" xfId="6453"/>
    <cellStyle name="20% - Accent1 2 7 3 3" xfId="11554"/>
    <cellStyle name="20% - Accent1 2 7 4" xfId="2467"/>
    <cellStyle name="20% - Accent1 2 7 4 2" xfId="7601"/>
    <cellStyle name="20% - Accent1 2 7 4 3" xfId="12702"/>
    <cellStyle name="20% - Accent1 2 7 5" xfId="3063"/>
    <cellStyle name="20% - Accent1 2 7 5 2" xfId="8197"/>
    <cellStyle name="20% - Accent1 2 7 5 3" xfId="13298"/>
    <cellStyle name="20% - Accent1 2 7 6" xfId="3673"/>
    <cellStyle name="20% - Accent1 2 7 6 2" xfId="8807"/>
    <cellStyle name="20% - Accent1 2 7 6 3" xfId="13908"/>
    <cellStyle name="20% - Accent1 2 7 7" xfId="4297"/>
    <cellStyle name="20% - Accent1 2 7 7 2" xfId="9431"/>
    <cellStyle name="20% - Accent1 2 7 7 3" xfId="14532"/>
    <cellStyle name="20% - Accent1 2 7 8" xfId="4936"/>
    <cellStyle name="20% - Accent1 2 7 8 2" xfId="10070"/>
    <cellStyle name="20% - Accent1 2 7 8 3" xfId="15171"/>
    <cellStyle name="20% - Accent1 2 7 9" xfId="5463"/>
    <cellStyle name="20% - Accent1 2 8" xfId="474"/>
    <cellStyle name="20% - Accent1 2 8 10" xfId="10711"/>
    <cellStyle name="20% - Accent1 2 8 2" xfId="1043"/>
    <cellStyle name="20% - Accent1 2 8 2 2" xfId="2031"/>
    <cellStyle name="20% - Accent1 2 8 2 2 2" xfId="7165"/>
    <cellStyle name="20% - Accent1 2 8 2 2 3" xfId="12266"/>
    <cellStyle name="20% - Accent1 2 8 2 3" xfId="6177"/>
    <cellStyle name="20% - Accent1 2 8 2 4" xfId="11278"/>
    <cellStyle name="20% - Accent1 2 8 3" xfId="1464"/>
    <cellStyle name="20% - Accent1 2 8 3 2" xfId="6598"/>
    <cellStyle name="20% - Accent1 2 8 3 3" xfId="11699"/>
    <cellStyle name="20% - Accent1 2 8 4" xfId="2612"/>
    <cellStyle name="20% - Accent1 2 8 4 2" xfId="7746"/>
    <cellStyle name="20% - Accent1 2 8 4 3" xfId="12847"/>
    <cellStyle name="20% - Accent1 2 8 5" xfId="3208"/>
    <cellStyle name="20% - Accent1 2 8 5 2" xfId="8342"/>
    <cellStyle name="20% - Accent1 2 8 5 3" xfId="13443"/>
    <cellStyle name="20% - Accent1 2 8 6" xfId="3818"/>
    <cellStyle name="20% - Accent1 2 8 6 2" xfId="8952"/>
    <cellStyle name="20% - Accent1 2 8 6 3" xfId="14053"/>
    <cellStyle name="20% - Accent1 2 8 7" xfId="4442"/>
    <cellStyle name="20% - Accent1 2 8 7 2" xfId="9576"/>
    <cellStyle name="20% - Accent1 2 8 7 3" xfId="14677"/>
    <cellStyle name="20% - Accent1 2 8 8" xfId="5081"/>
    <cellStyle name="20% - Accent1 2 8 8 2" xfId="10215"/>
    <cellStyle name="20% - Accent1 2 8 8 3" xfId="15316"/>
    <cellStyle name="20% - Accent1 2 8 9" xfId="5608"/>
    <cellStyle name="20% - Accent1 2 9" xfId="634"/>
    <cellStyle name="20% - Accent1 2 9 2" xfId="1624"/>
    <cellStyle name="20% - Accent1 2 9 2 2" xfId="6758"/>
    <cellStyle name="20% - Accent1 2 9 2 3" xfId="11859"/>
    <cellStyle name="20% - Accent1 2 9 3" xfId="5768"/>
    <cellStyle name="20% - Accent1 2 9 4" xfId="10871"/>
    <cellStyle name="20% - Accent1 3" xfId="222"/>
    <cellStyle name="20% - Accent1 3 10" xfId="2815"/>
    <cellStyle name="20% - Accent1 3 10 2" xfId="7949"/>
    <cellStyle name="20% - Accent1 3 10 3" xfId="13050"/>
    <cellStyle name="20% - Accent1 3 11" xfId="3425"/>
    <cellStyle name="20% - Accent1 3 11 2" xfId="8559"/>
    <cellStyle name="20% - Accent1 3 11 3" xfId="13660"/>
    <cellStyle name="20% - Accent1 3 12" xfId="4049"/>
    <cellStyle name="20% - Accent1 3 12 2" xfId="9183"/>
    <cellStyle name="20% - Accent1 3 12 3" xfId="14284"/>
    <cellStyle name="20% - Accent1 3 13" xfId="4688"/>
    <cellStyle name="20% - Accent1 3 13 2" xfId="9822"/>
    <cellStyle name="20% - Accent1 3 13 3" xfId="14923"/>
    <cellStyle name="20% - Accent1 3 14" xfId="5405"/>
    <cellStyle name="20% - Accent1 3 15" xfId="10508"/>
    <cellStyle name="20% - Accent1 3 2" xfId="251"/>
    <cellStyle name="20% - Accent1 3 2 10" xfId="4151"/>
    <cellStyle name="20% - Accent1 3 2 10 2" xfId="9285"/>
    <cellStyle name="20% - Accent1 3 2 10 3" xfId="14386"/>
    <cellStyle name="20% - Accent1 3 2 11" xfId="4790"/>
    <cellStyle name="20% - Accent1 3 2 11 2" xfId="9924"/>
    <cellStyle name="20% - Accent1 3 2 11 3" xfId="15025"/>
    <cellStyle name="20% - Accent1 3 2 12" xfId="5434"/>
    <cellStyle name="20% - Accent1 3 2 13" xfId="10537"/>
    <cellStyle name="20% - Accent1 3 2 2" xfId="445"/>
    <cellStyle name="20% - Accent1 3 2 2 10" xfId="10682"/>
    <cellStyle name="20% - Accent1 3 2 2 2" xfId="1014"/>
    <cellStyle name="20% - Accent1 3 2 2 2 2" xfId="2002"/>
    <cellStyle name="20% - Accent1 3 2 2 2 2 2" xfId="7136"/>
    <cellStyle name="20% - Accent1 3 2 2 2 2 3" xfId="12237"/>
    <cellStyle name="20% - Accent1 3 2 2 2 3" xfId="6148"/>
    <cellStyle name="20% - Accent1 3 2 2 2 4" xfId="11249"/>
    <cellStyle name="20% - Accent1 3 2 2 3" xfId="1435"/>
    <cellStyle name="20% - Accent1 3 2 2 3 2" xfId="6569"/>
    <cellStyle name="20% - Accent1 3 2 2 3 3" xfId="11670"/>
    <cellStyle name="20% - Accent1 3 2 2 4" xfId="2583"/>
    <cellStyle name="20% - Accent1 3 2 2 4 2" xfId="7717"/>
    <cellStyle name="20% - Accent1 3 2 2 4 3" xfId="12818"/>
    <cellStyle name="20% - Accent1 3 2 2 5" xfId="3179"/>
    <cellStyle name="20% - Accent1 3 2 2 5 2" xfId="8313"/>
    <cellStyle name="20% - Accent1 3 2 2 5 3" xfId="13414"/>
    <cellStyle name="20% - Accent1 3 2 2 6" xfId="3789"/>
    <cellStyle name="20% - Accent1 3 2 2 6 2" xfId="8923"/>
    <cellStyle name="20% - Accent1 3 2 2 6 3" xfId="14024"/>
    <cellStyle name="20% - Accent1 3 2 2 7" xfId="4413"/>
    <cellStyle name="20% - Accent1 3 2 2 7 2" xfId="9547"/>
    <cellStyle name="20% - Accent1 3 2 2 7 3" xfId="14648"/>
    <cellStyle name="20% - Accent1 3 2 2 8" xfId="5052"/>
    <cellStyle name="20% - Accent1 3 2 2 8 2" xfId="10186"/>
    <cellStyle name="20% - Accent1 3 2 2 8 3" xfId="15287"/>
    <cellStyle name="20% - Accent1 3 2 2 9" xfId="5579"/>
    <cellStyle name="20% - Accent1 3 2 3" xfId="590"/>
    <cellStyle name="20% - Accent1 3 2 3 10" xfId="10827"/>
    <cellStyle name="20% - Accent1 3 2 3 2" xfId="1159"/>
    <cellStyle name="20% - Accent1 3 2 3 2 2" xfId="2147"/>
    <cellStyle name="20% - Accent1 3 2 3 2 2 2" xfId="7281"/>
    <cellStyle name="20% - Accent1 3 2 3 2 2 3" xfId="12382"/>
    <cellStyle name="20% - Accent1 3 2 3 2 3" xfId="6293"/>
    <cellStyle name="20% - Accent1 3 2 3 2 4" xfId="11394"/>
    <cellStyle name="20% - Accent1 3 2 3 3" xfId="1580"/>
    <cellStyle name="20% - Accent1 3 2 3 3 2" xfId="6714"/>
    <cellStyle name="20% - Accent1 3 2 3 3 3" xfId="11815"/>
    <cellStyle name="20% - Accent1 3 2 3 4" xfId="2728"/>
    <cellStyle name="20% - Accent1 3 2 3 4 2" xfId="7862"/>
    <cellStyle name="20% - Accent1 3 2 3 4 3" xfId="12963"/>
    <cellStyle name="20% - Accent1 3 2 3 5" xfId="3324"/>
    <cellStyle name="20% - Accent1 3 2 3 5 2" xfId="8458"/>
    <cellStyle name="20% - Accent1 3 2 3 5 3" xfId="13559"/>
    <cellStyle name="20% - Accent1 3 2 3 6" xfId="3934"/>
    <cellStyle name="20% - Accent1 3 2 3 6 2" xfId="9068"/>
    <cellStyle name="20% - Accent1 3 2 3 6 3" xfId="14169"/>
    <cellStyle name="20% - Accent1 3 2 3 7" xfId="4558"/>
    <cellStyle name="20% - Accent1 3 2 3 7 2" xfId="9692"/>
    <cellStyle name="20% - Accent1 3 2 3 7 3" xfId="14793"/>
    <cellStyle name="20% - Accent1 3 2 3 8" xfId="5197"/>
    <cellStyle name="20% - Accent1 3 2 3 8 2" xfId="10331"/>
    <cellStyle name="20% - Accent1 3 2 3 8 3" xfId="15432"/>
    <cellStyle name="20% - Accent1 3 2 3 9" xfId="5724"/>
    <cellStyle name="20% - Accent1 3 2 4" xfId="869"/>
    <cellStyle name="20% - Accent1 3 2 4 2" xfId="1857"/>
    <cellStyle name="20% - Accent1 3 2 4 2 2" xfId="6991"/>
    <cellStyle name="20% - Accent1 3 2 4 2 3" xfId="12092"/>
    <cellStyle name="20% - Accent1 3 2 4 3" xfId="2438"/>
    <cellStyle name="20% - Accent1 3 2 4 3 2" xfId="7572"/>
    <cellStyle name="20% - Accent1 3 2 4 3 3" xfId="12673"/>
    <cellStyle name="20% - Accent1 3 2 4 4" xfId="3034"/>
    <cellStyle name="20% - Accent1 3 2 4 4 2" xfId="8168"/>
    <cellStyle name="20% - Accent1 3 2 4 4 3" xfId="13269"/>
    <cellStyle name="20% - Accent1 3 2 4 5" xfId="3644"/>
    <cellStyle name="20% - Accent1 3 2 4 5 2" xfId="8778"/>
    <cellStyle name="20% - Accent1 3 2 4 5 3" xfId="13879"/>
    <cellStyle name="20% - Accent1 3 2 4 6" xfId="4268"/>
    <cellStyle name="20% - Accent1 3 2 4 6 2" xfId="9402"/>
    <cellStyle name="20% - Accent1 3 2 4 6 3" xfId="14503"/>
    <cellStyle name="20% - Accent1 3 2 4 7" xfId="4907"/>
    <cellStyle name="20% - Accent1 3 2 4 7 2" xfId="10041"/>
    <cellStyle name="20% - Accent1 3 2 4 7 3" xfId="15142"/>
    <cellStyle name="20% - Accent1 3 2 4 8" xfId="6003"/>
    <cellStyle name="20% - Accent1 3 2 4 9" xfId="11104"/>
    <cellStyle name="20% - Accent1 3 2 5" xfId="750"/>
    <cellStyle name="20% - Accent1 3 2 5 2" xfId="1740"/>
    <cellStyle name="20% - Accent1 3 2 5 2 2" xfId="6874"/>
    <cellStyle name="20% - Accent1 3 2 5 2 3" xfId="11975"/>
    <cellStyle name="20% - Accent1 3 2 5 3" xfId="5884"/>
    <cellStyle name="20% - Accent1 3 2 5 4" xfId="10987"/>
    <cellStyle name="20% - Accent1 3 2 6" xfId="1290"/>
    <cellStyle name="20% - Accent1 3 2 6 2" xfId="6424"/>
    <cellStyle name="20% - Accent1 3 2 6 3" xfId="11525"/>
    <cellStyle name="20% - Accent1 3 2 7" xfId="2321"/>
    <cellStyle name="20% - Accent1 3 2 7 2" xfId="7455"/>
    <cellStyle name="20% - Accent1 3 2 7 3" xfId="12556"/>
    <cellStyle name="20% - Accent1 3 2 8" xfId="2917"/>
    <cellStyle name="20% - Accent1 3 2 8 2" xfId="8051"/>
    <cellStyle name="20% - Accent1 3 2 8 3" xfId="13152"/>
    <cellStyle name="20% - Accent1 3 2 9" xfId="3527"/>
    <cellStyle name="20% - Accent1 3 2 9 2" xfId="8661"/>
    <cellStyle name="20% - Accent1 3 2 9 3" xfId="13762"/>
    <cellStyle name="20% - Accent1 3 3" xfId="416"/>
    <cellStyle name="20% - Accent1 3 3 10" xfId="4761"/>
    <cellStyle name="20% - Accent1 3 3 10 2" xfId="9895"/>
    <cellStyle name="20% - Accent1 3 3 10 3" xfId="14996"/>
    <cellStyle name="20% - Accent1 3 3 11" xfId="5550"/>
    <cellStyle name="20% - Accent1 3 3 12" xfId="10653"/>
    <cellStyle name="20% - Accent1 3 3 2" xfId="561"/>
    <cellStyle name="20% - Accent1 3 3 2 10" xfId="10798"/>
    <cellStyle name="20% - Accent1 3 3 2 2" xfId="1130"/>
    <cellStyle name="20% - Accent1 3 3 2 2 2" xfId="2118"/>
    <cellStyle name="20% - Accent1 3 3 2 2 2 2" xfId="7252"/>
    <cellStyle name="20% - Accent1 3 3 2 2 2 3" xfId="12353"/>
    <cellStyle name="20% - Accent1 3 3 2 2 3" xfId="6264"/>
    <cellStyle name="20% - Accent1 3 3 2 2 4" xfId="11365"/>
    <cellStyle name="20% - Accent1 3 3 2 3" xfId="1551"/>
    <cellStyle name="20% - Accent1 3 3 2 3 2" xfId="6685"/>
    <cellStyle name="20% - Accent1 3 3 2 3 3" xfId="11786"/>
    <cellStyle name="20% - Accent1 3 3 2 4" xfId="2699"/>
    <cellStyle name="20% - Accent1 3 3 2 4 2" xfId="7833"/>
    <cellStyle name="20% - Accent1 3 3 2 4 3" xfId="12934"/>
    <cellStyle name="20% - Accent1 3 3 2 5" xfId="3295"/>
    <cellStyle name="20% - Accent1 3 3 2 5 2" xfId="8429"/>
    <cellStyle name="20% - Accent1 3 3 2 5 3" xfId="13530"/>
    <cellStyle name="20% - Accent1 3 3 2 6" xfId="3905"/>
    <cellStyle name="20% - Accent1 3 3 2 6 2" xfId="9039"/>
    <cellStyle name="20% - Accent1 3 3 2 6 3" xfId="14140"/>
    <cellStyle name="20% - Accent1 3 3 2 7" xfId="4529"/>
    <cellStyle name="20% - Accent1 3 3 2 7 2" xfId="9663"/>
    <cellStyle name="20% - Accent1 3 3 2 7 3" xfId="14764"/>
    <cellStyle name="20% - Accent1 3 3 2 8" xfId="5168"/>
    <cellStyle name="20% - Accent1 3 3 2 8 2" xfId="10302"/>
    <cellStyle name="20% - Accent1 3 3 2 8 3" xfId="15403"/>
    <cellStyle name="20% - Accent1 3 3 2 9" xfId="5695"/>
    <cellStyle name="20% - Accent1 3 3 3" xfId="985"/>
    <cellStyle name="20% - Accent1 3 3 3 2" xfId="1973"/>
    <cellStyle name="20% - Accent1 3 3 3 2 2" xfId="7107"/>
    <cellStyle name="20% - Accent1 3 3 3 2 3" xfId="12208"/>
    <cellStyle name="20% - Accent1 3 3 3 3" xfId="2554"/>
    <cellStyle name="20% - Accent1 3 3 3 3 2" xfId="7688"/>
    <cellStyle name="20% - Accent1 3 3 3 3 3" xfId="12789"/>
    <cellStyle name="20% - Accent1 3 3 3 4" xfId="3150"/>
    <cellStyle name="20% - Accent1 3 3 3 4 2" xfId="8284"/>
    <cellStyle name="20% - Accent1 3 3 3 4 3" xfId="13385"/>
    <cellStyle name="20% - Accent1 3 3 3 5" xfId="3760"/>
    <cellStyle name="20% - Accent1 3 3 3 5 2" xfId="8894"/>
    <cellStyle name="20% - Accent1 3 3 3 5 3" xfId="13995"/>
    <cellStyle name="20% - Accent1 3 3 3 6" xfId="4384"/>
    <cellStyle name="20% - Accent1 3 3 3 6 2" xfId="9518"/>
    <cellStyle name="20% - Accent1 3 3 3 6 3" xfId="14619"/>
    <cellStyle name="20% - Accent1 3 3 3 7" xfId="5023"/>
    <cellStyle name="20% - Accent1 3 3 3 7 2" xfId="10157"/>
    <cellStyle name="20% - Accent1 3 3 3 7 3" xfId="15258"/>
    <cellStyle name="20% - Accent1 3 3 3 8" xfId="6119"/>
    <cellStyle name="20% - Accent1 3 3 3 9" xfId="11220"/>
    <cellStyle name="20% - Accent1 3 3 4" xfId="721"/>
    <cellStyle name="20% - Accent1 3 3 4 2" xfId="1711"/>
    <cellStyle name="20% - Accent1 3 3 4 2 2" xfId="6845"/>
    <cellStyle name="20% - Accent1 3 3 4 2 3" xfId="11946"/>
    <cellStyle name="20% - Accent1 3 3 4 3" xfId="5855"/>
    <cellStyle name="20% - Accent1 3 3 4 4" xfId="10958"/>
    <cellStyle name="20% - Accent1 3 3 5" xfId="1406"/>
    <cellStyle name="20% - Accent1 3 3 5 2" xfId="6540"/>
    <cellStyle name="20% - Accent1 3 3 5 3" xfId="11641"/>
    <cellStyle name="20% - Accent1 3 3 6" xfId="2292"/>
    <cellStyle name="20% - Accent1 3 3 6 2" xfId="7426"/>
    <cellStyle name="20% - Accent1 3 3 6 3" xfId="12527"/>
    <cellStyle name="20% - Accent1 3 3 7" xfId="2888"/>
    <cellStyle name="20% - Accent1 3 3 7 2" xfId="8022"/>
    <cellStyle name="20% - Accent1 3 3 7 3" xfId="13123"/>
    <cellStyle name="20% - Accent1 3 3 8" xfId="3498"/>
    <cellStyle name="20% - Accent1 3 3 8 2" xfId="8632"/>
    <cellStyle name="20% - Accent1 3 3 8 3" xfId="13733"/>
    <cellStyle name="20% - Accent1 3 3 9" xfId="4122"/>
    <cellStyle name="20% - Accent1 3 3 9 2" xfId="9256"/>
    <cellStyle name="20% - Accent1 3 3 9 3" xfId="14357"/>
    <cellStyle name="20% - Accent1 3 4" xfId="294"/>
    <cellStyle name="20% - Accent1 3 4 10" xfId="10580"/>
    <cellStyle name="20% - Accent1 3 4 2" xfId="912"/>
    <cellStyle name="20% - Accent1 3 4 2 2" xfId="1900"/>
    <cellStyle name="20% - Accent1 3 4 2 2 2" xfId="7034"/>
    <cellStyle name="20% - Accent1 3 4 2 2 3" xfId="12135"/>
    <cellStyle name="20% - Accent1 3 4 2 3" xfId="6046"/>
    <cellStyle name="20% - Accent1 3 4 2 4" xfId="11147"/>
    <cellStyle name="20% - Accent1 3 4 3" xfId="1333"/>
    <cellStyle name="20% - Accent1 3 4 3 2" xfId="6467"/>
    <cellStyle name="20% - Accent1 3 4 3 3" xfId="11568"/>
    <cellStyle name="20% - Accent1 3 4 4" xfId="2481"/>
    <cellStyle name="20% - Accent1 3 4 4 2" xfId="7615"/>
    <cellStyle name="20% - Accent1 3 4 4 3" xfId="12716"/>
    <cellStyle name="20% - Accent1 3 4 5" xfId="3077"/>
    <cellStyle name="20% - Accent1 3 4 5 2" xfId="8211"/>
    <cellStyle name="20% - Accent1 3 4 5 3" xfId="13312"/>
    <cellStyle name="20% - Accent1 3 4 6" xfId="3687"/>
    <cellStyle name="20% - Accent1 3 4 6 2" xfId="8821"/>
    <cellStyle name="20% - Accent1 3 4 6 3" xfId="13922"/>
    <cellStyle name="20% - Accent1 3 4 7" xfId="4311"/>
    <cellStyle name="20% - Accent1 3 4 7 2" xfId="9445"/>
    <cellStyle name="20% - Accent1 3 4 7 3" xfId="14546"/>
    <cellStyle name="20% - Accent1 3 4 8" xfId="4950"/>
    <cellStyle name="20% - Accent1 3 4 8 2" xfId="10084"/>
    <cellStyle name="20% - Accent1 3 4 8 3" xfId="15185"/>
    <cellStyle name="20% - Accent1 3 4 9" xfId="5477"/>
    <cellStyle name="20% - Accent1 3 5" xfId="488"/>
    <cellStyle name="20% - Accent1 3 5 10" xfId="10725"/>
    <cellStyle name="20% - Accent1 3 5 2" xfId="1057"/>
    <cellStyle name="20% - Accent1 3 5 2 2" xfId="2045"/>
    <cellStyle name="20% - Accent1 3 5 2 2 2" xfId="7179"/>
    <cellStyle name="20% - Accent1 3 5 2 2 3" xfId="12280"/>
    <cellStyle name="20% - Accent1 3 5 2 3" xfId="6191"/>
    <cellStyle name="20% - Accent1 3 5 2 4" xfId="11292"/>
    <cellStyle name="20% - Accent1 3 5 3" xfId="1478"/>
    <cellStyle name="20% - Accent1 3 5 3 2" xfId="6612"/>
    <cellStyle name="20% - Accent1 3 5 3 3" xfId="11713"/>
    <cellStyle name="20% - Accent1 3 5 4" xfId="2626"/>
    <cellStyle name="20% - Accent1 3 5 4 2" xfId="7760"/>
    <cellStyle name="20% - Accent1 3 5 4 3" xfId="12861"/>
    <cellStyle name="20% - Accent1 3 5 5" xfId="3222"/>
    <cellStyle name="20% - Accent1 3 5 5 2" xfId="8356"/>
    <cellStyle name="20% - Accent1 3 5 5 3" xfId="13457"/>
    <cellStyle name="20% - Accent1 3 5 6" xfId="3832"/>
    <cellStyle name="20% - Accent1 3 5 6 2" xfId="8966"/>
    <cellStyle name="20% - Accent1 3 5 6 3" xfId="14067"/>
    <cellStyle name="20% - Accent1 3 5 7" xfId="4456"/>
    <cellStyle name="20% - Accent1 3 5 7 2" xfId="9590"/>
    <cellStyle name="20% - Accent1 3 5 7 3" xfId="14691"/>
    <cellStyle name="20% - Accent1 3 5 8" xfId="5095"/>
    <cellStyle name="20% - Accent1 3 5 8 2" xfId="10229"/>
    <cellStyle name="20% - Accent1 3 5 8 3" xfId="15330"/>
    <cellStyle name="20% - Accent1 3 5 9" xfId="5622"/>
    <cellStyle name="20% - Accent1 3 6" xfId="840"/>
    <cellStyle name="20% - Accent1 3 6 2" xfId="1828"/>
    <cellStyle name="20% - Accent1 3 6 2 2" xfId="6962"/>
    <cellStyle name="20% - Accent1 3 6 2 3" xfId="12063"/>
    <cellStyle name="20% - Accent1 3 6 3" xfId="2409"/>
    <cellStyle name="20% - Accent1 3 6 3 2" xfId="7543"/>
    <cellStyle name="20% - Accent1 3 6 3 3" xfId="12644"/>
    <cellStyle name="20% - Accent1 3 6 4" xfId="3005"/>
    <cellStyle name="20% - Accent1 3 6 4 2" xfId="8139"/>
    <cellStyle name="20% - Accent1 3 6 4 3" xfId="13240"/>
    <cellStyle name="20% - Accent1 3 6 5" xfId="3615"/>
    <cellStyle name="20% - Accent1 3 6 5 2" xfId="8749"/>
    <cellStyle name="20% - Accent1 3 6 5 3" xfId="13850"/>
    <cellStyle name="20% - Accent1 3 6 6" xfId="4239"/>
    <cellStyle name="20% - Accent1 3 6 6 2" xfId="9373"/>
    <cellStyle name="20% - Accent1 3 6 6 3" xfId="14474"/>
    <cellStyle name="20% - Accent1 3 6 7" xfId="4878"/>
    <cellStyle name="20% - Accent1 3 6 7 2" xfId="10012"/>
    <cellStyle name="20% - Accent1 3 6 7 3" xfId="15113"/>
    <cellStyle name="20% - Accent1 3 6 8" xfId="5974"/>
    <cellStyle name="20% - Accent1 3 6 9" xfId="11075"/>
    <cellStyle name="20% - Accent1 3 7" xfId="648"/>
    <cellStyle name="20% - Accent1 3 7 2" xfId="1638"/>
    <cellStyle name="20% - Accent1 3 7 2 2" xfId="6772"/>
    <cellStyle name="20% - Accent1 3 7 2 3" xfId="11873"/>
    <cellStyle name="20% - Accent1 3 7 3" xfId="5782"/>
    <cellStyle name="20% - Accent1 3 7 4" xfId="10885"/>
    <cellStyle name="20% - Accent1 3 8" xfId="1261"/>
    <cellStyle name="20% - Accent1 3 8 2" xfId="6395"/>
    <cellStyle name="20% - Accent1 3 8 3" xfId="11496"/>
    <cellStyle name="20% - Accent1 3 9" xfId="2219"/>
    <cellStyle name="20% - Accent1 3 9 2" xfId="7353"/>
    <cellStyle name="20% - Accent1 3 9 3" xfId="12454"/>
    <cellStyle name="20% - Accent1 4" xfId="265"/>
    <cellStyle name="20% - Accent1 4 10" xfId="3439"/>
    <cellStyle name="20% - Accent1 4 10 2" xfId="8573"/>
    <cellStyle name="20% - Accent1 4 10 3" xfId="13674"/>
    <cellStyle name="20% - Accent1 4 11" xfId="4063"/>
    <cellStyle name="20% - Accent1 4 11 2" xfId="9197"/>
    <cellStyle name="20% - Accent1 4 11 3" xfId="14298"/>
    <cellStyle name="20% - Accent1 4 12" xfId="4702"/>
    <cellStyle name="20% - Accent1 4 12 2" xfId="9836"/>
    <cellStyle name="20% - Accent1 4 12 3" xfId="14937"/>
    <cellStyle name="20% - Accent1 4 13" xfId="5448"/>
    <cellStyle name="20% - Accent1 4 14" xfId="10551"/>
    <cellStyle name="20% - Accent1 4 2" xfId="459"/>
    <cellStyle name="20% - Accent1 4 2 10" xfId="4804"/>
    <cellStyle name="20% - Accent1 4 2 10 2" xfId="9938"/>
    <cellStyle name="20% - Accent1 4 2 10 3" xfId="15039"/>
    <cellStyle name="20% - Accent1 4 2 11" xfId="5593"/>
    <cellStyle name="20% - Accent1 4 2 12" xfId="10696"/>
    <cellStyle name="20% - Accent1 4 2 2" xfId="604"/>
    <cellStyle name="20% - Accent1 4 2 2 10" xfId="10841"/>
    <cellStyle name="20% - Accent1 4 2 2 2" xfId="1173"/>
    <cellStyle name="20% - Accent1 4 2 2 2 2" xfId="2161"/>
    <cellStyle name="20% - Accent1 4 2 2 2 2 2" xfId="7295"/>
    <cellStyle name="20% - Accent1 4 2 2 2 2 3" xfId="12396"/>
    <cellStyle name="20% - Accent1 4 2 2 2 3" xfId="6307"/>
    <cellStyle name="20% - Accent1 4 2 2 2 4" xfId="11408"/>
    <cellStyle name="20% - Accent1 4 2 2 3" xfId="1594"/>
    <cellStyle name="20% - Accent1 4 2 2 3 2" xfId="6728"/>
    <cellStyle name="20% - Accent1 4 2 2 3 3" xfId="11829"/>
    <cellStyle name="20% - Accent1 4 2 2 4" xfId="2742"/>
    <cellStyle name="20% - Accent1 4 2 2 4 2" xfId="7876"/>
    <cellStyle name="20% - Accent1 4 2 2 4 3" xfId="12977"/>
    <cellStyle name="20% - Accent1 4 2 2 5" xfId="3338"/>
    <cellStyle name="20% - Accent1 4 2 2 5 2" xfId="8472"/>
    <cellStyle name="20% - Accent1 4 2 2 5 3" xfId="13573"/>
    <cellStyle name="20% - Accent1 4 2 2 6" xfId="3948"/>
    <cellStyle name="20% - Accent1 4 2 2 6 2" xfId="9082"/>
    <cellStyle name="20% - Accent1 4 2 2 6 3" xfId="14183"/>
    <cellStyle name="20% - Accent1 4 2 2 7" xfId="4572"/>
    <cellStyle name="20% - Accent1 4 2 2 7 2" xfId="9706"/>
    <cellStyle name="20% - Accent1 4 2 2 7 3" xfId="14807"/>
    <cellStyle name="20% - Accent1 4 2 2 8" xfId="5211"/>
    <cellStyle name="20% - Accent1 4 2 2 8 2" xfId="10345"/>
    <cellStyle name="20% - Accent1 4 2 2 8 3" xfId="15446"/>
    <cellStyle name="20% - Accent1 4 2 2 9" xfId="5738"/>
    <cellStyle name="20% - Accent1 4 2 3" xfId="1028"/>
    <cellStyle name="20% - Accent1 4 2 3 2" xfId="2016"/>
    <cellStyle name="20% - Accent1 4 2 3 2 2" xfId="7150"/>
    <cellStyle name="20% - Accent1 4 2 3 2 3" xfId="12251"/>
    <cellStyle name="20% - Accent1 4 2 3 3" xfId="2597"/>
    <cellStyle name="20% - Accent1 4 2 3 3 2" xfId="7731"/>
    <cellStyle name="20% - Accent1 4 2 3 3 3" xfId="12832"/>
    <cellStyle name="20% - Accent1 4 2 3 4" xfId="3193"/>
    <cellStyle name="20% - Accent1 4 2 3 4 2" xfId="8327"/>
    <cellStyle name="20% - Accent1 4 2 3 4 3" xfId="13428"/>
    <cellStyle name="20% - Accent1 4 2 3 5" xfId="3803"/>
    <cellStyle name="20% - Accent1 4 2 3 5 2" xfId="8937"/>
    <cellStyle name="20% - Accent1 4 2 3 5 3" xfId="14038"/>
    <cellStyle name="20% - Accent1 4 2 3 6" xfId="4427"/>
    <cellStyle name="20% - Accent1 4 2 3 6 2" xfId="9561"/>
    <cellStyle name="20% - Accent1 4 2 3 6 3" xfId="14662"/>
    <cellStyle name="20% - Accent1 4 2 3 7" xfId="5066"/>
    <cellStyle name="20% - Accent1 4 2 3 7 2" xfId="10200"/>
    <cellStyle name="20% - Accent1 4 2 3 7 3" xfId="15301"/>
    <cellStyle name="20% - Accent1 4 2 3 8" xfId="6162"/>
    <cellStyle name="20% - Accent1 4 2 3 9" xfId="11263"/>
    <cellStyle name="20% - Accent1 4 2 4" xfId="764"/>
    <cellStyle name="20% - Accent1 4 2 4 2" xfId="1754"/>
    <cellStyle name="20% - Accent1 4 2 4 2 2" xfId="6888"/>
    <cellStyle name="20% - Accent1 4 2 4 2 3" xfId="11989"/>
    <cellStyle name="20% - Accent1 4 2 4 3" xfId="5898"/>
    <cellStyle name="20% - Accent1 4 2 4 4" xfId="11001"/>
    <cellStyle name="20% - Accent1 4 2 5" xfId="1449"/>
    <cellStyle name="20% - Accent1 4 2 5 2" xfId="6583"/>
    <cellStyle name="20% - Accent1 4 2 5 3" xfId="11684"/>
    <cellStyle name="20% - Accent1 4 2 6" xfId="2335"/>
    <cellStyle name="20% - Accent1 4 2 6 2" xfId="7469"/>
    <cellStyle name="20% - Accent1 4 2 6 3" xfId="12570"/>
    <cellStyle name="20% - Accent1 4 2 7" xfId="2931"/>
    <cellStyle name="20% - Accent1 4 2 7 2" xfId="8065"/>
    <cellStyle name="20% - Accent1 4 2 7 3" xfId="13166"/>
    <cellStyle name="20% - Accent1 4 2 8" xfId="3541"/>
    <cellStyle name="20% - Accent1 4 2 8 2" xfId="8675"/>
    <cellStyle name="20% - Accent1 4 2 8 3" xfId="13776"/>
    <cellStyle name="20% - Accent1 4 2 9" xfId="4165"/>
    <cellStyle name="20% - Accent1 4 2 9 2" xfId="9299"/>
    <cellStyle name="20% - Accent1 4 2 9 3" xfId="14400"/>
    <cellStyle name="20% - Accent1 4 3" xfId="308"/>
    <cellStyle name="20% - Accent1 4 3 10" xfId="10594"/>
    <cellStyle name="20% - Accent1 4 3 2" xfId="926"/>
    <cellStyle name="20% - Accent1 4 3 2 2" xfId="1914"/>
    <cellStyle name="20% - Accent1 4 3 2 2 2" xfId="7048"/>
    <cellStyle name="20% - Accent1 4 3 2 2 3" xfId="12149"/>
    <cellStyle name="20% - Accent1 4 3 2 3" xfId="6060"/>
    <cellStyle name="20% - Accent1 4 3 2 4" xfId="11161"/>
    <cellStyle name="20% - Accent1 4 3 3" xfId="1347"/>
    <cellStyle name="20% - Accent1 4 3 3 2" xfId="6481"/>
    <cellStyle name="20% - Accent1 4 3 3 3" xfId="11582"/>
    <cellStyle name="20% - Accent1 4 3 4" xfId="2495"/>
    <cellStyle name="20% - Accent1 4 3 4 2" xfId="7629"/>
    <cellStyle name="20% - Accent1 4 3 4 3" xfId="12730"/>
    <cellStyle name="20% - Accent1 4 3 5" xfId="3091"/>
    <cellStyle name="20% - Accent1 4 3 5 2" xfId="8225"/>
    <cellStyle name="20% - Accent1 4 3 5 3" xfId="13326"/>
    <cellStyle name="20% - Accent1 4 3 6" xfId="3701"/>
    <cellStyle name="20% - Accent1 4 3 6 2" xfId="8835"/>
    <cellStyle name="20% - Accent1 4 3 6 3" xfId="13936"/>
    <cellStyle name="20% - Accent1 4 3 7" xfId="4325"/>
    <cellStyle name="20% - Accent1 4 3 7 2" xfId="9459"/>
    <cellStyle name="20% - Accent1 4 3 7 3" xfId="14560"/>
    <cellStyle name="20% - Accent1 4 3 8" xfId="4964"/>
    <cellStyle name="20% - Accent1 4 3 8 2" xfId="10098"/>
    <cellStyle name="20% - Accent1 4 3 8 3" xfId="15199"/>
    <cellStyle name="20% - Accent1 4 3 9" xfId="5491"/>
    <cellStyle name="20% - Accent1 4 4" xfId="502"/>
    <cellStyle name="20% - Accent1 4 4 10" xfId="10739"/>
    <cellStyle name="20% - Accent1 4 4 2" xfId="1071"/>
    <cellStyle name="20% - Accent1 4 4 2 2" xfId="2059"/>
    <cellStyle name="20% - Accent1 4 4 2 2 2" xfId="7193"/>
    <cellStyle name="20% - Accent1 4 4 2 2 3" xfId="12294"/>
    <cellStyle name="20% - Accent1 4 4 2 3" xfId="6205"/>
    <cellStyle name="20% - Accent1 4 4 2 4" xfId="11306"/>
    <cellStyle name="20% - Accent1 4 4 3" xfId="1492"/>
    <cellStyle name="20% - Accent1 4 4 3 2" xfId="6626"/>
    <cellStyle name="20% - Accent1 4 4 3 3" xfId="11727"/>
    <cellStyle name="20% - Accent1 4 4 4" xfId="2640"/>
    <cellStyle name="20% - Accent1 4 4 4 2" xfId="7774"/>
    <cellStyle name="20% - Accent1 4 4 4 3" xfId="12875"/>
    <cellStyle name="20% - Accent1 4 4 5" xfId="3236"/>
    <cellStyle name="20% - Accent1 4 4 5 2" xfId="8370"/>
    <cellStyle name="20% - Accent1 4 4 5 3" xfId="13471"/>
    <cellStyle name="20% - Accent1 4 4 6" xfId="3846"/>
    <cellStyle name="20% - Accent1 4 4 6 2" xfId="8980"/>
    <cellStyle name="20% - Accent1 4 4 6 3" xfId="14081"/>
    <cellStyle name="20% - Accent1 4 4 7" xfId="4470"/>
    <cellStyle name="20% - Accent1 4 4 7 2" xfId="9604"/>
    <cellStyle name="20% - Accent1 4 4 7 3" xfId="14705"/>
    <cellStyle name="20% - Accent1 4 4 8" xfId="5109"/>
    <cellStyle name="20% - Accent1 4 4 8 2" xfId="10243"/>
    <cellStyle name="20% - Accent1 4 4 8 3" xfId="15344"/>
    <cellStyle name="20% - Accent1 4 4 9" xfId="5636"/>
    <cellStyle name="20% - Accent1 4 5" xfId="883"/>
    <cellStyle name="20% - Accent1 4 5 2" xfId="1871"/>
    <cellStyle name="20% - Accent1 4 5 2 2" xfId="7005"/>
    <cellStyle name="20% - Accent1 4 5 2 3" xfId="12106"/>
    <cellStyle name="20% - Accent1 4 5 3" xfId="2452"/>
    <cellStyle name="20% - Accent1 4 5 3 2" xfId="7586"/>
    <cellStyle name="20% - Accent1 4 5 3 3" xfId="12687"/>
    <cellStyle name="20% - Accent1 4 5 4" xfId="3048"/>
    <cellStyle name="20% - Accent1 4 5 4 2" xfId="8182"/>
    <cellStyle name="20% - Accent1 4 5 4 3" xfId="13283"/>
    <cellStyle name="20% - Accent1 4 5 5" xfId="3658"/>
    <cellStyle name="20% - Accent1 4 5 5 2" xfId="8792"/>
    <cellStyle name="20% - Accent1 4 5 5 3" xfId="13893"/>
    <cellStyle name="20% - Accent1 4 5 6" xfId="4282"/>
    <cellStyle name="20% - Accent1 4 5 6 2" xfId="9416"/>
    <cellStyle name="20% - Accent1 4 5 6 3" xfId="14517"/>
    <cellStyle name="20% - Accent1 4 5 7" xfId="4921"/>
    <cellStyle name="20% - Accent1 4 5 7 2" xfId="10055"/>
    <cellStyle name="20% - Accent1 4 5 7 3" xfId="15156"/>
    <cellStyle name="20% - Accent1 4 5 8" xfId="6017"/>
    <cellStyle name="20% - Accent1 4 5 9" xfId="11118"/>
    <cellStyle name="20% - Accent1 4 6" xfId="662"/>
    <cellStyle name="20% - Accent1 4 6 2" xfId="1652"/>
    <cellStyle name="20% - Accent1 4 6 2 2" xfId="6786"/>
    <cellStyle name="20% - Accent1 4 6 2 3" xfId="11887"/>
    <cellStyle name="20% - Accent1 4 6 3" xfId="5796"/>
    <cellStyle name="20% - Accent1 4 6 4" xfId="10899"/>
    <cellStyle name="20% - Accent1 4 7" xfId="1304"/>
    <cellStyle name="20% - Accent1 4 7 2" xfId="6438"/>
    <cellStyle name="20% - Accent1 4 7 3" xfId="11539"/>
    <cellStyle name="20% - Accent1 4 8" xfId="2233"/>
    <cellStyle name="20% - Accent1 4 8 2" xfId="7367"/>
    <cellStyle name="20% - Accent1 4 8 3" xfId="12468"/>
    <cellStyle name="20% - Accent1 4 9" xfId="2829"/>
    <cellStyle name="20% - Accent1 4 9 2" xfId="7963"/>
    <cellStyle name="20% - Accent1 4 9 3" xfId="13064"/>
    <cellStyle name="20% - Accent1 5" xfId="619"/>
    <cellStyle name="20% - Accent1 5 10" xfId="5753"/>
    <cellStyle name="20% - Accent1 5 11" xfId="10856"/>
    <cellStyle name="20% - Accent1 5 2" xfId="1188"/>
    <cellStyle name="20% - Accent1 5 2 2" xfId="2176"/>
    <cellStyle name="20% - Accent1 5 2 2 2" xfId="7310"/>
    <cellStyle name="20% - Accent1 5 2 2 3" xfId="12411"/>
    <cellStyle name="20% - Accent1 5 2 3" xfId="2757"/>
    <cellStyle name="20% - Accent1 5 2 3 2" xfId="7891"/>
    <cellStyle name="20% - Accent1 5 2 3 3" xfId="12992"/>
    <cellStyle name="20% - Accent1 5 2 4" xfId="3353"/>
    <cellStyle name="20% - Accent1 5 2 4 2" xfId="8487"/>
    <cellStyle name="20% - Accent1 5 2 4 3" xfId="13588"/>
    <cellStyle name="20% - Accent1 5 2 5" xfId="3963"/>
    <cellStyle name="20% - Accent1 5 2 5 2" xfId="9097"/>
    <cellStyle name="20% - Accent1 5 2 5 3" xfId="14198"/>
    <cellStyle name="20% - Accent1 5 2 6" xfId="4587"/>
    <cellStyle name="20% - Accent1 5 2 6 2" xfId="9721"/>
    <cellStyle name="20% - Accent1 5 2 6 3" xfId="14822"/>
    <cellStyle name="20% - Accent1 5 2 7" xfId="5226"/>
    <cellStyle name="20% - Accent1 5 2 7 2" xfId="10360"/>
    <cellStyle name="20% - Accent1 5 2 7 3" xfId="15461"/>
    <cellStyle name="20% - Accent1 5 2 8" xfId="6322"/>
    <cellStyle name="20% - Accent1 5 2 9" xfId="11423"/>
    <cellStyle name="20% - Accent1 5 3" xfId="779"/>
    <cellStyle name="20% - Accent1 5 3 2" xfId="1769"/>
    <cellStyle name="20% - Accent1 5 3 2 2" xfId="6903"/>
    <cellStyle name="20% - Accent1 5 3 2 3" xfId="12004"/>
    <cellStyle name="20% - Accent1 5 3 3" xfId="5913"/>
    <cellStyle name="20% - Accent1 5 3 4" xfId="11016"/>
    <cellStyle name="20% - Accent1 5 4" xfId="1609"/>
    <cellStyle name="20% - Accent1 5 4 2" xfId="6743"/>
    <cellStyle name="20% - Accent1 5 4 3" xfId="11844"/>
    <cellStyle name="20% - Accent1 5 5" xfId="2350"/>
    <cellStyle name="20% - Accent1 5 5 2" xfId="7484"/>
    <cellStyle name="20% - Accent1 5 5 3" xfId="12585"/>
    <cellStyle name="20% - Accent1 5 6" xfId="2946"/>
    <cellStyle name="20% - Accent1 5 6 2" xfId="8080"/>
    <cellStyle name="20% - Accent1 5 6 3" xfId="13181"/>
    <cellStyle name="20% - Accent1 5 7" xfId="3556"/>
    <cellStyle name="20% - Accent1 5 7 2" xfId="8690"/>
    <cellStyle name="20% - Accent1 5 7 3" xfId="13791"/>
    <cellStyle name="20% - Accent1 5 8" xfId="4180"/>
    <cellStyle name="20% - Accent1 5 8 2" xfId="9314"/>
    <cellStyle name="20% - Accent1 5 8 3" xfId="14415"/>
    <cellStyle name="20% - Accent1 5 9" xfId="4819"/>
    <cellStyle name="20% - Accent1 5 9 2" xfId="9953"/>
    <cellStyle name="20% - Accent1 5 9 3" xfId="15054"/>
    <cellStyle name="20% - Accent1 6" xfId="1202"/>
    <cellStyle name="20% - Accent1 6 2" xfId="2190"/>
    <cellStyle name="20% - Accent1 6 2 2" xfId="7324"/>
    <cellStyle name="20% - Accent1 6 2 3" xfId="12425"/>
    <cellStyle name="20% - Accent1 6 3" xfId="2771"/>
    <cellStyle name="20% - Accent1 6 3 2" xfId="7905"/>
    <cellStyle name="20% - Accent1 6 3 3" xfId="13006"/>
    <cellStyle name="20% - Accent1 6 4" xfId="3367"/>
    <cellStyle name="20% - Accent1 6 4 2" xfId="8501"/>
    <cellStyle name="20% - Accent1 6 4 3" xfId="13602"/>
    <cellStyle name="20% - Accent1 6 5" xfId="3977"/>
    <cellStyle name="20% - Accent1 6 5 2" xfId="9111"/>
    <cellStyle name="20% - Accent1 6 5 3" xfId="14212"/>
    <cellStyle name="20% - Accent1 6 6" xfId="4601"/>
    <cellStyle name="20% - Accent1 6 6 2" xfId="9735"/>
    <cellStyle name="20% - Accent1 6 6 3" xfId="14836"/>
    <cellStyle name="20% - Accent1 6 7" xfId="5240"/>
    <cellStyle name="20% - Accent1 6 7 2" xfId="10374"/>
    <cellStyle name="20% - Accent1 6 7 3" xfId="15475"/>
    <cellStyle name="20% - Accent1 6 8" xfId="6336"/>
    <cellStyle name="20% - Accent1 6 9" xfId="11437"/>
    <cellStyle name="20% - Accent1 7" xfId="2786"/>
    <cellStyle name="20% - Accent1 7 2" xfId="3382"/>
    <cellStyle name="20% - Accent1 7 2 2" xfId="8516"/>
    <cellStyle name="20% - Accent1 7 2 3" xfId="13617"/>
    <cellStyle name="20% - Accent1 7 3" xfId="3992"/>
    <cellStyle name="20% - Accent1 7 3 2" xfId="9126"/>
    <cellStyle name="20% - Accent1 7 3 3" xfId="14227"/>
    <cellStyle name="20% - Accent1 7 4" xfId="4616"/>
    <cellStyle name="20% - Accent1 7 4 2" xfId="9750"/>
    <cellStyle name="20% - Accent1 7 4 3" xfId="14851"/>
    <cellStyle name="20% - Accent1 7 5" xfId="5255"/>
    <cellStyle name="20% - Accent1 7 5 2" xfId="10389"/>
    <cellStyle name="20% - Accent1 7 5 3" xfId="15490"/>
    <cellStyle name="20% - Accent1 7 6" xfId="7920"/>
    <cellStyle name="20% - Accent1 7 7" xfId="13021"/>
    <cellStyle name="20% - Accent1 8" xfId="3396"/>
    <cellStyle name="20% - Accent1 8 2" xfId="4006"/>
    <cellStyle name="20% - Accent1 8 2 2" xfId="9140"/>
    <cellStyle name="20% - Accent1 8 2 3" xfId="14241"/>
    <cellStyle name="20% - Accent1 8 3" xfId="4630"/>
    <cellStyle name="20% - Accent1 8 3 2" xfId="9764"/>
    <cellStyle name="20% - Accent1 8 3 3" xfId="14865"/>
    <cellStyle name="20% - Accent1 8 4" xfId="5269"/>
    <cellStyle name="20% - Accent1 8 4 2" xfId="10403"/>
    <cellStyle name="20% - Accent1 8 4 3" xfId="15504"/>
    <cellStyle name="20% - Accent1 8 5" xfId="8530"/>
    <cellStyle name="20% - Accent1 8 6" xfId="13631"/>
    <cellStyle name="20% - Accent1 9" xfId="4020"/>
    <cellStyle name="20% - Accent1 9 2" xfId="4644"/>
    <cellStyle name="20% - Accent1 9 2 2" xfId="9778"/>
    <cellStyle name="20% - Accent1 9 2 3" xfId="14879"/>
    <cellStyle name="20% - Accent1 9 3" xfId="5283"/>
    <cellStyle name="20% - Accent1 9 3 2" xfId="10417"/>
    <cellStyle name="20% - Accent1 9 3 3" xfId="15518"/>
    <cellStyle name="20% - Accent1 9 4" xfId="9154"/>
    <cellStyle name="20% - Accent1 9 5" xfId="14255"/>
    <cellStyle name="20% - Accent2" xfId="3" builtinId="34" customBuiltin="1"/>
    <cellStyle name="20% - Accent2 10" xfId="4661"/>
    <cellStyle name="20% - Accent2 10 2" xfId="5300"/>
    <cellStyle name="20% - Accent2 10 2 2" xfId="10434"/>
    <cellStyle name="20% - Accent2 10 2 3" xfId="15535"/>
    <cellStyle name="20% - Accent2 10 3" xfId="9795"/>
    <cellStyle name="20% - Accent2 10 4" xfId="14896"/>
    <cellStyle name="20% - Accent2 2" xfId="4"/>
    <cellStyle name="20% - Accent2 2 10" xfId="2207"/>
    <cellStyle name="20% - Accent2 2 10 2" xfId="7341"/>
    <cellStyle name="20% - Accent2 2 10 3" xfId="12442"/>
    <cellStyle name="20% - Accent2 2 11" xfId="2803"/>
    <cellStyle name="20% - Accent2 2 11 2" xfId="7937"/>
    <cellStyle name="20% - Accent2 2 11 3" xfId="13038"/>
    <cellStyle name="20% - Accent2 2 12" xfId="3413"/>
    <cellStyle name="20% - Accent2 2 12 2" xfId="8547"/>
    <cellStyle name="20% - Accent2 2 12 3" xfId="13648"/>
    <cellStyle name="20% - Accent2 2 13" xfId="4037"/>
    <cellStyle name="20% - Accent2 2 13 2" xfId="9171"/>
    <cellStyle name="20% - Accent2 2 13 3" xfId="14272"/>
    <cellStyle name="20% - Accent2 2 14" xfId="4676"/>
    <cellStyle name="20% - Accent2 2 14 2" xfId="9810"/>
    <cellStyle name="20% - Accent2 2 14 3" xfId="14911"/>
    <cellStyle name="20% - Accent2 2 15" xfId="120"/>
    <cellStyle name="20% - Accent2 2 2" xfId="170"/>
    <cellStyle name="20% - Accent2 2 2 10" xfId="4080"/>
    <cellStyle name="20% - Accent2 2 2 10 2" xfId="9214"/>
    <cellStyle name="20% - Accent2 2 2 10 3" xfId="14315"/>
    <cellStyle name="20% - Accent2 2 2 11" xfId="4719"/>
    <cellStyle name="20% - Accent2 2 2 11 2" xfId="9853"/>
    <cellStyle name="20% - Accent2 2 2 11 3" xfId="14954"/>
    <cellStyle name="20% - Accent2 2 2 12" xfId="5363"/>
    <cellStyle name="20% - Accent2 2 2 13" xfId="10466"/>
    <cellStyle name="20% - Accent2 2 2 2" xfId="373"/>
    <cellStyle name="20% - Accent2 2 2 2 10" xfId="10611"/>
    <cellStyle name="20% - Accent2 2 2 2 2" xfId="943"/>
    <cellStyle name="20% - Accent2 2 2 2 2 2" xfId="1931"/>
    <cellStyle name="20% - Accent2 2 2 2 2 2 2" xfId="7065"/>
    <cellStyle name="20% - Accent2 2 2 2 2 2 3" xfId="12166"/>
    <cellStyle name="20% - Accent2 2 2 2 2 3" xfId="6077"/>
    <cellStyle name="20% - Accent2 2 2 2 2 4" xfId="11178"/>
    <cellStyle name="20% - Accent2 2 2 2 3" xfId="1364"/>
    <cellStyle name="20% - Accent2 2 2 2 3 2" xfId="6498"/>
    <cellStyle name="20% - Accent2 2 2 2 3 3" xfId="11599"/>
    <cellStyle name="20% - Accent2 2 2 2 4" xfId="2512"/>
    <cellStyle name="20% - Accent2 2 2 2 4 2" xfId="7646"/>
    <cellStyle name="20% - Accent2 2 2 2 4 3" xfId="12747"/>
    <cellStyle name="20% - Accent2 2 2 2 5" xfId="3108"/>
    <cellStyle name="20% - Accent2 2 2 2 5 2" xfId="8242"/>
    <cellStyle name="20% - Accent2 2 2 2 5 3" xfId="13343"/>
    <cellStyle name="20% - Accent2 2 2 2 6" xfId="3718"/>
    <cellStyle name="20% - Accent2 2 2 2 6 2" xfId="8852"/>
    <cellStyle name="20% - Accent2 2 2 2 6 3" xfId="13953"/>
    <cellStyle name="20% - Accent2 2 2 2 7" xfId="4342"/>
    <cellStyle name="20% - Accent2 2 2 2 7 2" xfId="9476"/>
    <cellStyle name="20% - Accent2 2 2 2 7 3" xfId="14577"/>
    <cellStyle name="20% - Accent2 2 2 2 8" xfId="4981"/>
    <cellStyle name="20% - Accent2 2 2 2 8 2" xfId="10115"/>
    <cellStyle name="20% - Accent2 2 2 2 8 3" xfId="15216"/>
    <cellStyle name="20% - Accent2 2 2 2 9" xfId="5508"/>
    <cellStyle name="20% - Accent2 2 2 3" xfId="519"/>
    <cellStyle name="20% - Accent2 2 2 3 10" xfId="10756"/>
    <cellStyle name="20% - Accent2 2 2 3 2" xfId="1088"/>
    <cellStyle name="20% - Accent2 2 2 3 2 2" xfId="2076"/>
    <cellStyle name="20% - Accent2 2 2 3 2 2 2" xfId="7210"/>
    <cellStyle name="20% - Accent2 2 2 3 2 2 3" xfId="12311"/>
    <cellStyle name="20% - Accent2 2 2 3 2 3" xfId="6222"/>
    <cellStyle name="20% - Accent2 2 2 3 2 4" xfId="11323"/>
    <cellStyle name="20% - Accent2 2 2 3 3" xfId="1509"/>
    <cellStyle name="20% - Accent2 2 2 3 3 2" xfId="6643"/>
    <cellStyle name="20% - Accent2 2 2 3 3 3" xfId="11744"/>
    <cellStyle name="20% - Accent2 2 2 3 4" xfId="2657"/>
    <cellStyle name="20% - Accent2 2 2 3 4 2" xfId="7791"/>
    <cellStyle name="20% - Accent2 2 2 3 4 3" xfId="12892"/>
    <cellStyle name="20% - Accent2 2 2 3 5" xfId="3253"/>
    <cellStyle name="20% - Accent2 2 2 3 5 2" xfId="8387"/>
    <cellStyle name="20% - Accent2 2 2 3 5 3" xfId="13488"/>
    <cellStyle name="20% - Accent2 2 2 3 6" xfId="3863"/>
    <cellStyle name="20% - Accent2 2 2 3 6 2" xfId="8997"/>
    <cellStyle name="20% - Accent2 2 2 3 6 3" xfId="14098"/>
    <cellStyle name="20% - Accent2 2 2 3 7" xfId="4487"/>
    <cellStyle name="20% - Accent2 2 2 3 7 2" xfId="9621"/>
    <cellStyle name="20% - Accent2 2 2 3 7 3" xfId="14722"/>
    <cellStyle name="20% - Accent2 2 2 3 8" xfId="5126"/>
    <cellStyle name="20% - Accent2 2 2 3 8 2" xfId="10260"/>
    <cellStyle name="20% - Accent2 2 2 3 8 3" xfId="15361"/>
    <cellStyle name="20% - Accent2 2 2 3 9" xfId="5653"/>
    <cellStyle name="20% - Accent2 2 2 4" xfId="798"/>
    <cellStyle name="20% - Accent2 2 2 4 2" xfId="1786"/>
    <cellStyle name="20% - Accent2 2 2 4 2 2" xfId="6920"/>
    <cellStyle name="20% - Accent2 2 2 4 2 3" xfId="12021"/>
    <cellStyle name="20% - Accent2 2 2 4 3" xfId="2367"/>
    <cellStyle name="20% - Accent2 2 2 4 3 2" xfId="7501"/>
    <cellStyle name="20% - Accent2 2 2 4 3 3" xfId="12602"/>
    <cellStyle name="20% - Accent2 2 2 4 4" xfId="2963"/>
    <cellStyle name="20% - Accent2 2 2 4 4 2" xfId="8097"/>
    <cellStyle name="20% - Accent2 2 2 4 4 3" xfId="13198"/>
    <cellStyle name="20% - Accent2 2 2 4 5" xfId="3573"/>
    <cellStyle name="20% - Accent2 2 2 4 5 2" xfId="8707"/>
    <cellStyle name="20% - Accent2 2 2 4 5 3" xfId="13808"/>
    <cellStyle name="20% - Accent2 2 2 4 6" xfId="4197"/>
    <cellStyle name="20% - Accent2 2 2 4 6 2" xfId="9331"/>
    <cellStyle name="20% - Accent2 2 2 4 6 3" xfId="14432"/>
    <cellStyle name="20% - Accent2 2 2 4 7" xfId="4836"/>
    <cellStyle name="20% - Accent2 2 2 4 7 2" xfId="9970"/>
    <cellStyle name="20% - Accent2 2 2 4 7 3" xfId="15071"/>
    <cellStyle name="20% - Accent2 2 2 4 8" xfId="5932"/>
    <cellStyle name="20% - Accent2 2 2 4 9" xfId="11033"/>
    <cellStyle name="20% - Accent2 2 2 5" xfId="679"/>
    <cellStyle name="20% - Accent2 2 2 5 2" xfId="1669"/>
    <cellStyle name="20% - Accent2 2 2 5 2 2" xfId="6803"/>
    <cellStyle name="20% - Accent2 2 2 5 2 3" xfId="11904"/>
    <cellStyle name="20% - Accent2 2 2 5 3" xfId="5813"/>
    <cellStyle name="20% - Accent2 2 2 5 4" xfId="10916"/>
    <cellStyle name="20% - Accent2 2 2 6" xfId="1219"/>
    <cellStyle name="20% - Accent2 2 2 6 2" xfId="6353"/>
    <cellStyle name="20% - Accent2 2 2 6 3" xfId="11454"/>
    <cellStyle name="20% - Accent2 2 2 7" xfId="2250"/>
    <cellStyle name="20% - Accent2 2 2 7 2" xfId="7384"/>
    <cellStyle name="20% - Accent2 2 2 7 3" xfId="12485"/>
    <cellStyle name="20% - Accent2 2 2 8" xfId="2846"/>
    <cellStyle name="20% - Accent2 2 2 8 2" xfId="7980"/>
    <cellStyle name="20% - Accent2 2 2 8 3" xfId="13081"/>
    <cellStyle name="20% - Accent2 2 2 9" xfId="3456"/>
    <cellStyle name="20% - Accent2 2 2 9 2" xfId="8590"/>
    <cellStyle name="20% - Accent2 2 2 9 3" xfId="13691"/>
    <cellStyle name="20% - Accent2 2 3" xfId="194"/>
    <cellStyle name="20% - Accent2 2 3 10" xfId="4095"/>
    <cellStyle name="20% - Accent2 2 3 10 2" xfId="9229"/>
    <cellStyle name="20% - Accent2 2 3 10 3" xfId="14330"/>
    <cellStyle name="20% - Accent2 2 3 11" xfId="4734"/>
    <cellStyle name="20% - Accent2 2 3 11 2" xfId="9868"/>
    <cellStyle name="20% - Accent2 2 3 11 3" xfId="14969"/>
    <cellStyle name="20% - Accent2 2 3 12" xfId="5378"/>
    <cellStyle name="20% - Accent2 2 3 13" xfId="10481"/>
    <cellStyle name="20% - Accent2 2 3 2" xfId="388"/>
    <cellStyle name="20% - Accent2 2 3 2 10" xfId="10626"/>
    <cellStyle name="20% - Accent2 2 3 2 2" xfId="958"/>
    <cellStyle name="20% - Accent2 2 3 2 2 2" xfId="1946"/>
    <cellStyle name="20% - Accent2 2 3 2 2 2 2" xfId="7080"/>
    <cellStyle name="20% - Accent2 2 3 2 2 2 3" xfId="12181"/>
    <cellStyle name="20% - Accent2 2 3 2 2 3" xfId="6092"/>
    <cellStyle name="20% - Accent2 2 3 2 2 4" xfId="11193"/>
    <cellStyle name="20% - Accent2 2 3 2 3" xfId="1379"/>
    <cellStyle name="20% - Accent2 2 3 2 3 2" xfId="6513"/>
    <cellStyle name="20% - Accent2 2 3 2 3 3" xfId="11614"/>
    <cellStyle name="20% - Accent2 2 3 2 4" xfId="2527"/>
    <cellStyle name="20% - Accent2 2 3 2 4 2" xfId="7661"/>
    <cellStyle name="20% - Accent2 2 3 2 4 3" xfId="12762"/>
    <cellStyle name="20% - Accent2 2 3 2 5" xfId="3123"/>
    <cellStyle name="20% - Accent2 2 3 2 5 2" xfId="8257"/>
    <cellStyle name="20% - Accent2 2 3 2 5 3" xfId="13358"/>
    <cellStyle name="20% - Accent2 2 3 2 6" xfId="3733"/>
    <cellStyle name="20% - Accent2 2 3 2 6 2" xfId="8867"/>
    <cellStyle name="20% - Accent2 2 3 2 6 3" xfId="13968"/>
    <cellStyle name="20% - Accent2 2 3 2 7" xfId="4357"/>
    <cellStyle name="20% - Accent2 2 3 2 7 2" xfId="9491"/>
    <cellStyle name="20% - Accent2 2 3 2 7 3" xfId="14592"/>
    <cellStyle name="20% - Accent2 2 3 2 8" xfId="4996"/>
    <cellStyle name="20% - Accent2 2 3 2 8 2" xfId="10130"/>
    <cellStyle name="20% - Accent2 2 3 2 8 3" xfId="15231"/>
    <cellStyle name="20% - Accent2 2 3 2 9" xfId="5523"/>
    <cellStyle name="20% - Accent2 2 3 3" xfId="534"/>
    <cellStyle name="20% - Accent2 2 3 3 10" xfId="10771"/>
    <cellStyle name="20% - Accent2 2 3 3 2" xfId="1103"/>
    <cellStyle name="20% - Accent2 2 3 3 2 2" xfId="2091"/>
    <cellStyle name="20% - Accent2 2 3 3 2 2 2" xfId="7225"/>
    <cellStyle name="20% - Accent2 2 3 3 2 2 3" xfId="12326"/>
    <cellStyle name="20% - Accent2 2 3 3 2 3" xfId="6237"/>
    <cellStyle name="20% - Accent2 2 3 3 2 4" xfId="11338"/>
    <cellStyle name="20% - Accent2 2 3 3 3" xfId="1524"/>
    <cellStyle name="20% - Accent2 2 3 3 3 2" xfId="6658"/>
    <cellStyle name="20% - Accent2 2 3 3 3 3" xfId="11759"/>
    <cellStyle name="20% - Accent2 2 3 3 4" xfId="2672"/>
    <cellStyle name="20% - Accent2 2 3 3 4 2" xfId="7806"/>
    <cellStyle name="20% - Accent2 2 3 3 4 3" xfId="12907"/>
    <cellStyle name="20% - Accent2 2 3 3 5" xfId="3268"/>
    <cellStyle name="20% - Accent2 2 3 3 5 2" xfId="8402"/>
    <cellStyle name="20% - Accent2 2 3 3 5 3" xfId="13503"/>
    <cellStyle name="20% - Accent2 2 3 3 6" xfId="3878"/>
    <cellStyle name="20% - Accent2 2 3 3 6 2" xfId="9012"/>
    <cellStyle name="20% - Accent2 2 3 3 6 3" xfId="14113"/>
    <cellStyle name="20% - Accent2 2 3 3 7" xfId="4502"/>
    <cellStyle name="20% - Accent2 2 3 3 7 2" xfId="9636"/>
    <cellStyle name="20% - Accent2 2 3 3 7 3" xfId="14737"/>
    <cellStyle name="20% - Accent2 2 3 3 8" xfId="5141"/>
    <cellStyle name="20% - Accent2 2 3 3 8 2" xfId="10275"/>
    <cellStyle name="20% - Accent2 2 3 3 8 3" xfId="15376"/>
    <cellStyle name="20% - Accent2 2 3 3 9" xfId="5668"/>
    <cellStyle name="20% - Accent2 2 3 4" xfId="813"/>
    <cellStyle name="20% - Accent2 2 3 4 2" xfId="1801"/>
    <cellStyle name="20% - Accent2 2 3 4 2 2" xfId="6935"/>
    <cellStyle name="20% - Accent2 2 3 4 2 3" xfId="12036"/>
    <cellStyle name="20% - Accent2 2 3 4 3" xfId="2382"/>
    <cellStyle name="20% - Accent2 2 3 4 3 2" xfId="7516"/>
    <cellStyle name="20% - Accent2 2 3 4 3 3" xfId="12617"/>
    <cellStyle name="20% - Accent2 2 3 4 4" xfId="2978"/>
    <cellStyle name="20% - Accent2 2 3 4 4 2" xfId="8112"/>
    <cellStyle name="20% - Accent2 2 3 4 4 3" xfId="13213"/>
    <cellStyle name="20% - Accent2 2 3 4 5" xfId="3588"/>
    <cellStyle name="20% - Accent2 2 3 4 5 2" xfId="8722"/>
    <cellStyle name="20% - Accent2 2 3 4 5 3" xfId="13823"/>
    <cellStyle name="20% - Accent2 2 3 4 6" xfId="4212"/>
    <cellStyle name="20% - Accent2 2 3 4 6 2" xfId="9346"/>
    <cellStyle name="20% - Accent2 2 3 4 6 3" xfId="14447"/>
    <cellStyle name="20% - Accent2 2 3 4 7" xfId="4851"/>
    <cellStyle name="20% - Accent2 2 3 4 7 2" xfId="9985"/>
    <cellStyle name="20% - Accent2 2 3 4 7 3" xfId="15086"/>
    <cellStyle name="20% - Accent2 2 3 4 8" xfId="5947"/>
    <cellStyle name="20% - Accent2 2 3 4 9" xfId="11048"/>
    <cellStyle name="20% - Accent2 2 3 5" xfId="694"/>
    <cellStyle name="20% - Accent2 2 3 5 2" xfId="1684"/>
    <cellStyle name="20% - Accent2 2 3 5 2 2" xfId="6818"/>
    <cellStyle name="20% - Accent2 2 3 5 2 3" xfId="11919"/>
    <cellStyle name="20% - Accent2 2 3 5 3" xfId="5828"/>
    <cellStyle name="20% - Accent2 2 3 5 4" xfId="10931"/>
    <cellStyle name="20% - Accent2 2 3 6" xfId="1234"/>
    <cellStyle name="20% - Accent2 2 3 6 2" xfId="6368"/>
    <cellStyle name="20% - Accent2 2 3 6 3" xfId="11469"/>
    <cellStyle name="20% - Accent2 2 3 7" xfId="2265"/>
    <cellStyle name="20% - Accent2 2 3 7 2" xfId="7399"/>
    <cellStyle name="20% - Accent2 2 3 7 3" xfId="12500"/>
    <cellStyle name="20% - Accent2 2 3 8" xfId="2861"/>
    <cellStyle name="20% - Accent2 2 3 8 2" xfId="7995"/>
    <cellStyle name="20% - Accent2 2 3 8 3" xfId="13096"/>
    <cellStyle name="20% - Accent2 2 3 9" xfId="3471"/>
    <cellStyle name="20% - Accent2 2 3 9 2" xfId="8605"/>
    <cellStyle name="20% - Accent2 2 3 9 3" xfId="13706"/>
    <cellStyle name="20% - Accent2 2 4" xfId="210"/>
    <cellStyle name="20% - Accent2 2 4 10" xfId="4110"/>
    <cellStyle name="20% - Accent2 2 4 10 2" xfId="9244"/>
    <cellStyle name="20% - Accent2 2 4 10 3" xfId="14345"/>
    <cellStyle name="20% - Accent2 2 4 11" xfId="4749"/>
    <cellStyle name="20% - Accent2 2 4 11 2" xfId="9883"/>
    <cellStyle name="20% - Accent2 2 4 11 3" xfId="14984"/>
    <cellStyle name="20% - Accent2 2 4 12" xfId="5393"/>
    <cellStyle name="20% - Accent2 2 4 13" xfId="10496"/>
    <cellStyle name="20% - Accent2 2 4 2" xfId="404"/>
    <cellStyle name="20% - Accent2 2 4 2 10" xfId="10641"/>
    <cellStyle name="20% - Accent2 2 4 2 2" xfId="973"/>
    <cellStyle name="20% - Accent2 2 4 2 2 2" xfId="1961"/>
    <cellStyle name="20% - Accent2 2 4 2 2 2 2" xfId="7095"/>
    <cellStyle name="20% - Accent2 2 4 2 2 2 3" xfId="12196"/>
    <cellStyle name="20% - Accent2 2 4 2 2 3" xfId="6107"/>
    <cellStyle name="20% - Accent2 2 4 2 2 4" xfId="11208"/>
    <cellStyle name="20% - Accent2 2 4 2 3" xfId="1394"/>
    <cellStyle name="20% - Accent2 2 4 2 3 2" xfId="6528"/>
    <cellStyle name="20% - Accent2 2 4 2 3 3" xfId="11629"/>
    <cellStyle name="20% - Accent2 2 4 2 4" xfId="2542"/>
    <cellStyle name="20% - Accent2 2 4 2 4 2" xfId="7676"/>
    <cellStyle name="20% - Accent2 2 4 2 4 3" xfId="12777"/>
    <cellStyle name="20% - Accent2 2 4 2 5" xfId="3138"/>
    <cellStyle name="20% - Accent2 2 4 2 5 2" xfId="8272"/>
    <cellStyle name="20% - Accent2 2 4 2 5 3" xfId="13373"/>
    <cellStyle name="20% - Accent2 2 4 2 6" xfId="3748"/>
    <cellStyle name="20% - Accent2 2 4 2 6 2" xfId="8882"/>
    <cellStyle name="20% - Accent2 2 4 2 6 3" xfId="13983"/>
    <cellStyle name="20% - Accent2 2 4 2 7" xfId="4372"/>
    <cellStyle name="20% - Accent2 2 4 2 7 2" xfId="9506"/>
    <cellStyle name="20% - Accent2 2 4 2 7 3" xfId="14607"/>
    <cellStyle name="20% - Accent2 2 4 2 8" xfId="5011"/>
    <cellStyle name="20% - Accent2 2 4 2 8 2" xfId="10145"/>
    <cellStyle name="20% - Accent2 2 4 2 8 3" xfId="15246"/>
    <cellStyle name="20% - Accent2 2 4 2 9" xfId="5538"/>
    <cellStyle name="20% - Accent2 2 4 3" xfId="549"/>
    <cellStyle name="20% - Accent2 2 4 3 10" xfId="10786"/>
    <cellStyle name="20% - Accent2 2 4 3 2" xfId="1118"/>
    <cellStyle name="20% - Accent2 2 4 3 2 2" xfId="2106"/>
    <cellStyle name="20% - Accent2 2 4 3 2 2 2" xfId="7240"/>
    <cellStyle name="20% - Accent2 2 4 3 2 2 3" xfId="12341"/>
    <cellStyle name="20% - Accent2 2 4 3 2 3" xfId="6252"/>
    <cellStyle name="20% - Accent2 2 4 3 2 4" xfId="11353"/>
    <cellStyle name="20% - Accent2 2 4 3 3" xfId="1539"/>
    <cellStyle name="20% - Accent2 2 4 3 3 2" xfId="6673"/>
    <cellStyle name="20% - Accent2 2 4 3 3 3" xfId="11774"/>
    <cellStyle name="20% - Accent2 2 4 3 4" xfId="2687"/>
    <cellStyle name="20% - Accent2 2 4 3 4 2" xfId="7821"/>
    <cellStyle name="20% - Accent2 2 4 3 4 3" xfId="12922"/>
    <cellStyle name="20% - Accent2 2 4 3 5" xfId="3283"/>
    <cellStyle name="20% - Accent2 2 4 3 5 2" xfId="8417"/>
    <cellStyle name="20% - Accent2 2 4 3 5 3" xfId="13518"/>
    <cellStyle name="20% - Accent2 2 4 3 6" xfId="3893"/>
    <cellStyle name="20% - Accent2 2 4 3 6 2" xfId="9027"/>
    <cellStyle name="20% - Accent2 2 4 3 6 3" xfId="14128"/>
    <cellStyle name="20% - Accent2 2 4 3 7" xfId="4517"/>
    <cellStyle name="20% - Accent2 2 4 3 7 2" xfId="9651"/>
    <cellStyle name="20% - Accent2 2 4 3 7 3" xfId="14752"/>
    <cellStyle name="20% - Accent2 2 4 3 8" xfId="5156"/>
    <cellStyle name="20% - Accent2 2 4 3 8 2" xfId="10290"/>
    <cellStyle name="20% - Accent2 2 4 3 8 3" xfId="15391"/>
    <cellStyle name="20% - Accent2 2 4 3 9" xfId="5683"/>
    <cellStyle name="20% - Accent2 2 4 4" xfId="828"/>
    <cellStyle name="20% - Accent2 2 4 4 2" xfId="1816"/>
    <cellStyle name="20% - Accent2 2 4 4 2 2" xfId="6950"/>
    <cellStyle name="20% - Accent2 2 4 4 2 3" xfId="12051"/>
    <cellStyle name="20% - Accent2 2 4 4 3" xfId="2397"/>
    <cellStyle name="20% - Accent2 2 4 4 3 2" xfId="7531"/>
    <cellStyle name="20% - Accent2 2 4 4 3 3" xfId="12632"/>
    <cellStyle name="20% - Accent2 2 4 4 4" xfId="2993"/>
    <cellStyle name="20% - Accent2 2 4 4 4 2" xfId="8127"/>
    <cellStyle name="20% - Accent2 2 4 4 4 3" xfId="13228"/>
    <cellStyle name="20% - Accent2 2 4 4 5" xfId="3603"/>
    <cellStyle name="20% - Accent2 2 4 4 5 2" xfId="8737"/>
    <cellStyle name="20% - Accent2 2 4 4 5 3" xfId="13838"/>
    <cellStyle name="20% - Accent2 2 4 4 6" xfId="4227"/>
    <cellStyle name="20% - Accent2 2 4 4 6 2" xfId="9361"/>
    <cellStyle name="20% - Accent2 2 4 4 6 3" xfId="14462"/>
    <cellStyle name="20% - Accent2 2 4 4 7" xfId="4866"/>
    <cellStyle name="20% - Accent2 2 4 4 7 2" xfId="10000"/>
    <cellStyle name="20% - Accent2 2 4 4 7 3" xfId="15101"/>
    <cellStyle name="20% - Accent2 2 4 4 8" xfId="5962"/>
    <cellStyle name="20% - Accent2 2 4 4 9" xfId="11063"/>
    <cellStyle name="20% - Accent2 2 4 5" xfId="709"/>
    <cellStyle name="20% - Accent2 2 4 5 2" xfId="1699"/>
    <cellStyle name="20% - Accent2 2 4 5 2 2" xfId="6833"/>
    <cellStyle name="20% - Accent2 2 4 5 2 3" xfId="11934"/>
    <cellStyle name="20% - Accent2 2 4 5 3" xfId="5843"/>
    <cellStyle name="20% - Accent2 2 4 5 4" xfId="10946"/>
    <cellStyle name="20% - Accent2 2 4 6" xfId="1249"/>
    <cellStyle name="20% - Accent2 2 4 6 2" xfId="6383"/>
    <cellStyle name="20% - Accent2 2 4 6 3" xfId="11484"/>
    <cellStyle name="20% - Accent2 2 4 7" xfId="2280"/>
    <cellStyle name="20% - Accent2 2 4 7 2" xfId="7414"/>
    <cellStyle name="20% - Accent2 2 4 7 3" xfId="12515"/>
    <cellStyle name="20% - Accent2 2 4 8" xfId="2876"/>
    <cellStyle name="20% - Accent2 2 4 8 2" xfId="8010"/>
    <cellStyle name="20% - Accent2 2 4 8 3" xfId="13111"/>
    <cellStyle name="20% - Accent2 2 4 9" xfId="3486"/>
    <cellStyle name="20% - Accent2 2 4 9 2" xfId="8620"/>
    <cellStyle name="20% - Accent2 2 4 9 3" xfId="13721"/>
    <cellStyle name="20% - Accent2 2 5" xfId="239"/>
    <cellStyle name="20% - Accent2 2 5 10" xfId="4139"/>
    <cellStyle name="20% - Accent2 2 5 10 2" xfId="9273"/>
    <cellStyle name="20% - Accent2 2 5 10 3" xfId="14374"/>
    <cellStyle name="20% - Accent2 2 5 11" xfId="4778"/>
    <cellStyle name="20% - Accent2 2 5 11 2" xfId="9912"/>
    <cellStyle name="20% - Accent2 2 5 11 3" xfId="15013"/>
    <cellStyle name="20% - Accent2 2 5 12" xfId="5422"/>
    <cellStyle name="20% - Accent2 2 5 13" xfId="10525"/>
    <cellStyle name="20% - Accent2 2 5 2" xfId="433"/>
    <cellStyle name="20% - Accent2 2 5 2 10" xfId="10670"/>
    <cellStyle name="20% - Accent2 2 5 2 2" xfId="1002"/>
    <cellStyle name="20% - Accent2 2 5 2 2 2" xfId="1990"/>
    <cellStyle name="20% - Accent2 2 5 2 2 2 2" xfId="7124"/>
    <cellStyle name="20% - Accent2 2 5 2 2 2 3" xfId="12225"/>
    <cellStyle name="20% - Accent2 2 5 2 2 3" xfId="6136"/>
    <cellStyle name="20% - Accent2 2 5 2 2 4" xfId="11237"/>
    <cellStyle name="20% - Accent2 2 5 2 3" xfId="1423"/>
    <cellStyle name="20% - Accent2 2 5 2 3 2" xfId="6557"/>
    <cellStyle name="20% - Accent2 2 5 2 3 3" xfId="11658"/>
    <cellStyle name="20% - Accent2 2 5 2 4" xfId="2571"/>
    <cellStyle name="20% - Accent2 2 5 2 4 2" xfId="7705"/>
    <cellStyle name="20% - Accent2 2 5 2 4 3" xfId="12806"/>
    <cellStyle name="20% - Accent2 2 5 2 5" xfId="3167"/>
    <cellStyle name="20% - Accent2 2 5 2 5 2" xfId="8301"/>
    <cellStyle name="20% - Accent2 2 5 2 5 3" xfId="13402"/>
    <cellStyle name="20% - Accent2 2 5 2 6" xfId="3777"/>
    <cellStyle name="20% - Accent2 2 5 2 6 2" xfId="8911"/>
    <cellStyle name="20% - Accent2 2 5 2 6 3" xfId="14012"/>
    <cellStyle name="20% - Accent2 2 5 2 7" xfId="4401"/>
    <cellStyle name="20% - Accent2 2 5 2 7 2" xfId="9535"/>
    <cellStyle name="20% - Accent2 2 5 2 7 3" xfId="14636"/>
    <cellStyle name="20% - Accent2 2 5 2 8" xfId="5040"/>
    <cellStyle name="20% - Accent2 2 5 2 8 2" xfId="10174"/>
    <cellStyle name="20% - Accent2 2 5 2 8 3" xfId="15275"/>
    <cellStyle name="20% - Accent2 2 5 2 9" xfId="5567"/>
    <cellStyle name="20% - Accent2 2 5 3" xfId="578"/>
    <cellStyle name="20% - Accent2 2 5 3 10" xfId="10815"/>
    <cellStyle name="20% - Accent2 2 5 3 2" xfId="1147"/>
    <cellStyle name="20% - Accent2 2 5 3 2 2" xfId="2135"/>
    <cellStyle name="20% - Accent2 2 5 3 2 2 2" xfId="7269"/>
    <cellStyle name="20% - Accent2 2 5 3 2 2 3" xfId="12370"/>
    <cellStyle name="20% - Accent2 2 5 3 2 3" xfId="6281"/>
    <cellStyle name="20% - Accent2 2 5 3 2 4" xfId="11382"/>
    <cellStyle name="20% - Accent2 2 5 3 3" xfId="1568"/>
    <cellStyle name="20% - Accent2 2 5 3 3 2" xfId="6702"/>
    <cellStyle name="20% - Accent2 2 5 3 3 3" xfId="11803"/>
    <cellStyle name="20% - Accent2 2 5 3 4" xfId="2716"/>
    <cellStyle name="20% - Accent2 2 5 3 4 2" xfId="7850"/>
    <cellStyle name="20% - Accent2 2 5 3 4 3" xfId="12951"/>
    <cellStyle name="20% - Accent2 2 5 3 5" xfId="3312"/>
    <cellStyle name="20% - Accent2 2 5 3 5 2" xfId="8446"/>
    <cellStyle name="20% - Accent2 2 5 3 5 3" xfId="13547"/>
    <cellStyle name="20% - Accent2 2 5 3 6" xfId="3922"/>
    <cellStyle name="20% - Accent2 2 5 3 6 2" xfId="9056"/>
    <cellStyle name="20% - Accent2 2 5 3 6 3" xfId="14157"/>
    <cellStyle name="20% - Accent2 2 5 3 7" xfId="4546"/>
    <cellStyle name="20% - Accent2 2 5 3 7 2" xfId="9680"/>
    <cellStyle name="20% - Accent2 2 5 3 7 3" xfId="14781"/>
    <cellStyle name="20% - Accent2 2 5 3 8" xfId="5185"/>
    <cellStyle name="20% - Accent2 2 5 3 8 2" xfId="10319"/>
    <cellStyle name="20% - Accent2 2 5 3 8 3" xfId="15420"/>
    <cellStyle name="20% - Accent2 2 5 3 9" xfId="5712"/>
    <cellStyle name="20% - Accent2 2 5 4" xfId="857"/>
    <cellStyle name="20% - Accent2 2 5 4 2" xfId="1845"/>
    <cellStyle name="20% - Accent2 2 5 4 2 2" xfId="6979"/>
    <cellStyle name="20% - Accent2 2 5 4 2 3" xfId="12080"/>
    <cellStyle name="20% - Accent2 2 5 4 3" xfId="2426"/>
    <cellStyle name="20% - Accent2 2 5 4 3 2" xfId="7560"/>
    <cellStyle name="20% - Accent2 2 5 4 3 3" xfId="12661"/>
    <cellStyle name="20% - Accent2 2 5 4 4" xfId="3022"/>
    <cellStyle name="20% - Accent2 2 5 4 4 2" xfId="8156"/>
    <cellStyle name="20% - Accent2 2 5 4 4 3" xfId="13257"/>
    <cellStyle name="20% - Accent2 2 5 4 5" xfId="3632"/>
    <cellStyle name="20% - Accent2 2 5 4 5 2" xfId="8766"/>
    <cellStyle name="20% - Accent2 2 5 4 5 3" xfId="13867"/>
    <cellStyle name="20% - Accent2 2 5 4 6" xfId="4256"/>
    <cellStyle name="20% - Accent2 2 5 4 6 2" xfId="9390"/>
    <cellStyle name="20% - Accent2 2 5 4 6 3" xfId="14491"/>
    <cellStyle name="20% - Accent2 2 5 4 7" xfId="4895"/>
    <cellStyle name="20% - Accent2 2 5 4 7 2" xfId="10029"/>
    <cellStyle name="20% - Accent2 2 5 4 7 3" xfId="15130"/>
    <cellStyle name="20% - Accent2 2 5 4 8" xfId="5991"/>
    <cellStyle name="20% - Accent2 2 5 4 9" xfId="11092"/>
    <cellStyle name="20% - Accent2 2 5 5" xfId="738"/>
    <cellStyle name="20% - Accent2 2 5 5 2" xfId="1728"/>
    <cellStyle name="20% - Accent2 2 5 5 2 2" xfId="6862"/>
    <cellStyle name="20% - Accent2 2 5 5 2 3" xfId="11963"/>
    <cellStyle name="20% - Accent2 2 5 5 3" xfId="5872"/>
    <cellStyle name="20% - Accent2 2 5 5 4" xfId="10975"/>
    <cellStyle name="20% - Accent2 2 5 6" xfId="1278"/>
    <cellStyle name="20% - Accent2 2 5 6 2" xfId="6412"/>
    <cellStyle name="20% - Accent2 2 5 6 3" xfId="11513"/>
    <cellStyle name="20% - Accent2 2 5 7" xfId="2309"/>
    <cellStyle name="20% - Accent2 2 5 7 2" xfId="7443"/>
    <cellStyle name="20% - Accent2 2 5 7 3" xfId="12544"/>
    <cellStyle name="20% - Accent2 2 5 8" xfId="2905"/>
    <cellStyle name="20% - Accent2 2 5 8 2" xfId="8039"/>
    <cellStyle name="20% - Accent2 2 5 8 3" xfId="13140"/>
    <cellStyle name="20% - Accent2 2 5 9" xfId="3515"/>
    <cellStyle name="20% - Accent2 2 5 9 2" xfId="8649"/>
    <cellStyle name="20% - Accent2 2 5 9 3" xfId="13750"/>
    <cellStyle name="20% - Accent2 2 6" xfId="322"/>
    <cellStyle name="20% - Accent2 2 7" xfId="282"/>
    <cellStyle name="20% - Accent2 2 7 10" xfId="10568"/>
    <cellStyle name="20% - Accent2 2 7 2" xfId="900"/>
    <cellStyle name="20% - Accent2 2 7 2 2" xfId="1888"/>
    <cellStyle name="20% - Accent2 2 7 2 2 2" xfId="7022"/>
    <cellStyle name="20% - Accent2 2 7 2 2 3" xfId="12123"/>
    <cellStyle name="20% - Accent2 2 7 2 3" xfId="6034"/>
    <cellStyle name="20% - Accent2 2 7 2 4" xfId="11135"/>
    <cellStyle name="20% - Accent2 2 7 3" xfId="1321"/>
    <cellStyle name="20% - Accent2 2 7 3 2" xfId="6455"/>
    <cellStyle name="20% - Accent2 2 7 3 3" xfId="11556"/>
    <cellStyle name="20% - Accent2 2 7 4" xfId="2469"/>
    <cellStyle name="20% - Accent2 2 7 4 2" xfId="7603"/>
    <cellStyle name="20% - Accent2 2 7 4 3" xfId="12704"/>
    <cellStyle name="20% - Accent2 2 7 5" xfId="3065"/>
    <cellStyle name="20% - Accent2 2 7 5 2" xfId="8199"/>
    <cellStyle name="20% - Accent2 2 7 5 3" xfId="13300"/>
    <cellStyle name="20% - Accent2 2 7 6" xfId="3675"/>
    <cellStyle name="20% - Accent2 2 7 6 2" xfId="8809"/>
    <cellStyle name="20% - Accent2 2 7 6 3" xfId="13910"/>
    <cellStyle name="20% - Accent2 2 7 7" xfId="4299"/>
    <cellStyle name="20% - Accent2 2 7 7 2" xfId="9433"/>
    <cellStyle name="20% - Accent2 2 7 7 3" xfId="14534"/>
    <cellStyle name="20% - Accent2 2 7 8" xfId="4938"/>
    <cellStyle name="20% - Accent2 2 7 8 2" xfId="10072"/>
    <cellStyle name="20% - Accent2 2 7 8 3" xfId="15173"/>
    <cellStyle name="20% - Accent2 2 7 9" xfId="5465"/>
    <cellStyle name="20% - Accent2 2 8" xfId="476"/>
    <cellStyle name="20% - Accent2 2 8 10" xfId="10713"/>
    <cellStyle name="20% - Accent2 2 8 2" xfId="1045"/>
    <cellStyle name="20% - Accent2 2 8 2 2" xfId="2033"/>
    <cellStyle name="20% - Accent2 2 8 2 2 2" xfId="7167"/>
    <cellStyle name="20% - Accent2 2 8 2 2 3" xfId="12268"/>
    <cellStyle name="20% - Accent2 2 8 2 3" xfId="6179"/>
    <cellStyle name="20% - Accent2 2 8 2 4" xfId="11280"/>
    <cellStyle name="20% - Accent2 2 8 3" xfId="1466"/>
    <cellStyle name="20% - Accent2 2 8 3 2" xfId="6600"/>
    <cellStyle name="20% - Accent2 2 8 3 3" xfId="11701"/>
    <cellStyle name="20% - Accent2 2 8 4" xfId="2614"/>
    <cellStyle name="20% - Accent2 2 8 4 2" xfId="7748"/>
    <cellStyle name="20% - Accent2 2 8 4 3" xfId="12849"/>
    <cellStyle name="20% - Accent2 2 8 5" xfId="3210"/>
    <cellStyle name="20% - Accent2 2 8 5 2" xfId="8344"/>
    <cellStyle name="20% - Accent2 2 8 5 3" xfId="13445"/>
    <cellStyle name="20% - Accent2 2 8 6" xfId="3820"/>
    <cellStyle name="20% - Accent2 2 8 6 2" xfId="8954"/>
    <cellStyle name="20% - Accent2 2 8 6 3" xfId="14055"/>
    <cellStyle name="20% - Accent2 2 8 7" xfId="4444"/>
    <cellStyle name="20% - Accent2 2 8 7 2" xfId="9578"/>
    <cellStyle name="20% - Accent2 2 8 7 3" xfId="14679"/>
    <cellStyle name="20% - Accent2 2 8 8" xfId="5083"/>
    <cellStyle name="20% - Accent2 2 8 8 2" xfId="10217"/>
    <cellStyle name="20% - Accent2 2 8 8 3" xfId="15318"/>
    <cellStyle name="20% - Accent2 2 8 9" xfId="5610"/>
    <cellStyle name="20% - Accent2 2 9" xfId="636"/>
    <cellStyle name="20% - Accent2 2 9 2" xfId="1626"/>
    <cellStyle name="20% - Accent2 2 9 2 2" xfId="6760"/>
    <cellStyle name="20% - Accent2 2 9 2 3" xfId="11861"/>
    <cellStyle name="20% - Accent2 2 9 3" xfId="5770"/>
    <cellStyle name="20% - Accent2 2 9 4" xfId="10873"/>
    <cellStyle name="20% - Accent2 3" xfId="224"/>
    <cellStyle name="20% - Accent2 3 10" xfId="2817"/>
    <cellStyle name="20% - Accent2 3 10 2" xfId="7951"/>
    <cellStyle name="20% - Accent2 3 10 3" xfId="13052"/>
    <cellStyle name="20% - Accent2 3 11" xfId="3427"/>
    <cellStyle name="20% - Accent2 3 11 2" xfId="8561"/>
    <cellStyle name="20% - Accent2 3 11 3" xfId="13662"/>
    <cellStyle name="20% - Accent2 3 12" xfId="4051"/>
    <cellStyle name="20% - Accent2 3 12 2" xfId="9185"/>
    <cellStyle name="20% - Accent2 3 12 3" xfId="14286"/>
    <cellStyle name="20% - Accent2 3 13" xfId="4690"/>
    <cellStyle name="20% - Accent2 3 13 2" xfId="9824"/>
    <cellStyle name="20% - Accent2 3 13 3" xfId="14925"/>
    <cellStyle name="20% - Accent2 3 14" xfId="5407"/>
    <cellStyle name="20% - Accent2 3 15" xfId="10510"/>
    <cellStyle name="20% - Accent2 3 2" xfId="253"/>
    <cellStyle name="20% - Accent2 3 2 10" xfId="4153"/>
    <cellStyle name="20% - Accent2 3 2 10 2" xfId="9287"/>
    <cellStyle name="20% - Accent2 3 2 10 3" xfId="14388"/>
    <cellStyle name="20% - Accent2 3 2 11" xfId="4792"/>
    <cellStyle name="20% - Accent2 3 2 11 2" xfId="9926"/>
    <cellStyle name="20% - Accent2 3 2 11 3" xfId="15027"/>
    <cellStyle name="20% - Accent2 3 2 12" xfId="5436"/>
    <cellStyle name="20% - Accent2 3 2 13" xfId="10539"/>
    <cellStyle name="20% - Accent2 3 2 2" xfId="447"/>
    <cellStyle name="20% - Accent2 3 2 2 10" xfId="10684"/>
    <cellStyle name="20% - Accent2 3 2 2 2" xfId="1016"/>
    <cellStyle name="20% - Accent2 3 2 2 2 2" xfId="2004"/>
    <cellStyle name="20% - Accent2 3 2 2 2 2 2" xfId="7138"/>
    <cellStyle name="20% - Accent2 3 2 2 2 2 3" xfId="12239"/>
    <cellStyle name="20% - Accent2 3 2 2 2 3" xfId="6150"/>
    <cellStyle name="20% - Accent2 3 2 2 2 4" xfId="11251"/>
    <cellStyle name="20% - Accent2 3 2 2 3" xfId="1437"/>
    <cellStyle name="20% - Accent2 3 2 2 3 2" xfId="6571"/>
    <cellStyle name="20% - Accent2 3 2 2 3 3" xfId="11672"/>
    <cellStyle name="20% - Accent2 3 2 2 4" xfId="2585"/>
    <cellStyle name="20% - Accent2 3 2 2 4 2" xfId="7719"/>
    <cellStyle name="20% - Accent2 3 2 2 4 3" xfId="12820"/>
    <cellStyle name="20% - Accent2 3 2 2 5" xfId="3181"/>
    <cellStyle name="20% - Accent2 3 2 2 5 2" xfId="8315"/>
    <cellStyle name="20% - Accent2 3 2 2 5 3" xfId="13416"/>
    <cellStyle name="20% - Accent2 3 2 2 6" xfId="3791"/>
    <cellStyle name="20% - Accent2 3 2 2 6 2" xfId="8925"/>
    <cellStyle name="20% - Accent2 3 2 2 6 3" xfId="14026"/>
    <cellStyle name="20% - Accent2 3 2 2 7" xfId="4415"/>
    <cellStyle name="20% - Accent2 3 2 2 7 2" xfId="9549"/>
    <cellStyle name="20% - Accent2 3 2 2 7 3" xfId="14650"/>
    <cellStyle name="20% - Accent2 3 2 2 8" xfId="5054"/>
    <cellStyle name="20% - Accent2 3 2 2 8 2" xfId="10188"/>
    <cellStyle name="20% - Accent2 3 2 2 8 3" xfId="15289"/>
    <cellStyle name="20% - Accent2 3 2 2 9" xfId="5581"/>
    <cellStyle name="20% - Accent2 3 2 3" xfId="592"/>
    <cellStyle name="20% - Accent2 3 2 3 10" xfId="10829"/>
    <cellStyle name="20% - Accent2 3 2 3 2" xfId="1161"/>
    <cellStyle name="20% - Accent2 3 2 3 2 2" xfId="2149"/>
    <cellStyle name="20% - Accent2 3 2 3 2 2 2" xfId="7283"/>
    <cellStyle name="20% - Accent2 3 2 3 2 2 3" xfId="12384"/>
    <cellStyle name="20% - Accent2 3 2 3 2 3" xfId="6295"/>
    <cellStyle name="20% - Accent2 3 2 3 2 4" xfId="11396"/>
    <cellStyle name="20% - Accent2 3 2 3 3" xfId="1582"/>
    <cellStyle name="20% - Accent2 3 2 3 3 2" xfId="6716"/>
    <cellStyle name="20% - Accent2 3 2 3 3 3" xfId="11817"/>
    <cellStyle name="20% - Accent2 3 2 3 4" xfId="2730"/>
    <cellStyle name="20% - Accent2 3 2 3 4 2" xfId="7864"/>
    <cellStyle name="20% - Accent2 3 2 3 4 3" xfId="12965"/>
    <cellStyle name="20% - Accent2 3 2 3 5" xfId="3326"/>
    <cellStyle name="20% - Accent2 3 2 3 5 2" xfId="8460"/>
    <cellStyle name="20% - Accent2 3 2 3 5 3" xfId="13561"/>
    <cellStyle name="20% - Accent2 3 2 3 6" xfId="3936"/>
    <cellStyle name="20% - Accent2 3 2 3 6 2" xfId="9070"/>
    <cellStyle name="20% - Accent2 3 2 3 6 3" xfId="14171"/>
    <cellStyle name="20% - Accent2 3 2 3 7" xfId="4560"/>
    <cellStyle name="20% - Accent2 3 2 3 7 2" xfId="9694"/>
    <cellStyle name="20% - Accent2 3 2 3 7 3" xfId="14795"/>
    <cellStyle name="20% - Accent2 3 2 3 8" xfId="5199"/>
    <cellStyle name="20% - Accent2 3 2 3 8 2" xfId="10333"/>
    <cellStyle name="20% - Accent2 3 2 3 8 3" xfId="15434"/>
    <cellStyle name="20% - Accent2 3 2 3 9" xfId="5726"/>
    <cellStyle name="20% - Accent2 3 2 4" xfId="871"/>
    <cellStyle name="20% - Accent2 3 2 4 2" xfId="1859"/>
    <cellStyle name="20% - Accent2 3 2 4 2 2" xfId="6993"/>
    <cellStyle name="20% - Accent2 3 2 4 2 3" xfId="12094"/>
    <cellStyle name="20% - Accent2 3 2 4 3" xfId="2440"/>
    <cellStyle name="20% - Accent2 3 2 4 3 2" xfId="7574"/>
    <cellStyle name="20% - Accent2 3 2 4 3 3" xfId="12675"/>
    <cellStyle name="20% - Accent2 3 2 4 4" xfId="3036"/>
    <cellStyle name="20% - Accent2 3 2 4 4 2" xfId="8170"/>
    <cellStyle name="20% - Accent2 3 2 4 4 3" xfId="13271"/>
    <cellStyle name="20% - Accent2 3 2 4 5" xfId="3646"/>
    <cellStyle name="20% - Accent2 3 2 4 5 2" xfId="8780"/>
    <cellStyle name="20% - Accent2 3 2 4 5 3" xfId="13881"/>
    <cellStyle name="20% - Accent2 3 2 4 6" xfId="4270"/>
    <cellStyle name="20% - Accent2 3 2 4 6 2" xfId="9404"/>
    <cellStyle name="20% - Accent2 3 2 4 6 3" xfId="14505"/>
    <cellStyle name="20% - Accent2 3 2 4 7" xfId="4909"/>
    <cellStyle name="20% - Accent2 3 2 4 7 2" xfId="10043"/>
    <cellStyle name="20% - Accent2 3 2 4 7 3" xfId="15144"/>
    <cellStyle name="20% - Accent2 3 2 4 8" xfId="6005"/>
    <cellStyle name="20% - Accent2 3 2 4 9" xfId="11106"/>
    <cellStyle name="20% - Accent2 3 2 5" xfId="752"/>
    <cellStyle name="20% - Accent2 3 2 5 2" xfId="1742"/>
    <cellStyle name="20% - Accent2 3 2 5 2 2" xfId="6876"/>
    <cellStyle name="20% - Accent2 3 2 5 2 3" xfId="11977"/>
    <cellStyle name="20% - Accent2 3 2 5 3" xfId="5886"/>
    <cellStyle name="20% - Accent2 3 2 5 4" xfId="10989"/>
    <cellStyle name="20% - Accent2 3 2 6" xfId="1292"/>
    <cellStyle name="20% - Accent2 3 2 6 2" xfId="6426"/>
    <cellStyle name="20% - Accent2 3 2 6 3" xfId="11527"/>
    <cellStyle name="20% - Accent2 3 2 7" xfId="2323"/>
    <cellStyle name="20% - Accent2 3 2 7 2" xfId="7457"/>
    <cellStyle name="20% - Accent2 3 2 7 3" xfId="12558"/>
    <cellStyle name="20% - Accent2 3 2 8" xfId="2919"/>
    <cellStyle name="20% - Accent2 3 2 8 2" xfId="8053"/>
    <cellStyle name="20% - Accent2 3 2 8 3" xfId="13154"/>
    <cellStyle name="20% - Accent2 3 2 9" xfId="3529"/>
    <cellStyle name="20% - Accent2 3 2 9 2" xfId="8663"/>
    <cellStyle name="20% - Accent2 3 2 9 3" xfId="13764"/>
    <cellStyle name="20% - Accent2 3 3" xfId="418"/>
    <cellStyle name="20% - Accent2 3 3 10" xfId="4763"/>
    <cellStyle name="20% - Accent2 3 3 10 2" xfId="9897"/>
    <cellStyle name="20% - Accent2 3 3 10 3" xfId="14998"/>
    <cellStyle name="20% - Accent2 3 3 11" xfId="5552"/>
    <cellStyle name="20% - Accent2 3 3 12" xfId="10655"/>
    <cellStyle name="20% - Accent2 3 3 2" xfId="563"/>
    <cellStyle name="20% - Accent2 3 3 2 10" xfId="10800"/>
    <cellStyle name="20% - Accent2 3 3 2 2" xfId="1132"/>
    <cellStyle name="20% - Accent2 3 3 2 2 2" xfId="2120"/>
    <cellStyle name="20% - Accent2 3 3 2 2 2 2" xfId="7254"/>
    <cellStyle name="20% - Accent2 3 3 2 2 2 3" xfId="12355"/>
    <cellStyle name="20% - Accent2 3 3 2 2 3" xfId="6266"/>
    <cellStyle name="20% - Accent2 3 3 2 2 4" xfId="11367"/>
    <cellStyle name="20% - Accent2 3 3 2 3" xfId="1553"/>
    <cellStyle name="20% - Accent2 3 3 2 3 2" xfId="6687"/>
    <cellStyle name="20% - Accent2 3 3 2 3 3" xfId="11788"/>
    <cellStyle name="20% - Accent2 3 3 2 4" xfId="2701"/>
    <cellStyle name="20% - Accent2 3 3 2 4 2" xfId="7835"/>
    <cellStyle name="20% - Accent2 3 3 2 4 3" xfId="12936"/>
    <cellStyle name="20% - Accent2 3 3 2 5" xfId="3297"/>
    <cellStyle name="20% - Accent2 3 3 2 5 2" xfId="8431"/>
    <cellStyle name="20% - Accent2 3 3 2 5 3" xfId="13532"/>
    <cellStyle name="20% - Accent2 3 3 2 6" xfId="3907"/>
    <cellStyle name="20% - Accent2 3 3 2 6 2" xfId="9041"/>
    <cellStyle name="20% - Accent2 3 3 2 6 3" xfId="14142"/>
    <cellStyle name="20% - Accent2 3 3 2 7" xfId="4531"/>
    <cellStyle name="20% - Accent2 3 3 2 7 2" xfId="9665"/>
    <cellStyle name="20% - Accent2 3 3 2 7 3" xfId="14766"/>
    <cellStyle name="20% - Accent2 3 3 2 8" xfId="5170"/>
    <cellStyle name="20% - Accent2 3 3 2 8 2" xfId="10304"/>
    <cellStyle name="20% - Accent2 3 3 2 8 3" xfId="15405"/>
    <cellStyle name="20% - Accent2 3 3 2 9" xfId="5697"/>
    <cellStyle name="20% - Accent2 3 3 3" xfId="987"/>
    <cellStyle name="20% - Accent2 3 3 3 2" xfId="1975"/>
    <cellStyle name="20% - Accent2 3 3 3 2 2" xfId="7109"/>
    <cellStyle name="20% - Accent2 3 3 3 2 3" xfId="12210"/>
    <cellStyle name="20% - Accent2 3 3 3 3" xfId="2556"/>
    <cellStyle name="20% - Accent2 3 3 3 3 2" xfId="7690"/>
    <cellStyle name="20% - Accent2 3 3 3 3 3" xfId="12791"/>
    <cellStyle name="20% - Accent2 3 3 3 4" xfId="3152"/>
    <cellStyle name="20% - Accent2 3 3 3 4 2" xfId="8286"/>
    <cellStyle name="20% - Accent2 3 3 3 4 3" xfId="13387"/>
    <cellStyle name="20% - Accent2 3 3 3 5" xfId="3762"/>
    <cellStyle name="20% - Accent2 3 3 3 5 2" xfId="8896"/>
    <cellStyle name="20% - Accent2 3 3 3 5 3" xfId="13997"/>
    <cellStyle name="20% - Accent2 3 3 3 6" xfId="4386"/>
    <cellStyle name="20% - Accent2 3 3 3 6 2" xfId="9520"/>
    <cellStyle name="20% - Accent2 3 3 3 6 3" xfId="14621"/>
    <cellStyle name="20% - Accent2 3 3 3 7" xfId="5025"/>
    <cellStyle name="20% - Accent2 3 3 3 7 2" xfId="10159"/>
    <cellStyle name="20% - Accent2 3 3 3 7 3" xfId="15260"/>
    <cellStyle name="20% - Accent2 3 3 3 8" xfId="6121"/>
    <cellStyle name="20% - Accent2 3 3 3 9" xfId="11222"/>
    <cellStyle name="20% - Accent2 3 3 4" xfId="723"/>
    <cellStyle name="20% - Accent2 3 3 4 2" xfId="1713"/>
    <cellStyle name="20% - Accent2 3 3 4 2 2" xfId="6847"/>
    <cellStyle name="20% - Accent2 3 3 4 2 3" xfId="11948"/>
    <cellStyle name="20% - Accent2 3 3 4 3" xfId="5857"/>
    <cellStyle name="20% - Accent2 3 3 4 4" xfId="10960"/>
    <cellStyle name="20% - Accent2 3 3 5" xfId="1408"/>
    <cellStyle name="20% - Accent2 3 3 5 2" xfId="6542"/>
    <cellStyle name="20% - Accent2 3 3 5 3" xfId="11643"/>
    <cellStyle name="20% - Accent2 3 3 6" xfId="2294"/>
    <cellStyle name="20% - Accent2 3 3 6 2" xfId="7428"/>
    <cellStyle name="20% - Accent2 3 3 6 3" xfId="12529"/>
    <cellStyle name="20% - Accent2 3 3 7" xfId="2890"/>
    <cellStyle name="20% - Accent2 3 3 7 2" xfId="8024"/>
    <cellStyle name="20% - Accent2 3 3 7 3" xfId="13125"/>
    <cellStyle name="20% - Accent2 3 3 8" xfId="3500"/>
    <cellStyle name="20% - Accent2 3 3 8 2" xfId="8634"/>
    <cellStyle name="20% - Accent2 3 3 8 3" xfId="13735"/>
    <cellStyle name="20% - Accent2 3 3 9" xfId="4124"/>
    <cellStyle name="20% - Accent2 3 3 9 2" xfId="9258"/>
    <cellStyle name="20% - Accent2 3 3 9 3" xfId="14359"/>
    <cellStyle name="20% - Accent2 3 4" xfId="296"/>
    <cellStyle name="20% - Accent2 3 4 10" xfId="10582"/>
    <cellStyle name="20% - Accent2 3 4 2" xfId="914"/>
    <cellStyle name="20% - Accent2 3 4 2 2" xfId="1902"/>
    <cellStyle name="20% - Accent2 3 4 2 2 2" xfId="7036"/>
    <cellStyle name="20% - Accent2 3 4 2 2 3" xfId="12137"/>
    <cellStyle name="20% - Accent2 3 4 2 3" xfId="6048"/>
    <cellStyle name="20% - Accent2 3 4 2 4" xfId="11149"/>
    <cellStyle name="20% - Accent2 3 4 3" xfId="1335"/>
    <cellStyle name="20% - Accent2 3 4 3 2" xfId="6469"/>
    <cellStyle name="20% - Accent2 3 4 3 3" xfId="11570"/>
    <cellStyle name="20% - Accent2 3 4 4" xfId="2483"/>
    <cellStyle name="20% - Accent2 3 4 4 2" xfId="7617"/>
    <cellStyle name="20% - Accent2 3 4 4 3" xfId="12718"/>
    <cellStyle name="20% - Accent2 3 4 5" xfId="3079"/>
    <cellStyle name="20% - Accent2 3 4 5 2" xfId="8213"/>
    <cellStyle name="20% - Accent2 3 4 5 3" xfId="13314"/>
    <cellStyle name="20% - Accent2 3 4 6" xfId="3689"/>
    <cellStyle name="20% - Accent2 3 4 6 2" xfId="8823"/>
    <cellStyle name="20% - Accent2 3 4 6 3" xfId="13924"/>
    <cellStyle name="20% - Accent2 3 4 7" xfId="4313"/>
    <cellStyle name="20% - Accent2 3 4 7 2" xfId="9447"/>
    <cellStyle name="20% - Accent2 3 4 7 3" xfId="14548"/>
    <cellStyle name="20% - Accent2 3 4 8" xfId="4952"/>
    <cellStyle name="20% - Accent2 3 4 8 2" xfId="10086"/>
    <cellStyle name="20% - Accent2 3 4 8 3" xfId="15187"/>
    <cellStyle name="20% - Accent2 3 4 9" xfId="5479"/>
    <cellStyle name="20% - Accent2 3 5" xfId="490"/>
    <cellStyle name="20% - Accent2 3 5 10" xfId="10727"/>
    <cellStyle name="20% - Accent2 3 5 2" xfId="1059"/>
    <cellStyle name="20% - Accent2 3 5 2 2" xfId="2047"/>
    <cellStyle name="20% - Accent2 3 5 2 2 2" xfId="7181"/>
    <cellStyle name="20% - Accent2 3 5 2 2 3" xfId="12282"/>
    <cellStyle name="20% - Accent2 3 5 2 3" xfId="6193"/>
    <cellStyle name="20% - Accent2 3 5 2 4" xfId="11294"/>
    <cellStyle name="20% - Accent2 3 5 3" xfId="1480"/>
    <cellStyle name="20% - Accent2 3 5 3 2" xfId="6614"/>
    <cellStyle name="20% - Accent2 3 5 3 3" xfId="11715"/>
    <cellStyle name="20% - Accent2 3 5 4" xfId="2628"/>
    <cellStyle name="20% - Accent2 3 5 4 2" xfId="7762"/>
    <cellStyle name="20% - Accent2 3 5 4 3" xfId="12863"/>
    <cellStyle name="20% - Accent2 3 5 5" xfId="3224"/>
    <cellStyle name="20% - Accent2 3 5 5 2" xfId="8358"/>
    <cellStyle name="20% - Accent2 3 5 5 3" xfId="13459"/>
    <cellStyle name="20% - Accent2 3 5 6" xfId="3834"/>
    <cellStyle name="20% - Accent2 3 5 6 2" xfId="8968"/>
    <cellStyle name="20% - Accent2 3 5 6 3" xfId="14069"/>
    <cellStyle name="20% - Accent2 3 5 7" xfId="4458"/>
    <cellStyle name="20% - Accent2 3 5 7 2" xfId="9592"/>
    <cellStyle name="20% - Accent2 3 5 7 3" xfId="14693"/>
    <cellStyle name="20% - Accent2 3 5 8" xfId="5097"/>
    <cellStyle name="20% - Accent2 3 5 8 2" xfId="10231"/>
    <cellStyle name="20% - Accent2 3 5 8 3" xfId="15332"/>
    <cellStyle name="20% - Accent2 3 5 9" xfId="5624"/>
    <cellStyle name="20% - Accent2 3 6" xfId="842"/>
    <cellStyle name="20% - Accent2 3 6 2" xfId="1830"/>
    <cellStyle name="20% - Accent2 3 6 2 2" xfId="6964"/>
    <cellStyle name="20% - Accent2 3 6 2 3" xfId="12065"/>
    <cellStyle name="20% - Accent2 3 6 3" xfId="2411"/>
    <cellStyle name="20% - Accent2 3 6 3 2" xfId="7545"/>
    <cellStyle name="20% - Accent2 3 6 3 3" xfId="12646"/>
    <cellStyle name="20% - Accent2 3 6 4" xfId="3007"/>
    <cellStyle name="20% - Accent2 3 6 4 2" xfId="8141"/>
    <cellStyle name="20% - Accent2 3 6 4 3" xfId="13242"/>
    <cellStyle name="20% - Accent2 3 6 5" xfId="3617"/>
    <cellStyle name="20% - Accent2 3 6 5 2" xfId="8751"/>
    <cellStyle name="20% - Accent2 3 6 5 3" xfId="13852"/>
    <cellStyle name="20% - Accent2 3 6 6" xfId="4241"/>
    <cellStyle name="20% - Accent2 3 6 6 2" xfId="9375"/>
    <cellStyle name="20% - Accent2 3 6 6 3" xfId="14476"/>
    <cellStyle name="20% - Accent2 3 6 7" xfId="4880"/>
    <cellStyle name="20% - Accent2 3 6 7 2" xfId="10014"/>
    <cellStyle name="20% - Accent2 3 6 7 3" xfId="15115"/>
    <cellStyle name="20% - Accent2 3 6 8" xfId="5976"/>
    <cellStyle name="20% - Accent2 3 6 9" xfId="11077"/>
    <cellStyle name="20% - Accent2 3 7" xfId="650"/>
    <cellStyle name="20% - Accent2 3 7 2" xfId="1640"/>
    <cellStyle name="20% - Accent2 3 7 2 2" xfId="6774"/>
    <cellStyle name="20% - Accent2 3 7 2 3" xfId="11875"/>
    <cellStyle name="20% - Accent2 3 7 3" xfId="5784"/>
    <cellStyle name="20% - Accent2 3 7 4" xfId="10887"/>
    <cellStyle name="20% - Accent2 3 8" xfId="1263"/>
    <cellStyle name="20% - Accent2 3 8 2" xfId="6397"/>
    <cellStyle name="20% - Accent2 3 8 3" xfId="11498"/>
    <cellStyle name="20% - Accent2 3 9" xfId="2221"/>
    <cellStyle name="20% - Accent2 3 9 2" xfId="7355"/>
    <cellStyle name="20% - Accent2 3 9 3" xfId="12456"/>
    <cellStyle name="20% - Accent2 4" xfId="267"/>
    <cellStyle name="20% - Accent2 4 10" xfId="3441"/>
    <cellStyle name="20% - Accent2 4 10 2" xfId="8575"/>
    <cellStyle name="20% - Accent2 4 10 3" xfId="13676"/>
    <cellStyle name="20% - Accent2 4 11" xfId="4065"/>
    <cellStyle name="20% - Accent2 4 11 2" xfId="9199"/>
    <cellStyle name="20% - Accent2 4 11 3" xfId="14300"/>
    <cellStyle name="20% - Accent2 4 12" xfId="4704"/>
    <cellStyle name="20% - Accent2 4 12 2" xfId="9838"/>
    <cellStyle name="20% - Accent2 4 12 3" xfId="14939"/>
    <cellStyle name="20% - Accent2 4 13" xfId="5450"/>
    <cellStyle name="20% - Accent2 4 14" xfId="10553"/>
    <cellStyle name="20% - Accent2 4 2" xfId="461"/>
    <cellStyle name="20% - Accent2 4 2 10" xfId="4806"/>
    <cellStyle name="20% - Accent2 4 2 10 2" xfId="9940"/>
    <cellStyle name="20% - Accent2 4 2 10 3" xfId="15041"/>
    <cellStyle name="20% - Accent2 4 2 11" xfId="5595"/>
    <cellStyle name="20% - Accent2 4 2 12" xfId="10698"/>
    <cellStyle name="20% - Accent2 4 2 2" xfId="606"/>
    <cellStyle name="20% - Accent2 4 2 2 10" xfId="10843"/>
    <cellStyle name="20% - Accent2 4 2 2 2" xfId="1175"/>
    <cellStyle name="20% - Accent2 4 2 2 2 2" xfId="2163"/>
    <cellStyle name="20% - Accent2 4 2 2 2 2 2" xfId="7297"/>
    <cellStyle name="20% - Accent2 4 2 2 2 2 3" xfId="12398"/>
    <cellStyle name="20% - Accent2 4 2 2 2 3" xfId="6309"/>
    <cellStyle name="20% - Accent2 4 2 2 2 4" xfId="11410"/>
    <cellStyle name="20% - Accent2 4 2 2 3" xfId="1596"/>
    <cellStyle name="20% - Accent2 4 2 2 3 2" xfId="6730"/>
    <cellStyle name="20% - Accent2 4 2 2 3 3" xfId="11831"/>
    <cellStyle name="20% - Accent2 4 2 2 4" xfId="2744"/>
    <cellStyle name="20% - Accent2 4 2 2 4 2" xfId="7878"/>
    <cellStyle name="20% - Accent2 4 2 2 4 3" xfId="12979"/>
    <cellStyle name="20% - Accent2 4 2 2 5" xfId="3340"/>
    <cellStyle name="20% - Accent2 4 2 2 5 2" xfId="8474"/>
    <cellStyle name="20% - Accent2 4 2 2 5 3" xfId="13575"/>
    <cellStyle name="20% - Accent2 4 2 2 6" xfId="3950"/>
    <cellStyle name="20% - Accent2 4 2 2 6 2" xfId="9084"/>
    <cellStyle name="20% - Accent2 4 2 2 6 3" xfId="14185"/>
    <cellStyle name="20% - Accent2 4 2 2 7" xfId="4574"/>
    <cellStyle name="20% - Accent2 4 2 2 7 2" xfId="9708"/>
    <cellStyle name="20% - Accent2 4 2 2 7 3" xfId="14809"/>
    <cellStyle name="20% - Accent2 4 2 2 8" xfId="5213"/>
    <cellStyle name="20% - Accent2 4 2 2 8 2" xfId="10347"/>
    <cellStyle name="20% - Accent2 4 2 2 8 3" xfId="15448"/>
    <cellStyle name="20% - Accent2 4 2 2 9" xfId="5740"/>
    <cellStyle name="20% - Accent2 4 2 3" xfId="1030"/>
    <cellStyle name="20% - Accent2 4 2 3 2" xfId="2018"/>
    <cellStyle name="20% - Accent2 4 2 3 2 2" xfId="7152"/>
    <cellStyle name="20% - Accent2 4 2 3 2 3" xfId="12253"/>
    <cellStyle name="20% - Accent2 4 2 3 3" xfId="2599"/>
    <cellStyle name="20% - Accent2 4 2 3 3 2" xfId="7733"/>
    <cellStyle name="20% - Accent2 4 2 3 3 3" xfId="12834"/>
    <cellStyle name="20% - Accent2 4 2 3 4" xfId="3195"/>
    <cellStyle name="20% - Accent2 4 2 3 4 2" xfId="8329"/>
    <cellStyle name="20% - Accent2 4 2 3 4 3" xfId="13430"/>
    <cellStyle name="20% - Accent2 4 2 3 5" xfId="3805"/>
    <cellStyle name="20% - Accent2 4 2 3 5 2" xfId="8939"/>
    <cellStyle name="20% - Accent2 4 2 3 5 3" xfId="14040"/>
    <cellStyle name="20% - Accent2 4 2 3 6" xfId="4429"/>
    <cellStyle name="20% - Accent2 4 2 3 6 2" xfId="9563"/>
    <cellStyle name="20% - Accent2 4 2 3 6 3" xfId="14664"/>
    <cellStyle name="20% - Accent2 4 2 3 7" xfId="5068"/>
    <cellStyle name="20% - Accent2 4 2 3 7 2" xfId="10202"/>
    <cellStyle name="20% - Accent2 4 2 3 7 3" xfId="15303"/>
    <cellStyle name="20% - Accent2 4 2 3 8" xfId="6164"/>
    <cellStyle name="20% - Accent2 4 2 3 9" xfId="11265"/>
    <cellStyle name="20% - Accent2 4 2 4" xfId="766"/>
    <cellStyle name="20% - Accent2 4 2 4 2" xfId="1756"/>
    <cellStyle name="20% - Accent2 4 2 4 2 2" xfId="6890"/>
    <cellStyle name="20% - Accent2 4 2 4 2 3" xfId="11991"/>
    <cellStyle name="20% - Accent2 4 2 4 3" xfId="5900"/>
    <cellStyle name="20% - Accent2 4 2 4 4" xfId="11003"/>
    <cellStyle name="20% - Accent2 4 2 5" xfId="1451"/>
    <cellStyle name="20% - Accent2 4 2 5 2" xfId="6585"/>
    <cellStyle name="20% - Accent2 4 2 5 3" xfId="11686"/>
    <cellStyle name="20% - Accent2 4 2 6" xfId="2337"/>
    <cellStyle name="20% - Accent2 4 2 6 2" xfId="7471"/>
    <cellStyle name="20% - Accent2 4 2 6 3" xfId="12572"/>
    <cellStyle name="20% - Accent2 4 2 7" xfId="2933"/>
    <cellStyle name="20% - Accent2 4 2 7 2" xfId="8067"/>
    <cellStyle name="20% - Accent2 4 2 7 3" xfId="13168"/>
    <cellStyle name="20% - Accent2 4 2 8" xfId="3543"/>
    <cellStyle name="20% - Accent2 4 2 8 2" xfId="8677"/>
    <cellStyle name="20% - Accent2 4 2 8 3" xfId="13778"/>
    <cellStyle name="20% - Accent2 4 2 9" xfId="4167"/>
    <cellStyle name="20% - Accent2 4 2 9 2" xfId="9301"/>
    <cellStyle name="20% - Accent2 4 2 9 3" xfId="14402"/>
    <cellStyle name="20% - Accent2 4 3" xfId="310"/>
    <cellStyle name="20% - Accent2 4 3 10" xfId="10596"/>
    <cellStyle name="20% - Accent2 4 3 2" xfId="928"/>
    <cellStyle name="20% - Accent2 4 3 2 2" xfId="1916"/>
    <cellStyle name="20% - Accent2 4 3 2 2 2" xfId="7050"/>
    <cellStyle name="20% - Accent2 4 3 2 2 3" xfId="12151"/>
    <cellStyle name="20% - Accent2 4 3 2 3" xfId="6062"/>
    <cellStyle name="20% - Accent2 4 3 2 4" xfId="11163"/>
    <cellStyle name="20% - Accent2 4 3 3" xfId="1349"/>
    <cellStyle name="20% - Accent2 4 3 3 2" xfId="6483"/>
    <cellStyle name="20% - Accent2 4 3 3 3" xfId="11584"/>
    <cellStyle name="20% - Accent2 4 3 4" xfId="2497"/>
    <cellStyle name="20% - Accent2 4 3 4 2" xfId="7631"/>
    <cellStyle name="20% - Accent2 4 3 4 3" xfId="12732"/>
    <cellStyle name="20% - Accent2 4 3 5" xfId="3093"/>
    <cellStyle name="20% - Accent2 4 3 5 2" xfId="8227"/>
    <cellStyle name="20% - Accent2 4 3 5 3" xfId="13328"/>
    <cellStyle name="20% - Accent2 4 3 6" xfId="3703"/>
    <cellStyle name="20% - Accent2 4 3 6 2" xfId="8837"/>
    <cellStyle name="20% - Accent2 4 3 6 3" xfId="13938"/>
    <cellStyle name="20% - Accent2 4 3 7" xfId="4327"/>
    <cellStyle name="20% - Accent2 4 3 7 2" xfId="9461"/>
    <cellStyle name="20% - Accent2 4 3 7 3" xfId="14562"/>
    <cellStyle name="20% - Accent2 4 3 8" xfId="4966"/>
    <cellStyle name="20% - Accent2 4 3 8 2" xfId="10100"/>
    <cellStyle name="20% - Accent2 4 3 8 3" xfId="15201"/>
    <cellStyle name="20% - Accent2 4 3 9" xfId="5493"/>
    <cellStyle name="20% - Accent2 4 4" xfId="504"/>
    <cellStyle name="20% - Accent2 4 4 10" xfId="10741"/>
    <cellStyle name="20% - Accent2 4 4 2" xfId="1073"/>
    <cellStyle name="20% - Accent2 4 4 2 2" xfId="2061"/>
    <cellStyle name="20% - Accent2 4 4 2 2 2" xfId="7195"/>
    <cellStyle name="20% - Accent2 4 4 2 2 3" xfId="12296"/>
    <cellStyle name="20% - Accent2 4 4 2 3" xfId="6207"/>
    <cellStyle name="20% - Accent2 4 4 2 4" xfId="11308"/>
    <cellStyle name="20% - Accent2 4 4 3" xfId="1494"/>
    <cellStyle name="20% - Accent2 4 4 3 2" xfId="6628"/>
    <cellStyle name="20% - Accent2 4 4 3 3" xfId="11729"/>
    <cellStyle name="20% - Accent2 4 4 4" xfId="2642"/>
    <cellStyle name="20% - Accent2 4 4 4 2" xfId="7776"/>
    <cellStyle name="20% - Accent2 4 4 4 3" xfId="12877"/>
    <cellStyle name="20% - Accent2 4 4 5" xfId="3238"/>
    <cellStyle name="20% - Accent2 4 4 5 2" xfId="8372"/>
    <cellStyle name="20% - Accent2 4 4 5 3" xfId="13473"/>
    <cellStyle name="20% - Accent2 4 4 6" xfId="3848"/>
    <cellStyle name="20% - Accent2 4 4 6 2" xfId="8982"/>
    <cellStyle name="20% - Accent2 4 4 6 3" xfId="14083"/>
    <cellStyle name="20% - Accent2 4 4 7" xfId="4472"/>
    <cellStyle name="20% - Accent2 4 4 7 2" xfId="9606"/>
    <cellStyle name="20% - Accent2 4 4 7 3" xfId="14707"/>
    <cellStyle name="20% - Accent2 4 4 8" xfId="5111"/>
    <cellStyle name="20% - Accent2 4 4 8 2" xfId="10245"/>
    <cellStyle name="20% - Accent2 4 4 8 3" xfId="15346"/>
    <cellStyle name="20% - Accent2 4 4 9" xfId="5638"/>
    <cellStyle name="20% - Accent2 4 5" xfId="885"/>
    <cellStyle name="20% - Accent2 4 5 2" xfId="1873"/>
    <cellStyle name="20% - Accent2 4 5 2 2" xfId="7007"/>
    <cellStyle name="20% - Accent2 4 5 2 3" xfId="12108"/>
    <cellStyle name="20% - Accent2 4 5 3" xfId="2454"/>
    <cellStyle name="20% - Accent2 4 5 3 2" xfId="7588"/>
    <cellStyle name="20% - Accent2 4 5 3 3" xfId="12689"/>
    <cellStyle name="20% - Accent2 4 5 4" xfId="3050"/>
    <cellStyle name="20% - Accent2 4 5 4 2" xfId="8184"/>
    <cellStyle name="20% - Accent2 4 5 4 3" xfId="13285"/>
    <cellStyle name="20% - Accent2 4 5 5" xfId="3660"/>
    <cellStyle name="20% - Accent2 4 5 5 2" xfId="8794"/>
    <cellStyle name="20% - Accent2 4 5 5 3" xfId="13895"/>
    <cellStyle name="20% - Accent2 4 5 6" xfId="4284"/>
    <cellStyle name="20% - Accent2 4 5 6 2" xfId="9418"/>
    <cellStyle name="20% - Accent2 4 5 6 3" xfId="14519"/>
    <cellStyle name="20% - Accent2 4 5 7" xfId="4923"/>
    <cellStyle name="20% - Accent2 4 5 7 2" xfId="10057"/>
    <cellStyle name="20% - Accent2 4 5 7 3" xfId="15158"/>
    <cellStyle name="20% - Accent2 4 5 8" xfId="6019"/>
    <cellStyle name="20% - Accent2 4 5 9" xfId="11120"/>
    <cellStyle name="20% - Accent2 4 6" xfId="664"/>
    <cellStyle name="20% - Accent2 4 6 2" xfId="1654"/>
    <cellStyle name="20% - Accent2 4 6 2 2" xfId="6788"/>
    <cellStyle name="20% - Accent2 4 6 2 3" xfId="11889"/>
    <cellStyle name="20% - Accent2 4 6 3" xfId="5798"/>
    <cellStyle name="20% - Accent2 4 6 4" xfId="10901"/>
    <cellStyle name="20% - Accent2 4 7" xfId="1306"/>
    <cellStyle name="20% - Accent2 4 7 2" xfId="6440"/>
    <cellStyle name="20% - Accent2 4 7 3" xfId="11541"/>
    <cellStyle name="20% - Accent2 4 8" xfId="2235"/>
    <cellStyle name="20% - Accent2 4 8 2" xfId="7369"/>
    <cellStyle name="20% - Accent2 4 8 3" xfId="12470"/>
    <cellStyle name="20% - Accent2 4 9" xfId="2831"/>
    <cellStyle name="20% - Accent2 4 9 2" xfId="7965"/>
    <cellStyle name="20% - Accent2 4 9 3" xfId="13066"/>
    <cellStyle name="20% - Accent2 5" xfId="621"/>
    <cellStyle name="20% - Accent2 5 10" xfId="5755"/>
    <cellStyle name="20% - Accent2 5 11" xfId="10858"/>
    <cellStyle name="20% - Accent2 5 2" xfId="1190"/>
    <cellStyle name="20% - Accent2 5 2 2" xfId="2178"/>
    <cellStyle name="20% - Accent2 5 2 2 2" xfId="7312"/>
    <cellStyle name="20% - Accent2 5 2 2 3" xfId="12413"/>
    <cellStyle name="20% - Accent2 5 2 3" xfId="2759"/>
    <cellStyle name="20% - Accent2 5 2 3 2" xfId="7893"/>
    <cellStyle name="20% - Accent2 5 2 3 3" xfId="12994"/>
    <cellStyle name="20% - Accent2 5 2 4" xfId="3355"/>
    <cellStyle name="20% - Accent2 5 2 4 2" xfId="8489"/>
    <cellStyle name="20% - Accent2 5 2 4 3" xfId="13590"/>
    <cellStyle name="20% - Accent2 5 2 5" xfId="3965"/>
    <cellStyle name="20% - Accent2 5 2 5 2" xfId="9099"/>
    <cellStyle name="20% - Accent2 5 2 5 3" xfId="14200"/>
    <cellStyle name="20% - Accent2 5 2 6" xfId="4589"/>
    <cellStyle name="20% - Accent2 5 2 6 2" xfId="9723"/>
    <cellStyle name="20% - Accent2 5 2 6 3" xfId="14824"/>
    <cellStyle name="20% - Accent2 5 2 7" xfId="5228"/>
    <cellStyle name="20% - Accent2 5 2 7 2" xfId="10362"/>
    <cellStyle name="20% - Accent2 5 2 7 3" xfId="15463"/>
    <cellStyle name="20% - Accent2 5 2 8" xfId="6324"/>
    <cellStyle name="20% - Accent2 5 2 9" xfId="11425"/>
    <cellStyle name="20% - Accent2 5 3" xfId="781"/>
    <cellStyle name="20% - Accent2 5 3 2" xfId="1771"/>
    <cellStyle name="20% - Accent2 5 3 2 2" xfId="6905"/>
    <cellStyle name="20% - Accent2 5 3 2 3" xfId="12006"/>
    <cellStyle name="20% - Accent2 5 3 3" xfId="5915"/>
    <cellStyle name="20% - Accent2 5 3 4" xfId="11018"/>
    <cellStyle name="20% - Accent2 5 4" xfId="1611"/>
    <cellStyle name="20% - Accent2 5 4 2" xfId="6745"/>
    <cellStyle name="20% - Accent2 5 4 3" xfId="11846"/>
    <cellStyle name="20% - Accent2 5 5" xfId="2352"/>
    <cellStyle name="20% - Accent2 5 5 2" xfId="7486"/>
    <cellStyle name="20% - Accent2 5 5 3" xfId="12587"/>
    <cellStyle name="20% - Accent2 5 6" xfId="2948"/>
    <cellStyle name="20% - Accent2 5 6 2" xfId="8082"/>
    <cellStyle name="20% - Accent2 5 6 3" xfId="13183"/>
    <cellStyle name="20% - Accent2 5 7" xfId="3558"/>
    <cellStyle name="20% - Accent2 5 7 2" xfId="8692"/>
    <cellStyle name="20% - Accent2 5 7 3" xfId="13793"/>
    <cellStyle name="20% - Accent2 5 8" xfId="4182"/>
    <cellStyle name="20% - Accent2 5 8 2" xfId="9316"/>
    <cellStyle name="20% - Accent2 5 8 3" xfId="14417"/>
    <cellStyle name="20% - Accent2 5 9" xfId="4821"/>
    <cellStyle name="20% - Accent2 5 9 2" xfId="9955"/>
    <cellStyle name="20% - Accent2 5 9 3" xfId="15056"/>
    <cellStyle name="20% - Accent2 6" xfId="1204"/>
    <cellStyle name="20% - Accent2 6 2" xfId="2192"/>
    <cellStyle name="20% - Accent2 6 2 2" xfId="7326"/>
    <cellStyle name="20% - Accent2 6 2 3" xfId="12427"/>
    <cellStyle name="20% - Accent2 6 3" xfId="2773"/>
    <cellStyle name="20% - Accent2 6 3 2" xfId="7907"/>
    <cellStyle name="20% - Accent2 6 3 3" xfId="13008"/>
    <cellStyle name="20% - Accent2 6 4" xfId="3369"/>
    <cellStyle name="20% - Accent2 6 4 2" xfId="8503"/>
    <cellStyle name="20% - Accent2 6 4 3" xfId="13604"/>
    <cellStyle name="20% - Accent2 6 5" xfId="3979"/>
    <cellStyle name="20% - Accent2 6 5 2" xfId="9113"/>
    <cellStyle name="20% - Accent2 6 5 3" xfId="14214"/>
    <cellStyle name="20% - Accent2 6 6" xfId="4603"/>
    <cellStyle name="20% - Accent2 6 6 2" xfId="9737"/>
    <cellStyle name="20% - Accent2 6 6 3" xfId="14838"/>
    <cellStyle name="20% - Accent2 6 7" xfId="5242"/>
    <cellStyle name="20% - Accent2 6 7 2" xfId="10376"/>
    <cellStyle name="20% - Accent2 6 7 3" xfId="15477"/>
    <cellStyle name="20% - Accent2 6 8" xfId="6338"/>
    <cellStyle name="20% - Accent2 6 9" xfId="11439"/>
    <cellStyle name="20% - Accent2 7" xfId="2788"/>
    <cellStyle name="20% - Accent2 7 2" xfId="3384"/>
    <cellStyle name="20% - Accent2 7 2 2" xfId="8518"/>
    <cellStyle name="20% - Accent2 7 2 3" xfId="13619"/>
    <cellStyle name="20% - Accent2 7 3" xfId="3994"/>
    <cellStyle name="20% - Accent2 7 3 2" xfId="9128"/>
    <cellStyle name="20% - Accent2 7 3 3" xfId="14229"/>
    <cellStyle name="20% - Accent2 7 4" xfId="4618"/>
    <cellStyle name="20% - Accent2 7 4 2" xfId="9752"/>
    <cellStyle name="20% - Accent2 7 4 3" xfId="14853"/>
    <cellStyle name="20% - Accent2 7 5" xfId="5257"/>
    <cellStyle name="20% - Accent2 7 5 2" xfId="10391"/>
    <cellStyle name="20% - Accent2 7 5 3" xfId="15492"/>
    <cellStyle name="20% - Accent2 7 6" xfId="7922"/>
    <cellStyle name="20% - Accent2 7 7" xfId="13023"/>
    <cellStyle name="20% - Accent2 8" xfId="3398"/>
    <cellStyle name="20% - Accent2 8 2" xfId="4008"/>
    <cellStyle name="20% - Accent2 8 2 2" xfId="9142"/>
    <cellStyle name="20% - Accent2 8 2 3" xfId="14243"/>
    <cellStyle name="20% - Accent2 8 3" xfId="4632"/>
    <cellStyle name="20% - Accent2 8 3 2" xfId="9766"/>
    <cellStyle name="20% - Accent2 8 3 3" xfId="14867"/>
    <cellStyle name="20% - Accent2 8 4" xfId="5271"/>
    <cellStyle name="20% - Accent2 8 4 2" xfId="10405"/>
    <cellStyle name="20% - Accent2 8 4 3" xfId="15506"/>
    <cellStyle name="20% - Accent2 8 5" xfId="8532"/>
    <cellStyle name="20% - Accent2 8 6" xfId="13633"/>
    <cellStyle name="20% - Accent2 9" xfId="4022"/>
    <cellStyle name="20% - Accent2 9 2" xfId="4646"/>
    <cellStyle name="20% - Accent2 9 2 2" xfId="9780"/>
    <cellStyle name="20% - Accent2 9 2 3" xfId="14881"/>
    <cellStyle name="20% - Accent2 9 3" xfId="5285"/>
    <cellStyle name="20% - Accent2 9 3 2" xfId="10419"/>
    <cellStyle name="20% - Accent2 9 3 3" xfId="15520"/>
    <cellStyle name="20% - Accent2 9 4" xfId="9156"/>
    <cellStyle name="20% - Accent2 9 5" xfId="14257"/>
    <cellStyle name="20% - Accent3" xfId="5" builtinId="38" customBuiltin="1"/>
    <cellStyle name="20% - Accent3 10" xfId="4663"/>
    <cellStyle name="20% - Accent3 10 2" xfId="5302"/>
    <cellStyle name="20% - Accent3 10 2 2" xfId="10436"/>
    <cellStyle name="20% - Accent3 10 2 3" xfId="15537"/>
    <cellStyle name="20% - Accent3 10 3" xfId="9797"/>
    <cellStyle name="20% - Accent3 10 4" xfId="14898"/>
    <cellStyle name="20% - Accent3 2" xfId="6"/>
    <cellStyle name="20% - Accent3 2 10" xfId="2209"/>
    <cellStyle name="20% - Accent3 2 10 2" xfId="7343"/>
    <cellStyle name="20% - Accent3 2 10 3" xfId="12444"/>
    <cellStyle name="20% - Accent3 2 11" xfId="2805"/>
    <cellStyle name="20% - Accent3 2 11 2" xfId="7939"/>
    <cellStyle name="20% - Accent3 2 11 3" xfId="13040"/>
    <cellStyle name="20% - Accent3 2 12" xfId="3415"/>
    <cellStyle name="20% - Accent3 2 12 2" xfId="8549"/>
    <cellStyle name="20% - Accent3 2 12 3" xfId="13650"/>
    <cellStyle name="20% - Accent3 2 13" xfId="4039"/>
    <cellStyle name="20% - Accent3 2 13 2" xfId="9173"/>
    <cellStyle name="20% - Accent3 2 13 3" xfId="14274"/>
    <cellStyle name="20% - Accent3 2 14" xfId="4678"/>
    <cellStyle name="20% - Accent3 2 14 2" xfId="9812"/>
    <cellStyle name="20% - Accent3 2 14 3" xfId="14913"/>
    <cellStyle name="20% - Accent3 2 15" xfId="121"/>
    <cellStyle name="20% - Accent3 2 2" xfId="174"/>
    <cellStyle name="20% - Accent3 2 2 10" xfId="4082"/>
    <cellStyle name="20% - Accent3 2 2 10 2" xfId="9216"/>
    <cellStyle name="20% - Accent3 2 2 10 3" xfId="14317"/>
    <cellStyle name="20% - Accent3 2 2 11" xfId="4721"/>
    <cellStyle name="20% - Accent3 2 2 11 2" xfId="9855"/>
    <cellStyle name="20% - Accent3 2 2 11 3" xfId="14956"/>
    <cellStyle name="20% - Accent3 2 2 12" xfId="5365"/>
    <cellStyle name="20% - Accent3 2 2 13" xfId="10468"/>
    <cellStyle name="20% - Accent3 2 2 2" xfId="375"/>
    <cellStyle name="20% - Accent3 2 2 2 10" xfId="10613"/>
    <cellStyle name="20% - Accent3 2 2 2 2" xfId="945"/>
    <cellStyle name="20% - Accent3 2 2 2 2 2" xfId="1933"/>
    <cellStyle name="20% - Accent3 2 2 2 2 2 2" xfId="7067"/>
    <cellStyle name="20% - Accent3 2 2 2 2 2 3" xfId="12168"/>
    <cellStyle name="20% - Accent3 2 2 2 2 3" xfId="6079"/>
    <cellStyle name="20% - Accent3 2 2 2 2 4" xfId="11180"/>
    <cellStyle name="20% - Accent3 2 2 2 3" xfId="1366"/>
    <cellStyle name="20% - Accent3 2 2 2 3 2" xfId="6500"/>
    <cellStyle name="20% - Accent3 2 2 2 3 3" xfId="11601"/>
    <cellStyle name="20% - Accent3 2 2 2 4" xfId="2514"/>
    <cellStyle name="20% - Accent3 2 2 2 4 2" xfId="7648"/>
    <cellStyle name="20% - Accent3 2 2 2 4 3" xfId="12749"/>
    <cellStyle name="20% - Accent3 2 2 2 5" xfId="3110"/>
    <cellStyle name="20% - Accent3 2 2 2 5 2" xfId="8244"/>
    <cellStyle name="20% - Accent3 2 2 2 5 3" xfId="13345"/>
    <cellStyle name="20% - Accent3 2 2 2 6" xfId="3720"/>
    <cellStyle name="20% - Accent3 2 2 2 6 2" xfId="8854"/>
    <cellStyle name="20% - Accent3 2 2 2 6 3" xfId="13955"/>
    <cellStyle name="20% - Accent3 2 2 2 7" xfId="4344"/>
    <cellStyle name="20% - Accent3 2 2 2 7 2" xfId="9478"/>
    <cellStyle name="20% - Accent3 2 2 2 7 3" xfId="14579"/>
    <cellStyle name="20% - Accent3 2 2 2 8" xfId="4983"/>
    <cellStyle name="20% - Accent3 2 2 2 8 2" xfId="10117"/>
    <cellStyle name="20% - Accent3 2 2 2 8 3" xfId="15218"/>
    <cellStyle name="20% - Accent3 2 2 2 9" xfId="5510"/>
    <cellStyle name="20% - Accent3 2 2 3" xfId="521"/>
    <cellStyle name="20% - Accent3 2 2 3 10" xfId="10758"/>
    <cellStyle name="20% - Accent3 2 2 3 2" xfId="1090"/>
    <cellStyle name="20% - Accent3 2 2 3 2 2" xfId="2078"/>
    <cellStyle name="20% - Accent3 2 2 3 2 2 2" xfId="7212"/>
    <cellStyle name="20% - Accent3 2 2 3 2 2 3" xfId="12313"/>
    <cellStyle name="20% - Accent3 2 2 3 2 3" xfId="6224"/>
    <cellStyle name="20% - Accent3 2 2 3 2 4" xfId="11325"/>
    <cellStyle name="20% - Accent3 2 2 3 3" xfId="1511"/>
    <cellStyle name="20% - Accent3 2 2 3 3 2" xfId="6645"/>
    <cellStyle name="20% - Accent3 2 2 3 3 3" xfId="11746"/>
    <cellStyle name="20% - Accent3 2 2 3 4" xfId="2659"/>
    <cellStyle name="20% - Accent3 2 2 3 4 2" xfId="7793"/>
    <cellStyle name="20% - Accent3 2 2 3 4 3" xfId="12894"/>
    <cellStyle name="20% - Accent3 2 2 3 5" xfId="3255"/>
    <cellStyle name="20% - Accent3 2 2 3 5 2" xfId="8389"/>
    <cellStyle name="20% - Accent3 2 2 3 5 3" xfId="13490"/>
    <cellStyle name="20% - Accent3 2 2 3 6" xfId="3865"/>
    <cellStyle name="20% - Accent3 2 2 3 6 2" xfId="8999"/>
    <cellStyle name="20% - Accent3 2 2 3 6 3" xfId="14100"/>
    <cellStyle name="20% - Accent3 2 2 3 7" xfId="4489"/>
    <cellStyle name="20% - Accent3 2 2 3 7 2" xfId="9623"/>
    <cellStyle name="20% - Accent3 2 2 3 7 3" xfId="14724"/>
    <cellStyle name="20% - Accent3 2 2 3 8" xfId="5128"/>
    <cellStyle name="20% - Accent3 2 2 3 8 2" xfId="10262"/>
    <cellStyle name="20% - Accent3 2 2 3 8 3" xfId="15363"/>
    <cellStyle name="20% - Accent3 2 2 3 9" xfId="5655"/>
    <cellStyle name="20% - Accent3 2 2 4" xfId="800"/>
    <cellStyle name="20% - Accent3 2 2 4 2" xfId="1788"/>
    <cellStyle name="20% - Accent3 2 2 4 2 2" xfId="6922"/>
    <cellStyle name="20% - Accent3 2 2 4 2 3" xfId="12023"/>
    <cellStyle name="20% - Accent3 2 2 4 3" xfId="2369"/>
    <cellStyle name="20% - Accent3 2 2 4 3 2" xfId="7503"/>
    <cellStyle name="20% - Accent3 2 2 4 3 3" xfId="12604"/>
    <cellStyle name="20% - Accent3 2 2 4 4" xfId="2965"/>
    <cellStyle name="20% - Accent3 2 2 4 4 2" xfId="8099"/>
    <cellStyle name="20% - Accent3 2 2 4 4 3" xfId="13200"/>
    <cellStyle name="20% - Accent3 2 2 4 5" xfId="3575"/>
    <cellStyle name="20% - Accent3 2 2 4 5 2" xfId="8709"/>
    <cellStyle name="20% - Accent3 2 2 4 5 3" xfId="13810"/>
    <cellStyle name="20% - Accent3 2 2 4 6" xfId="4199"/>
    <cellStyle name="20% - Accent3 2 2 4 6 2" xfId="9333"/>
    <cellStyle name="20% - Accent3 2 2 4 6 3" xfId="14434"/>
    <cellStyle name="20% - Accent3 2 2 4 7" xfId="4838"/>
    <cellStyle name="20% - Accent3 2 2 4 7 2" xfId="9972"/>
    <cellStyle name="20% - Accent3 2 2 4 7 3" xfId="15073"/>
    <cellStyle name="20% - Accent3 2 2 4 8" xfId="5934"/>
    <cellStyle name="20% - Accent3 2 2 4 9" xfId="11035"/>
    <cellStyle name="20% - Accent3 2 2 5" xfId="681"/>
    <cellStyle name="20% - Accent3 2 2 5 2" xfId="1671"/>
    <cellStyle name="20% - Accent3 2 2 5 2 2" xfId="6805"/>
    <cellStyle name="20% - Accent3 2 2 5 2 3" xfId="11906"/>
    <cellStyle name="20% - Accent3 2 2 5 3" xfId="5815"/>
    <cellStyle name="20% - Accent3 2 2 5 4" xfId="10918"/>
    <cellStyle name="20% - Accent3 2 2 6" xfId="1221"/>
    <cellStyle name="20% - Accent3 2 2 6 2" xfId="6355"/>
    <cellStyle name="20% - Accent3 2 2 6 3" xfId="11456"/>
    <cellStyle name="20% - Accent3 2 2 7" xfId="2252"/>
    <cellStyle name="20% - Accent3 2 2 7 2" xfId="7386"/>
    <cellStyle name="20% - Accent3 2 2 7 3" xfId="12487"/>
    <cellStyle name="20% - Accent3 2 2 8" xfId="2848"/>
    <cellStyle name="20% - Accent3 2 2 8 2" xfId="7982"/>
    <cellStyle name="20% - Accent3 2 2 8 3" xfId="13083"/>
    <cellStyle name="20% - Accent3 2 2 9" xfId="3458"/>
    <cellStyle name="20% - Accent3 2 2 9 2" xfId="8592"/>
    <cellStyle name="20% - Accent3 2 2 9 3" xfId="13693"/>
    <cellStyle name="20% - Accent3 2 3" xfId="196"/>
    <cellStyle name="20% - Accent3 2 3 10" xfId="4097"/>
    <cellStyle name="20% - Accent3 2 3 10 2" xfId="9231"/>
    <cellStyle name="20% - Accent3 2 3 10 3" xfId="14332"/>
    <cellStyle name="20% - Accent3 2 3 11" xfId="4736"/>
    <cellStyle name="20% - Accent3 2 3 11 2" xfId="9870"/>
    <cellStyle name="20% - Accent3 2 3 11 3" xfId="14971"/>
    <cellStyle name="20% - Accent3 2 3 12" xfId="5380"/>
    <cellStyle name="20% - Accent3 2 3 13" xfId="10483"/>
    <cellStyle name="20% - Accent3 2 3 2" xfId="390"/>
    <cellStyle name="20% - Accent3 2 3 2 10" xfId="10628"/>
    <cellStyle name="20% - Accent3 2 3 2 2" xfId="960"/>
    <cellStyle name="20% - Accent3 2 3 2 2 2" xfId="1948"/>
    <cellStyle name="20% - Accent3 2 3 2 2 2 2" xfId="7082"/>
    <cellStyle name="20% - Accent3 2 3 2 2 2 3" xfId="12183"/>
    <cellStyle name="20% - Accent3 2 3 2 2 3" xfId="6094"/>
    <cellStyle name="20% - Accent3 2 3 2 2 4" xfId="11195"/>
    <cellStyle name="20% - Accent3 2 3 2 3" xfId="1381"/>
    <cellStyle name="20% - Accent3 2 3 2 3 2" xfId="6515"/>
    <cellStyle name="20% - Accent3 2 3 2 3 3" xfId="11616"/>
    <cellStyle name="20% - Accent3 2 3 2 4" xfId="2529"/>
    <cellStyle name="20% - Accent3 2 3 2 4 2" xfId="7663"/>
    <cellStyle name="20% - Accent3 2 3 2 4 3" xfId="12764"/>
    <cellStyle name="20% - Accent3 2 3 2 5" xfId="3125"/>
    <cellStyle name="20% - Accent3 2 3 2 5 2" xfId="8259"/>
    <cellStyle name="20% - Accent3 2 3 2 5 3" xfId="13360"/>
    <cellStyle name="20% - Accent3 2 3 2 6" xfId="3735"/>
    <cellStyle name="20% - Accent3 2 3 2 6 2" xfId="8869"/>
    <cellStyle name="20% - Accent3 2 3 2 6 3" xfId="13970"/>
    <cellStyle name="20% - Accent3 2 3 2 7" xfId="4359"/>
    <cellStyle name="20% - Accent3 2 3 2 7 2" xfId="9493"/>
    <cellStyle name="20% - Accent3 2 3 2 7 3" xfId="14594"/>
    <cellStyle name="20% - Accent3 2 3 2 8" xfId="4998"/>
    <cellStyle name="20% - Accent3 2 3 2 8 2" xfId="10132"/>
    <cellStyle name="20% - Accent3 2 3 2 8 3" xfId="15233"/>
    <cellStyle name="20% - Accent3 2 3 2 9" xfId="5525"/>
    <cellStyle name="20% - Accent3 2 3 3" xfId="536"/>
    <cellStyle name="20% - Accent3 2 3 3 10" xfId="10773"/>
    <cellStyle name="20% - Accent3 2 3 3 2" xfId="1105"/>
    <cellStyle name="20% - Accent3 2 3 3 2 2" xfId="2093"/>
    <cellStyle name="20% - Accent3 2 3 3 2 2 2" xfId="7227"/>
    <cellStyle name="20% - Accent3 2 3 3 2 2 3" xfId="12328"/>
    <cellStyle name="20% - Accent3 2 3 3 2 3" xfId="6239"/>
    <cellStyle name="20% - Accent3 2 3 3 2 4" xfId="11340"/>
    <cellStyle name="20% - Accent3 2 3 3 3" xfId="1526"/>
    <cellStyle name="20% - Accent3 2 3 3 3 2" xfId="6660"/>
    <cellStyle name="20% - Accent3 2 3 3 3 3" xfId="11761"/>
    <cellStyle name="20% - Accent3 2 3 3 4" xfId="2674"/>
    <cellStyle name="20% - Accent3 2 3 3 4 2" xfId="7808"/>
    <cellStyle name="20% - Accent3 2 3 3 4 3" xfId="12909"/>
    <cellStyle name="20% - Accent3 2 3 3 5" xfId="3270"/>
    <cellStyle name="20% - Accent3 2 3 3 5 2" xfId="8404"/>
    <cellStyle name="20% - Accent3 2 3 3 5 3" xfId="13505"/>
    <cellStyle name="20% - Accent3 2 3 3 6" xfId="3880"/>
    <cellStyle name="20% - Accent3 2 3 3 6 2" xfId="9014"/>
    <cellStyle name="20% - Accent3 2 3 3 6 3" xfId="14115"/>
    <cellStyle name="20% - Accent3 2 3 3 7" xfId="4504"/>
    <cellStyle name="20% - Accent3 2 3 3 7 2" xfId="9638"/>
    <cellStyle name="20% - Accent3 2 3 3 7 3" xfId="14739"/>
    <cellStyle name="20% - Accent3 2 3 3 8" xfId="5143"/>
    <cellStyle name="20% - Accent3 2 3 3 8 2" xfId="10277"/>
    <cellStyle name="20% - Accent3 2 3 3 8 3" xfId="15378"/>
    <cellStyle name="20% - Accent3 2 3 3 9" xfId="5670"/>
    <cellStyle name="20% - Accent3 2 3 4" xfId="815"/>
    <cellStyle name="20% - Accent3 2 3 4 2" xfId="1803"/>
    <cellStyle name="20% - Accent3 2 3 4 2 2" xfId="6937"/>
    <cellStyle name="20% - Accent3 2 3 4 2 3" xfId="12038"/>
    <cellStyle name="20% - Accent3 2 3 4 3" xfId="2384"/>
    <cellStyle name="20% - Accent3 2 3 4 3 2" xfId="7518"/>
    <cellStyle name="20% - Accent3 2 3 4 3 3" xfId="12619"/>
    <cellStyle name="20% - Accent3 2 3 4 4" xfId="2980"/>
    <cellStyle name="20% - Accent3 2 3 4 4 2" xfId="8114"/>
    <cellStyle name="20% - Accent3 2 3 4 4 3" xfId="13215"/>
    <cellStyle name="20% - Accent3 2 3 4 5" xfId="3590"/>
    <cellStyle name="20% - Accent3 2 3 4 5 2" xfId="8724"/>
    <cellStyle name="20% - Accent3 2 3 4 5 3" xfId="13825"/>
    <cellStyle name="20% - Accent3 2 3 4 6" xfId="4214"/>
    <cellStyle name="20% - Accent3 2 3 4 6 2" xfId="9348"/>
    <cellStyle name="20% - Accent3 2 3 4 6 3" xfId="14449"/>
    <cellStyle name="20% - Accent3 2 3 4 7" xfId="4853"/>
    <cellStyle name="20% - Accent3 2 3 4 7 2" xfId="9987"/>
    <cellStyle name="20% - Accent3 2 3 4 7 3" xfId="15088"/>
    <cellStyle name="20% - Accent3 2 3 4 8" xfId="5949"/>
    <cellStyle name="20% - Accent3 2 3 4 9" xfId="11050"/>
    <cellStyle name="20% - Accent3 2 3 5" xfId="696"/>
    <cellStyle name="20% - Accent3 2 3 5 2" xfId="1686"/>
    <cellStyle name="20% - Accent3 2 3 5 2 2" xfId="6820"/>
    <cellStyle name="20% - Accent3 2 3 5 2 3" xfId="11921"/>
    <cellStyle name="20% - Accent3 2 3 5 3" xfId="5830"/>
    <cellStyle name="20% - Accent3 2 3 5 4" xfId="10933"/>
    <cellStyle name="20% - Accent3 2 3 6" xfId="1236"/>
    <cellStyle name="20% - Accent3 2 3 6 2" xfId="6370"/>
    <cellStyle name="20% - Accent3 2 3 6 3" xfId="11471"/>
    <cellStyle name="20% - Accent3 2 3 7" xfId="2267"/>
    <cellStyle name="20% - Accent3 2 3 7 2" xfId="7401"/>
    <cellStyle name="20% - Accent3 2 3 7 3" xfId="12502"/>
    <cellStyle name="20% - Accent3 2 3 8" xfId="2863"/>
    <cellStyle name="20% - Accent3 2 3 8 2" xfId="7997"/>
    <cellStyle name="20% - Accent3 2 3 8 3" xfId="13098"/>
    <cellStyle name="20% - Accent3 2 3 9" xfId="3473"/>
    <cellStyle name="20% - Accent3 2 3 9 2" xfId="8607"/>
    <cellStyle name="20% - Accent3 2 3 9 3" xfId="13708"/>
    <cellStyle name="20% - Accent3 2 4" xfId="212"/>
    <cellStyle name="20% - Accent3 2 4 10" xfId="4112"/>
    <cellStyle name="20% - Accent3 2 4 10 2" xfId="9246"/>
    <cellStyle name="20% - Accent3 2 4 10 3" xfId="14347"/>
    <cellStyle name="20% - Accent3 2 4 11" xfId="4751"/>
    <cellStyle name="20% - Accent3 2 4 11 2" xfId="9885"/>
    <cellStyle name="20% - Accent3 2 4 11 3" xfId="14986"/>
    <cellStyle name="20% - Accent3 2 4 12" xfId="5395"/>
    <cellStyle name="20% - Accent3 2 4 13" xfId="10498"/>
    <cellStyle name="20% - Accent3 2 4 2" xfId="406"/>
    <cellStyle name="20% - Accent3 2 4 2 10" xfId="10643"/>
    <cellStyle name="20% - Accent3 2 4 2 2" xfId="975"/>
    <cellStyle name="20% - Accent3 2 4 2 2 2" xfId="1963"/>
    <cellStyle name="20% - Accent3 2 4 2 2 2 2" xfId="7097"/>
    <cellStyle name="20% - Accent3 2 4 2 2 2 3" xfId="12198"/>
    <cellStyle name="20% - Accent3 2 4 2 2 3" xfId="6109"/>
    <cellStyle name="20% - Accent3 2 4 2 2 4" xfId="11210"/>
    <cellStyle name="20% - Accent3 2 4 2 3" xfId="1396"/>
    <cellStyle name="20% - Accent3 2 4 2 3 2" xfId="6530"/>
    <cellStyle name="20% - Accent3 2 4 2 3 3" xfId="11631"/>
    <cellStyle name="20% - Accent3 2 4 2 4" xfId="2544"/>
    <cellStyle name="20% - Accent3 2 4 2 4 2" xfId="7678"/>
    <cellStyle name="20% - Accent3 2 4 2 4 3" xfId="12779"/>
    <cellStyle name="20% - Accent3 2 4 2 5" xfId="3140"/>
    <cellStyle name="20% - Accent3 2 4 2 5 2" xfId="8274"/>
    <cellStyle name="20% - Accent3 2 4 2 5 3" xfId="13375"/>
    <cellStyle name="20% - Accent3 2 4 2 6" xfId="3750"/>
    <cellStyle name="20% - Accent3 2 4 2 6 2" xfId="8884"/>
    <cellStyle name="20% - Accent3 2 4 2 6 3" xfId="13985"/>
    <cellStyle name="20% - Accent3 2 4 2 7" xfId="4374"/>
    <cellStyle name="20% - Accent3 2 4 2 7 2" xfId="9508"/>
    <cellStyle name="20% - Accent3 2 4 2 7 3" xfId="14609"/>
    <cellStyle name="20% - Accent3 2 4 2 8" xfId="5013"/>
    <cellStyle name="20% - Accent3 2 4 2 8 2" xfId="10147"/>
    <cellStyle name="20% - Accent3 2 4 2 8 3" xfId="15248"/>
    <cellStyle name="20% - Accent3 2 4 2 9" xfId="5540"/>
    <cellStyle name="20% - Accent3 2 4 3" xfId="551"/>
    <cellStyle name="20% - Accent3 2 4 3 10" xfId="10788"/>
    <cellStyle name="20% - Accent3 2 4 3 2" xfId="1120"/>
    <cellStyle name="20% - Accent3 2 4 3 2 2" xfId="2108"/>
    <cellStyle name="20% - Accent3 2 4 3 2 2 2" xfId="7242"/>
    <cellStyle name="20% - Accent3 2 4 3 2 2 3" xfId="12343"/>
    <cellStyle name="20% - Accent3 2 4 3 2 3" xfId="6254"/>
    <cellStyle name="20% - Accent3 2 4 3 2 4" xfId="11355"/>
    <cellStyle name="20% - Accent3 2 4 3 3" xfId="1541"/>
    <cellStyle name="20% - Accent3 2 4 3 3 2" xfId="6675"/>
    <cellStyle name="20% - Accent3 2 4 3 3 3" xfId="11776"/>
    <cellStyle name="20% - Accent3 2 4 3 4" xfId="2689"/>
    <cellStyle name="20% - Accent3 2 4 3 4 2" xfId="7823"/>
    <cellStyle name="20% - Accent3 2 4 3 4 3" xfId="12924"/>
    <cellStyle name="20% - Accent3 2 4 3 5" xfId="3285"/>
    <cellStyle name="20% - Accent3 2 4 3 5 2" xfId="8419"/>
    <cellStyle name="20% - Accent3 2 4 3 5 3" xfId="13520"/>
    <cellStyle name="20% - Accent3 2 4 3 6" xfId="3895"/>
    <cellStyle name="20% - Accent3 2 4 3 6 2" xfId="9029"/>
    <cellStyle name="20% - Accent3 2 4 3 6 3" xfId="14130"/>
    <cellStyle name="20% - Accent3 2 4 3 7" xfId="4519"/>
    <cellStyle name="20% - Accent3 2 4 3 7 2" xfId="9653"/>
    <cellStyle name="20% - Accent3 2 4 3 7 3" xfId="14754"/>
    <cellStyle name="20% - Accent3 2 4 3 8" xfId="5158"/>
    <cellStyle name="20% - Accent3 2 4 3 8 2" xfId="10292"/>
    <cellStyle name="20% - Accent3 2 4 3 8 3" xfId="15393"/>
    <cellStyle name="20% - Accent3 2 4 3 9" xfId="5685"/>
    <cellStyle name="20% - Accent3 2 4 4" xfId="830"/>
    <cellStyle name="20% - Accent3 2 4 4 2" xfId="1818"/>
    <cellStyle name="20% - Accent3 2 4 4 2 2" xfId="6952"/>
    <cellStyle name="20% - Accent3 2 4 4 2 3" xfId="12053"/>
    <cellStyle name="20% - Accent3 2 4 4 3" xfId="2399"/>
    <cellStyle name="20% - Accent3 2 4 4 3 2" xfId="7533"/>
    <cellStyle name="20% - Accent3 2 4 4 3 3" xfId="12634"/>
    <cellStyle name="20% - Accent3 2 4 4 4" xfId="2995"/>
    <cellStyle name="20% - Accent3 2 4 4 4 2" xfId="8129"/>
    <cellStyle name="20% - Accent3 2 4 4 4 3" xfId="13230"/>
    <cellStyle name="20% - Accent3 2 4 4 5" xfId="3605"/>
    <cellStyle name="20% - Accent3 2 4 4 5 2" xfId="8739"/>
    <cellStyle name="20% - Accent3 2 4 4 5 3" xfId="13840"/>
    <cellStyle name="20% - Accent3 2 4 4 6" xfId="4229"/>
    <cellStyle name="20% - Accent3 2 4 4 6 2" xfId="9363"/>
    <cellStyle name="20% - Accent3 2 4 4 6 3" xfId="14464"/>
    <cellStyle name="20% - Accent3 2 4 4 7" xfId="4868"/>
    <cellStyle name="20% - Accent3 2 4 4 7 2" xfId="10002"/>
    <cellStyle name="20% - Accent3 2 4 4 7 3" xfId="15103"/>
    <cellStyle name="20% - Accent3 2 4 4 8" xfId="5964"/>
    <cellStyle name="20% - Accent3 2 4 4 9" xfId="11065"/>
    <cellStyle name="20% - Accent3 2 4 5" xfId="711"/>
    <cellStyle name="20% - Accent3 2 4 5 2" xfId="1701"/>
    <cellStyle name="20% - Accent3 2 4 5 2 2" xfId="6835"/>
    <cellStyle name="20% - Accent3 2 4 5 2 3" xfId="11936"/>
    <cellStyle name="20% - Accent3 2 4 5 3" xfId="5845"/>
    <cellStyle name="20% - Accent3 2 4 5 4" xfId="10948"/>
    <cellStyle name="20% - Accent3 2 4 6" xfId="1251"/>
    <cellStyle name="20% - Accent3 2 4 6 2" xfId="6385"/>
    <cellStyle name="20% - Accent3 2 4 6 3" xfId="11486"/>
    <cellStyle name="20% - Accent3 2 4 7" xfId="2282"/>
    <cellStyle name="20% - Accent3 2 4 7 2" xfId="7416"/>
    <cellStyle name="20% - Accent3 2 4 7 3" xfId="12517"/>
    <cellStyle name="20% - Accent3 2 4 8" xfId="2878"/>
    <cellStyle name="20% - Accent3 2 4 8 2" xfId="8012"/>
    <cellStyle name="20% - Accent3 2 4 8 3" xfId="13113"/>
    <cellStyle name="20% - Accent3 2 4 9" xfId="3488"/>
    <cellStyle name="20% - Accent3 2 4 9 2" xfId="8622"/>
    <cellStyle name="20% - Accent3 2 4 9 3" xfId="13723"/>
    <cellStyle name="20% - Accent3 2 5" xfId="241"/>
    <cellStyle name="20% - Accent3 2 5 10" xfId="4141"/>
    <cellStyle name="20% - Accent3 2 5 10 2" xfId="9275"/>
    <cellStyle name="20% - Accent3 2 5 10 3" xfId="14376"/>
    <cellStyle name="20% - Accent3 2 5 11" xfId="4780"/>
    <cellStyle name="20% - Accent3 2 5 11 2" xfId="9914"/>
    <cellStyle name="20% - Accent3 2 5 11 3" xfId="15015"/>
    <cellStyle name="20% - Accent3 2 5 12" xfId="5424"/>
    <cellStyle name="20% - Accent3 2 5 13" xfId="10527"/>
    <cellStyle name="20% - Accent3 2 5 2" xfId="435"/>
    <cellStyle name="20% - Accent3 2 5 2 10" xfId="10672"/>
    <cellStyle name="20% - Accent3 2 5 2 2" xfId="1004"/>
    <cellStyle name="20% - Accent3 2 5 2 2 2" xfId="1992"/>
    <cellStyle name="20% - Accent3 2 5 2 2 2 2" xfId="7126"/>
    <cellStyle name="20% - Accent3 2 5 2 2 2 3" xfId="12227"/>
    <cellStyle name="20% - Accent3 2 5 2 2 3" xfId="6138"/>
    <cellStyle name="20% - Accent3 2 5 2 2 4" xfId="11239"/>
    <cellStyle name="20% - Accent3 2 5 2 3" xfId="1425"/>
    <cellStyle name="20% - Accent3 2 5 2 3 2" xfId="6559"/>
    <cellStyle name="20% - Accent3 2 5 2 3 3" xfId="11660"/>
    <cellStyle name="20% - Accent3 2 5 2 4" xfId="2573"/>
    <cellStyle name="20% - Accent3 2 5 2 4 2" xfId="7707"/>
    <cellStyle name="20% - Accent3 2 5 2 4 3" xfId="12808"/>
    <cellStyle name="20% - Accent3 2 5 2 5" xfId="3169"/>
    <cellStyle name="20% - Accent3 2 5 2 5 2" xfId="8303"/>
    <cellStyle name="20% - Accent3 2 5 2 5 3" xfId="13404"/>
    <cellStyle name="20% - Accent3 2 5 2 6" xfId="3779"/>
    <cellStyle name="20% - Accent3 2 5 2 6 2" xfId="8913"/>
    <cellStyle name="20% - Accent3 2 5 2 6 3" xfId="14014"/>
    <cellStyle name="20% - Accent3 2 5 2 7" xfId="4403"/>
    <cellStyle name="20% - Accent3 2 5 2 7 2" xfId="9537"/>
    <cellStyle name="20% - Accent3 2 5 2 7 3" xfId="14638"/>
    <cellStyle name="20% - Accent3 2 5 2 8" xfId="5042"/>
    <cellStyle name="20% - Accent3 2 5 2 8 2" xfId="10176"/>
    <cellStyle name="20% - Accent3 2 5 2 8 3" xfId="15277"/>
    <cellStyle name="20% - Accent3 2 5 2 9" xfId="5569"/>
    <cellStyle name="20% - Accent3 2 5 3" xfId="580"/>
    <cellStyle name="20% - Accent3 2 5 3 10" xfId="10817"/>
    <cellStyle name="20% - Accent3 2 5 3 2" xfId="1149"/>
    <cellStyle name="20% - Accent3 2 5 3 2 2" xfId="2137"/>
    <cellStyle name="20% - Accent3 2 5 3 2 2 2" xfId="7271"/>
    <cellStyle name="20% - Accent3 2 5 3 2 2 3" xfId="12372"/>
    <cellStyle name="20% - Accent3 2 5 3 2 3" xfId="6283"/>
    <cellStyle name="20% - Accent3 2 5 3 2 4" xfId="11384"/>
    <cellStyle name="20% - Accent3 2 5 3 3" xfId="1570"/>
    <cellStyle name="20% - Accent3 2 5 3 3 2" xfId="6704"/>
    <cellStyle name="20% - Accent3 2 5 3 3 3" xfId="11805"/>
    <cellStyle name="20% - Accent3 2 5 3 4" xfId="2718"/>
    <cellStyle name="20% - Accent3 2 5 3 4 2" xfId="7852"/>
    <cellStyle name="20% - Accent3 2 5 3 4 3" xfId="12953"/>
    <cellStyle name="20% - Accent3 2 5 3 5" xfId="3314"/>
    <cellStyle name="20% - Accent3 2 5 3 5 2" xfId="8448"/>
    <cellStyle name="20% - Accent3 2 5 3 5 3" xfId="13549"/>
    <cellStyle name="20% - Accent3 2 5 3 6" xfId="3924"/>
    <cellStyle name="20% - Accent3 2 5 3 6 2" xfId="9058"/>
    <cellStyle name="20% - Accent3 2 5 3 6 3" xfId="14159"/>
    <cellStyle name="20% - Accent3 2 5 3 7" xfId="4548"/>
    <cellStyle name="20% - Accent3 2 5 3 7 2" xfId="9682"/>
    <cellStyle name="20% - Accent3 2 5 3 7 3" xfId="14783"/>
    <cellStyle name="20% - Accent3 2 5 3 8" xfId="5187"/>
    <cellStyle name="20% - Accent3 2 5 3 8 2" xfId="10321"/>
    <cellStyle name="20% - Accent3 2 5 3 8 3" xfId="15422"/>
    <cellStyle name="20% - Accent3 2 5 3 9" xfId="5714"/>
    <cellStyle name="20% - Accent3 2 5 4" xfId="859"/>
    <cellStyle name="20% - Accent3 2 5 4 2" xfId="1847"/>
    <cellStyle name="20% - Accent3 2 5 4 2 2" xfId="6981"/>
    <cellStyle name="20% - Accent3 2 5 4 2 3" xfId="12082"/>
    <cellStyle name="20% - Accent3 2 5 4 3" xfId="2428"/>
    <cellStyle name="20% - Accent3 2 5 4 3 2" xfId="7562"/>
    <cellStyle name="20% - Accent3 2 5 4 3 3" xfId="12663"/>
    <cellStyle name="20% - Accent3 2 5 4 4" xfId="3024"/>
    <cellStyle name="20% - Accent3 2 5 4 4 2" xfId="8158"/>
    <cellStyle name="20% - Accent3 2 5 4 4 3" xfId="13259"/>
    <cellStyle name="20% - Accent3 2 5 4 5" xfId="3634"/>
    <cellStyle name="20% - Accent3 2 5 4 5 2" xfId="8768"/>
    <cellStyle name="20% - Accent3 2 5 4 5 3" xfId="13869"/>
    <cellStyle name="20% - Accent3 2 5 4 6" xfId="4258"/>
    <cellStyle name="20% - Accent3 2 5 4 6 2" xfId="9392"/>
    <cellStyle name="20% - Accent3 2 5 4 6 3" xfId="14493"/>
    <cellStyle name="20% - Accent3 2 5 4 7" xfId="4897"/>
    <cellStyle name="20% - Accent3 2 5 4 7 2" xfId="10031"/>
    <cellStyle name="20% - Accent3 2 5 4 7 3" xfId="15132"/>
    <cellStyle name="20% - Accent3 2 5 4 8" xfId="5993"/>
    <cellStyle name="20% - Accent3 2 5 4 9" xfId="11094"/>
    <cellStyle name="20% - Accent3 2 5 5" xfId="740"/>
    <cellStyle name="20% - Accent3 2 5 5 2" xfId="1730"/>
    <cellStyle name="20% - Accent3 2 5 5 2 2" xfId="6864"/>
    <cellStyle name="20% - Accent3 2 5 5 2 3" xfId="11965"/>
    <cellStyle name="20% - Accent3 2 5 5 3" xfId="5874"/>
    <cellStyle name="20% - Accent3 2 5 5 4" xfId="10977"/>
    <cellStyle name="20% - Accent3 2 5 6" xfId="1280"/>
    <cellStyle name="20% - Accent3 2 5 6 2" xfId="6414"/>
    <cellStyle name="20% - Accent3 2 5 6 3" xfId="11515"/>
    <cellStyle name="20% - Accent3 2 5 7" xfId="2311"/>
    <cellStyle name="20% - Accent3 2 5 7 2" xfId="7445"/>
    <cellStyle name="20% - Accent3 2 5 7 3" xfId="12546"/>
    <cellStyle name="20% - Accent3 2 5 8" xfId="2907"/>
    <cellStyle name="20% - Accent3 2 5 8 2" xfId="8041"/>
    <cellStyle name="20% - Accent3 2 5 8 3" xfId="13142"/>
    <cellStyle name="20% - Accent3 2 5 9" xfId="3517"/>
    <cellStyle name="20% - Accent3 2 5 9 2" xfId="8651"/>
    <cellStyle name="20% - Accent3 2 5 9 3" xfId="13752"/>
    <cellStyle name="20% - Accent3 2 6" xfId="323"/>
    <cellStyle name="20% - Accent3 2 7" xfId="284"/>
    <cellStyle name="20% - Accent3 2 7 10" xfId="10570"/>
    <cellStyle name="20% - Accent3 2 7 2" xfId="902"/>
    <cellStyle name="20% - Accent3 2 7 2 2" xfId="1890"/>
    <cellStyle name="20% - Accent3 2 7 2 2 2" xfId="7024"/>
    <cellStyle name="20% - Accent3 2 7 2 2 3" xfId="12125"/>
    <cellStyle name="20% - Accent3 2 7 2 3" xfId="6036"/>
    <cellStyle name="20% - Accent3 2 7 2 4" xfId="11137"/>
    <cellStyle name="20% - Accent3 2 7 3" xfId="1323"/>
    <cellStyle name="20% - Accent3 2 7 3 2" xfId="6457"/>
    <cellStyle name="20% - Accent3 2 7 3 3" xfId="11558"/>
    <cellStyle name="20% - Accent3 2 7 4" xfId="2471"/>
    <cellStyle name="20% - Accent3 2 7 4 2" xfId="7605"/>
    <cellStyle name="20% - Accent3 2 7 4 3" xfId="12706"/>
    <cellStyle name="20% - Accent3 2 7 5" xfId="3067"/>
    <cellStyle name="20% - Accent3 2 7 5 2" xfId="8201"/>
    <cellStyle name="20% - Accent3 2 7 5 3" xfId="13302"/>
    <cellStyle name="20% - Accent3 2 7 6" xfId="3677"/>
    <cellStyle name="20% - Accent3 2 7 6 2" xfId="8811"/>
    <cellStyle name="20% - Accent3 2 7 6 3" xfId="13912"/>
    <cellStyle name="20% - Accent3 2 7 7" xfId="4301"/>
    <cellStyle name="20% - Accent3 2 7 7 2" xfId="9435"/>
    <cellStyle name="20% - Accent3 2 7 7 3" xfId="14536"/>
    <cellStyle name="20% - Accent3 2 7 8" xfId="4940"/>
    <cellStyle name="20% - Accent3 2 7 8 2" xfId="10074"/>
    <cellStyle name="20% - Accent3 2 7 8 3" xfId="15175"/>
    <cellStyle name="20% - Accent3 2 7 9" xfId="5467"/>
    <cellStyle name="20% - Accent3 2 8" xfId="478"/>
    <cellStyle name="20% - Accent3 2 8 10" xfId="10715"/>
    <cellStyle name="20% - Accent3 2 8 2" xfId="1047"/>
    <cellStyle name="20% - Accent3 2 8 2 2" xfId="2035"/>
    <cellStyle name="20% - Accent3 2 8 2 2 2" xfId="7169"/>
    <cellStyle name="20% - Accent3 2 8 2 2 3" xfId="12270"/>
    <cellStyle name="20% - Accent3 2 8 2 3" xfId="6181"/>
    <cellStyle name="20% - Accent3 2 8 2 4" xfId="11282"/>
    <cellStyle name="20% - Accent3 2 8 3" xfId="1468"/>
    <cellStyle name="20% - Accent3 2 8 3 2" xfId="6602"/>
    <cellStyle name="20% - Accent3 2 8 3 3" xfId="11703"/>
    <cellStyle name="20% - Accent3 2 8 4" xfId="2616"/>
    <cellStyle name="20% - Accent3 2 8 4 2" xfId="7750"/>
    <cellStyle name="20% - Accent3 2 8 4 3" xfId="12851"/>
    <cellStyle name="20% - Accent3 2 8 5" xfId="3212"/>
    <cellStyle name="20% - Accent3 2 8 5 2" xfId="8346"/>
    <cellStyle name="20% - Accent3 2 8 5 3" xfId="13447"/>
    <cellStyle name="20% - Accent3 2 8 6" xfId="3822"/>
    <cellStyle name="20% - Accent3 2 8 6 2" xfId="8956"/>
    <cellStyle name="20% - Accent3 2 8 6 3" xfId="14057"/>
    <cellStyle name="20% - Accent3 2 8 7" xfId="4446"/>
    <cellStyle name="20% - Accent3 2 8 7 2" xfId="9580"/>
    <cellStyle name="20% - Accent3 2 8 7 3" xfId="14681"/>
    <cellStyle name="20% - Accent3 2 8 8" xfId="5085"/>
    <cellStyle name="20% - Accent3 2 8 8 2" xfId="10219"/>
    <cellStyle name="20% - Accent3 2 8 8 3" xfId="15320"/>
    <cellStyle name="20% - Accent3 2 8 9" xfId="5612"/>
    <cellStyle name="20% - Accent3 2 9" xfId="638"/>
    <cellStyle name="20% - Accent3 2 9 2" xfId="1628"/>
    <cellStyle name="20% - Accent3 2 9 2 2" xfId="6762"/>
    <cellStyle name="20% - Accent3 2 9 2 3" xfId="11863"/>
    <cellStyle name="20% - Accent3 2 9 3" xfId="5772"/>
    <cellStyle name="20% - Accent3 2 9 4" xfId="10875"/>
    <cellStyle name="20% - Accent3 3" xfId="226"/>
    <cellStyle name="20% - Accent3 3 10" xfId="2819"/>
    <cellStyle name="20% - Accent3 3 10 2" xfId="7953"/>
    <cellStyle name="20% - Accent3 3 10 3" xfId="13054"/>
    <cellStyle name="20% - Accent3 3 11" xfId="3429"/>
    <cellStyle name="20% - Accent3 3 11 2" xfId="8563"/>
    <cellStyle name="20% - Accent3 3 11 3" xfId="13664"/>
    <cellStyle name="20% - Accent3 3 12" xfId="4053"/>
    <cellStyle name="20% - Accent3 3 12 2" xfId="9187"/>
    <cellStyle name="20% - Accent3 3 12 3" xfId="14288"/>
    <cellStyle name="20% - Accent3 3 13" xfId="4692"/>
    <cellStyle name="20% - Accent3 3 13 2" xfId="9826"/>
    <cellStyle name="20% - Accent3 3 13 3" xfId="14927"/>
    <cellStyle name="20% - Accent3 3 14" xfId="5409"/>
    <cellStyle name="20% - Accent3 3 15" xfId="10512"/>
    <cellStyle name="20% - Accent3 3 2" xfId="255"/>
    <cellStyle name="20% - Accent3 3 2 10" xfId="4155"/>
    <cellStyle name="20% - Accent3 3 2 10 2" xfId="9289"/>
    <cellStyle name="20% - Accent3 3 2 10 3" xfId="14390"/>
    <cellStyle name="20% - Accent3 3 2 11" xfId="4794"/>
    <cellStyle name="20% - Accent3 3 2 11 2" xfId="9928"/>
    <cellStyle name="20% - Accent3 3 2 11 3" xfId="15029"/>
    <cellStyle name="20% - Accent3 3 2 12" xfId="5438"/>
    <cellStyle name="20% - Accent3 3 2 13" xfId="10541"/>
    <cellStyle name="20% - Accent3 3 2 2" xfId="449"/>
    <cellStyle name="20% - Accent3 3 2 2 10" xfId="10686"/>
    <cellStyle name="20% - Accent3 3 2 2 2" xfId="1018"/>
    <cellStyle name="20% - Accent3 3 2 2 2 2" xfId="2006"/>
    <cellStyle name="20% - Accent3 3 2 2 2 2 2" xfId="7140"/>
    <cellStyle name="20% - Accent3 3 2 2 2 2 3" xfId="12241"/>
    <cellStyle name="20% - Accent3 3 2 2 2 3" xfId="6152"/>
    <cellStyle name="20% - Accent3 3 2 2 2 4" xfId="11253"/>
    <cellStyle name="20% - Accent3 3 2 2 3" xfId="1439"/>
    <cellStyle name="20% - Accent3 3 2 2 3 2" xfId="6573"/>
    <cellStyle name="20% - Accent3 3 2 2 3 3" xfId="11674"/>
    <cellStyle name="20% - Accent3 3 2 2 4" xfId="2587"/>
    <cellStyle name="20% - Accent3 3 2 2 4 2" xfId="7721"/>
    <cellStyle name="20% - Accent3 3 2 2 4 3" xfId="12822"/>
    <cellStyle name="20% - Accent3 3 2 2 5" xfId="3183"/>
    <cellStyle name="20% - Accent3 3 2 2 5 2" xfId="8317"/>
    <cellStyle name="20% - Accent3 3 2 2 5 3" xfId="13418"/>
    <cellStyle name="20% - Accent3 3 2 2 6" xfId="3793"/>
    <cellStyle name="20% - Accent3 3 2 2 6 2" xfId="8927"/>
    <cellStyle name="20% - Accent3 3 2 2 6 3" xfId="14028"/>
    <cellStyle name="20% - Accent3 3 2 2 7" xfId="4417"/>
    <cellStyle name="20% - Accent3 3 2 2 7 2" xfId="9551"/>
    <cellStyle name="20% - Accent3 3 2 2 7 3" xfId="14652"/>
    <cellStyle name="20% - Accent3 3 2 2 8" xfId="5056"/>
    <cellStyle name="20% - Accent3 3 2 2 8 2" xfId="10190"/>
    <cellStyle name="20% - Accent3 3 2 2 8 3" xfId="15291"/>
    <cellStyle name="20% - Accent3 3 2 2 9" xfId="5583"/>
    <cellStyle name="20% - Accent3 3 2 3" xfId="594"/>
    <cellStyle name="20% - Accent3 3 2 3 10" xfId="10831"/>
    <cellStyle name="20% - Accent3 3 2 3 2" xfId="1163"/>
    <cellStyle name="20% - Accent3 3 2 3 2 2" xfId="2151"/>
    <cellStyle name="20% - Accent3 3 2 3 2 2 2" xfId="7285"/>
    <cellStyle name="20% - Accent3 3 2 3 2 2 3" xfId="12386"/>
    <cellStyle name="20% - Accent3 3 2 3 2 3" xfId="6297"/>
    <cellStyle name="20% - Accent3 3 2 3 2 4" xfId="11398"/>
    <cellStyle name="20% - Accent3 3 2 3 3" xfId="1584"/>
    <cellStyle name="20% - Accent3 3 2 3 3 2" xfId="6718"/>
    <cellStyle name="20% - Accent3 3 2 3 3 3" xfId="11819"/>
    <cellStyle name="20% - Accent3 3 2 3 4" xfId="2732"/>
    <cellStyle name="20% - Accent3 3 2 3 4 2" xfId="7866"/>
    <cellStyle name="20% - Accent3 3 2 3 4 3" xfId="12967"/>
    <cellStyle name="20% - Accent3 3 2 3 5" xfId="3328"/>
    <cellStyle name="20% - Accent3 3 2 3 5 2" xfId="8462"/>
    <cellStyle name="20% - Accent3 3 2 3 5 3" xfId="13563"/>
    <cellStyle name="20% - Accent3 3 2 3 6" xfId="3938"/>
    <cellStyle name="20% - Accent3 3 2 3 6 2" xfId="9072"/>
    <cellStyle name="20% - Accent3 3 2 3 6 3" xfId="14173"/>
    <cellStyle name="20% - Accent3 3 2 3 7" xfId="4562"/>
    <cellStyle name="20% - Accent3 3 2 3 7 2" xfId="9696"/>
    <cellStyle name="20% - Accent3 3 2 3 7 3" xfId="14797"/>
    <cellStyle name="20% - Accent3 3 2 3 8" xfId="5201"/>
    <cellStyle name="20% - Accent3 3 2 3 8 2" xfId="10335"/>
    <cellStyle name="20% - Accent3 3 2 3 8 3" xfId="15436"/>
    <cellStyle name="20% - Accent3 3 2 3 9" xfId="5728"/>
    <cellStyle name="20% - Accent3 3 2 4" xfId="873"/>
    <cellStyle name="20% - Accent3 3 2 4 2" xfId="1861"/>
    <cellStyle name="20% - Accent3 3 2 4 2 2" xfId="6995"/>
    <cellStyle name="20% - Accent3 3 2 4 2 3" xfId="12096"/>
    <cellStyle name="20% - Accent3 3 2 4 3" xfId="2442"/>
    <cellStyle name="20% - Accent3 3 2 4 3 2" xfId="7576"/>
    <cellStyle name="20% - Accent3 3 2 4 3 3" xfId="12677"/>
    <cellStyle name="20% - Accent3 3 2 4 4" xfId="3038"/>
    <cellStyle name="20% - Accent3 3 2 4 4 2" xfId="8172"/>
    <cellStyle name="20% - Accent3 3 2 4 4 3" xfId="13273"/>
    <cellStyle name="20% - Accent3 3 2 4 5" xfId="3648"/>
    <cellStyle name="20% - Accent3 3 2 4 5 2" xfId="8782"/>
    <cellStyle name="20% - Accent3 3 2 4 5 3" xfId="13883"/>
    <cellStyle name="20% - Accent3 3 2 4 6" xfId="4272"/>
    <cellStyle name="20% - Accent3 3 2 4 6 2" xfId="9406"/>
    <cellStyle name="20% - Accent3 3 2 4 6 3" xfId="14507"/>
    <cellStyle name="20% - Accent3 3 2 4 7" xfId="4911"/>
    <cellStyle name="20% - Accent3 3 2 4 7 2" xfId="10045"/>
    <cellStyle name="20% - Accent3 3 2 4 7 3" xfId="15146"/>
    <cellStyle name="20% - Accent3 3 2 4 8" xfId="6007"/>
    <cellStyle name="20% - Accent3 3 2 4 9" xfId="11108"/>
    <cellStyle name="20% - Accent3 3 2 5" xfId="754"/>
    <cellStyle name="20% - Accent3 3 2 5 2" xfId="1744"/>
    <cellStyle name="20% - Accent3 3 2 5 2 2" xfId="6878"/>
    <cellStyle name="20% - Accent3 3 2 5 2 3" xfId="11979"/>
    <cellStyle name="20% - Accent3 3 2 5 3" xfId="5888"/>
    <cellStyle name="20% - Accent3 3 2 5 4" xfId="10991"/>
    <cellStyle name="20% - Accent3 3 2 6" xfId="1294"/>
    <cellStyle name="20% - Accent3 3 2 6 2" xfId="6428"/>
    <cellStyle name="20% - Accent3 3 2 6 3" xfId="11529"/>
    <cellStyle name="20% - Accent3 3 2 7" xfId="2325"/>
    <cellStyle name="20% - Accent3 3 2 7 2" xfId="7459"/>
    <cellStyle name="20% - Accent3 3 2 7 3" xfId="12560"/>
    <cellStyle name="20% - Accent3 3 2 8" xfId="2921"/>
    <cellStyle name="20% - Accent3 3 2 8 2" xfId="8055"/>
    <cellStyle name="20% - Accent3 3 2 8 3" xfId="13156"/>
    <cellStyle name="20% - Accent3 3 2 9" xfId="3531"/>
    <cellStyle name="20% - Accent3 3 2 9 2" xfId="8665"/>
    <cellStyle name="20% - Accent3 3 2 9 3" xfId="13766"/>
    <cellStyle name="20% - Accent3 3 3" xfId="420"/>
    <cellStyle name="20% - Accent3 3 3 10" xfId="4765"/>
    <cellStyle name="20% - Accent3 3 3 10 2" xfId="9899"/>
    <cellStyle name="20% - Accent3 3 3 10 3" xfId="15000"/>
    <cellStyle name="20% - Accent3 3 3 11" xfId="5554"/>
    <cellStyle name="20% - Accent3 3 3 12" xfId="10657"/>
    <cellStyle name="20% - Accent3 3 3 2" xfId="565"/>
    <cellStyle name="20% - Accent3 3 3 2 10" xfId="10802"/>
    <cellStyle name="20% - Accent3 3 3 2 2" xfId="1134"/>
    <cellStyle name="20% - Accent3 3 3 2 2 2" xfId="2122"/>
    <cellStyle name="20% - Accent3 3 3 2 2 2 2" xfId="7256"/>
    <cellStyle name="20% - Accent3 3 3 2 2 2 3" xfId="12357"/>
    <cellStyle name="20% - Accent3 3 3 2 2 3" xfId="6268"/>
    <cellStyle name="20% - Accent3 3 3 2 2 4" xfId="11369"/>
    <cellStyle name="20% - Accent3 3 3 2 3" xfId="1555"/>
    <cellStyle name="20% - Accent3 3 3 2 3 2" xfId="6689"/>
    <cellStyle name="20% - Accent3 3 3 2 3 3" xfId="11790"/>
    <cellStyle name="20% - Accent3 3 3 2 4" xfId="2703"/>
    <cellStyle name="20% - Accent3 3 3 2 4 2" xfId="7837"/>
    <cellStyle name="20% - Accent3 3 3 2 4 3" xfId="12938"/>
    <cellStyle name="20% - Accent3 3 3 2 5" xfId="3299"/>
    <cellStyle name="20% - Accent3 3 3 2 5 2" xfId="8433"/>
    <cellStyle name="20% - Accent3 3 3 2 5 3" xfId="13534"/>
    <cellStyle name="20% - Accent3 3 3 2 6" xfId="3909"/>
    <cellStyle name="20% - Accent3 3 3 2 6 2" xfId="9043"/>
    <cellStyle name="20% - Accent3 3 3 2 6 3" xfId="14144"/>
    <cellStyle name="20% - Accent3 3 3 2 7" xfId="4533"/>
    <cellStyle name="20% - Accent3 3 3 2 7 2" xfId="9667"/>
    <cellStyle name="20% - Accent3 3 3 2 7 3" xfId="14768"/>
    <cellStyle name="20% - Accent3 3 3 2 8" xfId="5172"/>
    <cellStyle name="20% - Accent3 3 3 2 8 2" xfId="10306"/>
    <cellStyle name="20% - Accent3 3 3 2 8 3" xfId="15407"/>
    <cellStyle name="20% - Accent3 3 3 2 9" xfId="5699"/>
    <cellStyle name="20% - Accent3 3 3 3" xfId="989"/>
    <cellStyle name="20% - Accent3 3 3 3 2" xfId="1977"/>
    <cellStyle name="20% - Accent3 3 3 3 2 2" xfId="7111"/>
    <cellStyle name="20% - Accent3 3 3 3 2 3" xfId="12212"/>
    <cellStyle name="20% - Accent3 3 3 3 3" xfId="2558"/>
    <cellStyle name="20% - Accent3 3 3 3 3 2" xfId="7692"/>
    <cellStyle name="20% - Accent3 3 3 3 3 3" xfId="12793"/>
    <cellStyle name="20% - Accent3 3 3 3 4" xfId="3154"/>
    <cellStyle name="20% - Accent3 3 3 3 4 2" xfId="8288"/>
    <cellStyle name="20% - Accent3 3 3 3 4 3" xfId="13389"/>
    <cellStyle name="20% - Accent3 3 3 3 5" xfId="3764"/>
    <cellStyle name="20% - Accent3 3 3 3 5 2" xfId="8898"/>
    <cellStyle name="20% - Accent3 3 3 3 5 3" xfId="13999"/>
    <cellStyle name="20% - Accent3 3 3 3 6" xfId="4388"/>
    <cellStyle name="20% - Accent3 3 3 3 6 2" xfId="9522"/>
    <cellStyle name="20% - Accent3 3 3 3 6 3" xfId="14623"/>
    <cellStyle name="20% - Accent3 3 3 3 7" xfId="5027"/>
    <cellStyle name="20% - Accent3 3 3 3 7 2" xfId="10161"/>
    <cellStyle name="20% - Accent3 3 3 3 7 3" xfId="15262"/>
    <cellStyle name="20% - Accent3 3 3 3 8" xfId="6123"/>
    <cellStyle name="20% - Accent3 3 3 3 9" xfId="11224"/>
    <cellStyle name="20% - Accent3 3 3 4" xfId="725"/>
    <cellStyle name="20% - Accent3 3 3 4 2" xfId="1715"/>
    <cellStyle name="20% - Accent3 3 3 4 2 2" xfId="6849"/>
    <cellStyle name="20% - Accent3 3 3 4 2 3" xfId="11950"/>
    <cellStyle name="20% - Accent3 3 3 4 3" xfId="5859"/>
    <cellStyle name="20% - Accent3 3 3 4 4" xfId="10962"/>
    <cellStyle name="20% - Accent3 3 3 5" xfId="1410"/>
    <cellStyle name="20% - Accent3 3 3 5 2" xfId="6544"/>
    <cellStyle name="20% - Accent3 3 3 5 3" xfId="11645"/>
    <cellStyle name="20% - Accent3 3 3 6" xfId="2296"/>
    <cellStyle name="20% - Accent3 3 3 6 2" xfId="7430"/>
    <cellStyle name="20% - Accent3 3 3 6 3" xfId="12531"/>
    <cellStyle name="20% - Accent3 3 3 7" xfId="2892"/>
    <cellStyle name="20% - Accent3 3 3 7 2" xfId="8026"/>
    <cellStyle name="20% - Accent3 3 3 7 3" xfId="13127"/>
    <cellStyle name="20% - Accent3 3 3 8" xfId="3502"/>
    <cellStyle name="20% - Accent3 3 3 8 2" xfId="8636"/>
    <cellStyle name="20% - Accent3 3 3 8 3" xfId="13737"/>
    <cellStyle name="20% - Accent3 3 3 9" xfId="4126"/>
    <cellStyle name="20% - Accent3 3 3 9 2" xfId="9260"/>
    <cellStyle name="20% - Accent3 3 3 9 3" xfId="14361"/>
    <cellStyle name="20% - Accent3 3 4" xfId="298"/>
    <cellStyle name="20% - Accent3 3 4 10" xfId="10584"/>
    <cellStyle name="20% - Accent3 3 4 2" xfId="916"/>
    <cellStyle name="20% - Accent3 3 4 2 2" xfId="1904"/>
    <cellStyle name="20% - Accent3 3 4 2 2 2" xfId="7038"/>
    <cellStyle name="20% - Accent3 3 4 2 2 3" xfId="12139"/>
    <cellStyle name="20% - Accent3 3 4 2 3" xfId="6050"/>
    <cellStyle name="20% - Accent3 3 4 2 4" xfId="11151"/>
    <cellStyle name="20% - Accent3 3 4 3" xfId="1337"/>
    <cellStyle name="20% - Accent3 3 4 3 2" xfId="6471"/>
    <cellStyle name="20% - Accent3 3 4 3 3" xfId="11572"/>
    <cellStyle name="20% - Accent3 3 4 4" xfId="2485"/>
    <cellStyle name="20% - Accent3 3 4 4 2" xfId="7619"/>
    <cellStyle name="20% - Accent3 3 4 4 3" xfId="12720"/>
    <cellStyle name="20% - Accent3 3 4 5" xfId="3081"/>
    <cellStyle name="20% - Accent3 3 4 5 2" xfId="8215"/>
    <cellStyle name="20% - Accent3 3 4 5 3" xfId="13316"/>
    <cellStyle name="20% - Accent3 3 4 6" xfId="3691"/>
    <cellStyle name="20% - Accent3 3 4 6 2" xfId="8825"/>
    <cellStyle name="20% - Accent3 3 4 6 3" xfId="13926"/>
    <cellStyle name="20% - Accent3 3 4 7" xfId="4315"/>
    <cellStyle name="20% - Accent3 3 4 7 2" xfId="9449"/>
    <cellStyle name="20% - Accent3 3 4 7 3" xfId="14550"/>
    <cellStyle name="20% - Accent3 3 4 8" xfId="4954"/>
    <cellStyle name="20% - Accent3 3 4 8 2" xfId="10088"/>
    <cellStyle name="20% - Accent3 3 4 8 3" xfId="15189"/>
    <cellStyle name="20% - Accent3 3 4 9" xfId="5481"/>
    <cellStyle name="20% - Accent3 3 5" xfId="492"/>
    <cellStyle name="20% - Accent3 3 5 10" xfId="10729"/>
    <cellStyle name="20% - Accent3 3 5 2" xfId="1061"/>
    <cellStyle name="20% - Accent3 3 5 2 2" xfId="2049"/>
    <cellStyle name="20% - Accent3 3 5 2 2 2" xfId="7183"/>
    <cellStyle name="20% - Accent3 3 5 2 2 3" xfId="12284"/>
    <cellStyle name="20% - Accent3 3 5 2 3" xfId="6195"/>
    <cellStyle name="20% - Accent3 3 5 2 4" xfId="11296"/>
    <cellStyle name="20% - Accent3 3 5 3" xfId="1482"/>
    <cellStyle name="20% - Accent3 3 5 3 2" xfId="6616"/>
    <cellStyle name="20% - Accent3 3 5 3 3" xfId="11717"/>
    <cellStyle name="20% - Accent3 3 5 4" xfId="2630"/>
    <cellStyle name="20% - Accent3 3 5 4 2" xfId="7764"/>
    <cellStyle name="20% - Accent3 3 5 4 3" xfId="12865"/>
    <cellStyle name="20% - Accent3 3 5 5" xfId="3226"/>
    <cellStyle name="20% - Accent3 3 5 5 2" xfId="8360"/>
    <cellStyle name="20% - Accent3 3 5 5 3" xfId="13461"/>
    <cellStyle name="20% - Accent3 3 5 6" xfId="3836"/>
    <cellStyle name="20% - Accent3 3 5 6 2" xfId="8970"/>
    <cellStyle name="20% - Accent3 3 5 6 3" xfId="14071"/>
    <cellStyle name="20% - Accent3 3 5 7" xfId="4460"/>
    <cellStyle name="20% - Accent3 3 5 7 2" xfId="9594"/>
    <cellStyle name="20% - Accent3 3 5 7 3" xfId="14695"/>
    <cellStyle name="20% - Accent3 3 5 8" xfId="5099"/>
    <cellStyle name="20% - Accent3 3 5 8 2" xfId="10233"/>
    <cellStyle name="20% - Accent3 3 5 8 3" xfId="15334"/>
    <cellStyle name="20% - Accent3 3 5 9" xfId="5626"/>
    <cellStyle name="20% - Accent3 3 6" xfId="844"/>
    <cellStyle name="20% - Accent3 3 6 2" xfId="1832"/>
    <cellStyle name="20% - Accent3 3 6 2 2" xfId="6966"/>
    <cellStyle name="20% - Accent3 3 6 2 3" xfId="12067"/>
    <cellStyle name="20% - Accent3 3 6 3" xfId="2413"/>
    <cellStyle name="20% - Accent3 3 6 3 2" xfId="7547"/>
    <cellStyle name="20% - Accent3 3 6 3 3" xfId="12648"/>
    <cellStyle name="20% - Accent3 3 6 4" xfId="3009"/>
    <cellStyle name="20% - Accent3 3 6 4 2" xfId="8143"/>
    <cellStyle name="20% - Accent3 3 6 4 3" xfId="13244"/>
    <cellStyle name="20% - Accent3 3 6 5" xfId="3619"/>
    <cellStyle name="20% - Accent3 3 6 5 2" xfId="8753"/>
    <cellStyle name="20% - Accent3 3 6 5 3" xfId="13854"/>
    <cellStyle name="20% - Accent3 3 6 6" xfId="4243"/>
    <cellStyle name="20% - Accent3 3 6 6 2" xfId="9377"/>
    <cellStyle name="20% - Accent3 3 6 6 3" xfId="14478"/>
    <cellStyle name="20% - Accent3 3 6 7" xfId="4882"/>
    <cellStyle name="20% - Accent3 3 6 7 2" xfId="10016"/>
    <cellStyle name="20% - Accent3 3 6 7 3" xfId="15117"/>
    <cellStyle name="20% - Accent3 3 6 8" xfId="5978"/>
    <cellStyle name="20% - Accent3 3 6 9" xfId="11079"/>
    <cellStyle name="20% - Accent3 3 7" xfId="652"/>
    <cellStyle name="20% - Accent3 3 7 2" xfId="1642"/>
    <cellStyle name="20% - Accent3 3 7 2 2" xfId="6776"/>
    <cellStyle name="20% - Accent3 3 7 2 3" xfId="11877"/>
    <cellStyle name="20% - Accent3 3 7 3" xfId="5786"/>
    <cellStyle name="20% - Accent3 3 7 4" xfId="10889"/>
    <cellStyle name="20% - Accent3 3 8" xfId="1265"/>
    <cellStyle name="20% - Accent3 3 8 2" xfId="6399"/>
    <cellStyle name="20% - Accent3 3 8 3" xfId="11500"/>
    <cellStyle name="20% - Accent3 3 9" xfId="2223"/>
    <cellStyle name="20% - Accent3 3 9 2" xfId="7357"/>
    <cellStyle name="20% - Accent3 3 9 3" xfId="12458"/>
    <cellStyle name="20% - Accent3 4" xfId="269"/>
    <cellStyle name="20% - Accent3 4 10" xfId="3443"/>
    <cellStyle name="20% - Accent3 4 10 2" xfId="8577"/>
    <cellStyle name="20% - Accent3 4 10 3" xfId="13678"/>
    <cellStyle name="20% - Accent3 4 11" xfId="4067"/>
    <cellStyle name="20% - Accent3 4 11 2" xfId="9201"/>
    <cellStyle name="20% - Accent3 4 11 3" xfId="14302"/>
    <cellStyle name="20% - Accent3 4 12" xfId="4706"/>
    <cellStyle name="20% - Accent3 4 12 2" xfId="9840"/>
    <cellStyle name="20% - Accent3 4 12 3" xfId="14941"/>
    <cellStyle name="20% - Accent3 4 13" xfId="5452"/>
    <cellStyle name="20% - Accent3 4 14" xfId="10555"/>
    <cellStyle name="20% - Accent3 4 2" xfId="463"/>
    <cellStyle name="20% - Accent3 4 2 10" xfId="4808"/>
    <cellStyle name="20% - Accent3 4 2 10 2" xfId="9942"/>
    <cellStyle name="20% - Accent3 4 2 10 3" xfId="15043"/>
    <cellStyle name="20% - Accent3 4 2 11" xfId="5597"/>
    <cellStyle name="20% - Accent3 4 2 12" xfId="10700"/>
    <cellStyle name="20% - Accent3 4 2 2" xfId="608"/>
    <cellStyle name="20% - Accent3 4 2 2 10" xfId="10845"/>
    <cellStyle name="20% - Accent3 4 2 2 2" xfId="1177"/>
    <cellStyle name="20% - Accent3 4 2 2 2 2" xfId="2165"/>
    <cellStyle name="20% - Accent3 4 2 2 2 2 2" xfId="7299"/>
    <cellStyle name="20% - Accent3 4 2 2 2 2 3" xfId="12400"/>
    <cellStyle name="20% - Accent3 4 2 2 2 3" xfId="6311"/>
    <cellStyle name="20% - Accent3 4 2 2 2 4" xfId="11412"/>
    <cellStyle name="20% - Accent3 4 2 2 3" xfId="1598"/>
    <cellStyle name="20% - Accent3 4 2 2 3 2" xfId="6732"/>
    <cellStyle name="20% - Accent3 4 2 2 3 3" xfId="11833"/>
    <cellStyle name="20% - Accent3 4 2 2 4" xfId="2746"/>
    <cellStyle name="20% - Accent3 4 2 2 4 2" xfId="7880"/>
    <cellStyle name="20% - Accent3 4 2 2 4 3" xfId="12981"/>
    <cellStyle name="20% - Accent3 4 2 2 5" xfId="3342"/>
    <cellStyle name="20% - Accent3 4 2 2 5 2" xfId="8476"/>
    <cellStyle name="20% - Accent3 4 2 2 5 3" xfId="13577"/>
    <cellStyle name="20% - Accent3 4 2 2 6" xfId="3952"/>
    <cellStyle name="20% - Accent3 4 2 2 6 2" xfId="9086"/>
    <cellStyle name="20% - Accent3 4 2 2 6 3" xfId="14187"/>
    <cellStyle name="20% - Accent3 4 2 2 7" xfId="4576"/>
    <cellStyle name="20% - Accent3 4 2 2 7 2" xfId="9710"/>
    <cellStyle name="20% - Accent3 4 2 2 7 3" xfId="14811"/>
    <cellStyle name="20% - Accent3 4 2 2 8" xfId="5215"/>
    <cellStyle name="20% - Accent3 4 2 2 8 2" xfId="10349"/>
    <cellStyle name="20% - Accent3 4 2 2 8 3" xfId="15450"/>
    <cellStyle name="20% - Accent3 4 2 2 9" xfId="5742"/>
    <cellStyle name="20% - Accent3 4 2 3" xfId="1032"/>
    <cellStyle name="20% - Accent3 4 2 3 2" xfId="2020"/>
    <cellStyle name="20% - Accent3 4 2 3 2 2" xfId="7154"/>
    <cellStyle name="20% - Accent3 4 2 3 2 3" xfId="12255"/>
    <cellStyle name="20% - Accent3 4 2 3 3" xfId="2601"/>
    <cellStyle name="20% - Accent3 4 2 3 3 2" xfId="7735"/>
    <cellStyle name="20% - Accent3 4 2 3 3 3" xfId="12836"/>
    <cellStyle name="20% - Accent3 4 2 3 4" xfId="3197"/>
    <cellStyle name="20% - Accent3 4 2 3 4 2" xfId="8331"/>
    <cellStyle name="20% - Accent3 4 2 3 4 3" xfId="13432"/>
    <cellStyle name="20% - Accent3 4 2 3 5" xfId="3807"/>
    <cellStyle name="20% - Accent3 4 2 3 5 2" xfId="8941"/>
    <cellStyle name="20% - Accent3 4 2 3 5 3" xfId="14042"/>
    <cellStyle name="20% - Accent3 4 2 3 6" xfId="4431"/>
    <cellStyle name="20% - Accent3 4 2 3 6 2" xfId="9565"/>
    <cellStyle name="20% - Accent3 4 2 3 6 3" xfId="14666"/>
    <cellStyle name="20% - Accent3 4 2 3 7" xfId="5070"/>
    <cellStyle name="20% - Accent3 4 2 3 7 2" xfId="10204"/>
    <cellStyle name="20% - Accent3 4 2 3 7 3" xfId="15305"/>
    <cellStyle name="20% - Accent3 4 2 3 8" xfId="6166"/>
    <cellStyle name="20% - Accent3 4 2 3 9" xfId="11267"/>
    <cellStyle name="20% - Accent3 4 2 4" xfId="768"/>
    <cellStyle name="20% - Accent3 4 2 4 2" xfId="1758"/>
    <cellStyle name="20% - Accent3 4 2 4 2 2" xfId="6892"/>
    <cellStyle name="20% - Accent3 4 2 4 2 3" xfId="11993"/>
    <cellStyle name="20% - Accent3 4 2 4 3" xfId="5902"/>
    <cellStyle name="20% - Accent3 4 2 4 4" xfId="11005"/>
    <cellStyle name="20% - Accent3 4 2 5" xfId="1453"/>
    <cellStyle name="20% - Accent3 4 2 5 2" xfId="6587"/>
    <cellStyle name="20% - Accent3 4 2 5 3" xfId="11688"/>
    <cellStyle name="20% - Accent3 4 2 6" xfId="2339"/>
    <cellStyle name="20% - Accent3 4 2 6 2" xfId="7473"/>
    <cellStyle name="20% - Accent3 4 2 6 3" xfId="12574"/>
    <cellStyle name="20% - Accent3 4 2 7" xfId="2935"/>
    <cellStyle name="20% - Accent3 4 2 7 2" xfId="8069"/>
    <cellStyle name="20% - Accent3 4 2 7 3" xfId="13170"/>
    <cellStyle name="20% - Accent3 4 2 8" xfId="3545"/>
    <cellStyle name="20% - Accent3 4 2 8 2" xfId="8679"/>
    <cellStyle name="20% - Accent3 4 2 8 3" xfId="13780"/>
    <cellStyle name="20% - Accent3 4 2 9" xfId="4169"/>
    <cellStyle name="20% - Accent3 4 2 9 2" xfId="9303"/>
    <cellStyle name="20% - Accent3 4 2 9 3" xfId="14404"/>
    <cellStyle name="20% - Accent3 4 3" xfId="312"/>
    <cellStyle name="20% - Accent3 4 3 10" xfId="10598"/>
    <cellStyle name="20% - Accent3 4 3 2" xfId="930"/>
    <cellStyle name="20% - Accent3 4 3 2 2" xfId="1918"/>
    <cellStyle name="20% - Accent3 4 3 2 2 2" xfId="7052"/>
    <cellStyle name="20% - Accent3 4 3 2 2 3" xfId="12153"/>
    <cellStyle name="20% - Accent3 4 3 2 3" xfId="6064"/>
    <cellStyle name="20% - Accent3 4 3 2 4" xfId="11165"/>
    <cellStyle name="20% - Accent3 4 3 3" xfId="1351"/>
    <cellStyle name="20% - Accent3 4 3 3 2" xfId="6485"/>
    <cellStyle name="20% - Accent3 4 3 3 3" xfId="11586"/>
    <cellStyle name="20% - Accent3 4 3 4" xfId="2499"/>
    <cellStyle name="20% - Accent3 4 3 4 2" xfId="7633"/>
    <cellStyle name="20% - Accent3 4 3 4 3" xfId="12734"/>
    <cellStyle name="20% - Accent3 4 3 5" xfId="3095"/>
    <cellStyle name="20% - Accent3 4 3 5 2" xfId="8229"/>
    <cellStyle name="20% - Accent3 4 3 5 3" xfId="13330"/>
    <cellStyle name="20% - Accent3 4 3 6" xfId="3705"/>
    <cellStyle name="20% - Accent3 4 3 6 2" xfId="8839"/>
    <cellStyle name="20% - Accent3 4 3 6 3" xfId="13940"/>
    <cellStyle name="20% - Accent3 4 3 7" xfId="4329"/>
    <cellStyle name="20% - Accent3 4 3 7 2" xfId="9463"/>
    <cellStyle name="20% - Accent3 4 3 7 3" xfId="14564"/>
    <cellStyle name="20% - Accent3 4 3 8" xfId="4968"/>
    <cellStyle name="20% - Accent3 4 3 8 2" xfId="10102"/>
    <cellStyle name="20% - Accent3 4 3 8 3" xfId="15203"/>
    <cellStyle name="20% - Accent3 4 3 9" xfId="5495"/>
    <cellStyle name="20% - Accent3 4 4" xfId="506"/>
    <cellStyle name="20% - Accent3 4 4 10" xfId="10743"/>
    <cellStyle name="20% - Accent3 4 4 2" xfId="1075"/>
    <cellStyle name="20% - Accent3 4 4 2 2" xfId="2063"/>
    <cellStyle name="20% - Accent3 4 4 2 2 2" xfId="7197"/>
    <cellStyle name="20% - Accent3 4 4 2 2 3" xfId="12298"/>
    <cellStyle name="20% - Accent3 4 4 2 3" xfId="6209"/>
    <cellStyle name="20% - Accent3 4 4 2 4" xfId="11310"/>
    <cellStyle name="20% - Accent3 4 4 3" xfId="1496"/>
    <cellStyle name="20% - Accent3 4 4 3 2" xfId="6630"/>
    <cellStyle name="20% - Accent3 4 4 3 3" xfId="11731"/>
    <cellStyle name="20% - Accent3 4 4 4" xfId="2644"/>
    <cellStyle name="20% - Accent3 4 4 4 2" xfId="7778"/>
    <cellStyle name="20% - Accent3 4 4 4 3" xfId="12879"/>
    <cellStyle name="20% - Accent3 4 4 5" xfId="3240"/>
    <cellStyle name="20% - Accent3 4 4 5 2" xfId="8374"/>
    <cellStyle name="20% - Accent3 4 4 5 3" xfId="13475"/>
    <cellStyle name="20% - Accent3 4 4 6" xfId="3850"/>
    <cellStyle name="20% - Accent3 4 4 6 2" xfId="8984"/>
    <cellStyle name="20% - Accent3 4 4 6 3" xfId="14085"/>
    <cellStyle name="20% - Accent3 4 4 7" xfId="4474"/>
    <cellStyle name="20% - Accent3 4 4 7 2" xfId="9608"/>
    <cellStyle name="20% - Accent3 4 4 7 3" xfId="14709"/>
    <cellStyle name="20% - Accent3 4 4 8" xfId="5113"/>
    <cellStyle name="20% - Accent3 4 4 8 2" xfId="10247"/>
    <cellStyle name="20% - Accent3 4 4 8 3" xfId="15348"/>
    <cellStyle name="20% - Accent3 4 4 9" xfId="5640"/>
    <cellStyle name="20% - Accent3 4 5" xfId="887"/>
    <cellStyle name="20% - Accent3 4 5 2" xfId="1875"/>
    <cellStyle name="20% - Accent3 4 5 2 2" xfId="7009"/>
    <cellStyle name="20% - Accent3 4 5 2 3" xfId="12110"/>
    <cellStyle name="20% - Accent3 4 5 3" xfId="2456"/>
    <cellStyle name="20% - Accent3 4 5 3 2" xfId="7590"/>
    <cellStyle name="20% - Accent3 4 5 3 3" xfId="12691"/>
    <cellStyle name="20% - Accent3 4 5 4" xfId="3052"/>
    <cellStyle name="20% - Accent3 4 5 4 2" xfId="8186"/>
    <cellStyle name="20% - Accent3 4 5 4 3" xfId="13287"/>
    <cellStyle name="20% - Accent3 4 5 5" xfId="3662"/>
    <cellStyle name="20% - Accent3 4 5 5 2" xfId="8796"/>
    <cellStyle name="20% - Accent3 4 5 5 3" xfId="13897"/>
    <cellStyle name="20% - Accent3 4 5 6" xfId="4286"/>
    <cellStyle name="20% - Accent3 4 5 6 2" xfId="9420"/>
    <cellStyle name="20% - Accent3 4 5 6 3" xfId="14521"/>
    <cellStyle name="20% - Accent3 4 5 7" xfId="4925"/>
    <cellStyle name="20% - Accent3 4 5 7 2" xfId="10059"/>
    <cellStyle name="20% - Accent3 4 5 7 3" xfId="15160"/>
    <cellStyle name="20% - Accent3 4 5 8" xfId="6021"/>
    <cellStyle name="20% - Accent3 4 5 9" xfId="11122"/>
    <cellStyle name="20% - Accent3 4 6" xfId="666"/>
    <cellStyle name="20% - Accent3 4 6 2" xfId="1656"/>
    <cellStyle name="20% - Accent3 4 6 2 2" xfId="6790"/>
    <cellStyle name="20% - Accent3 4 6 2 3" xfId="11891"/>
    <cellStyle name="20% - Accent3 4 6 3" xfId="5800"/>
    <cellStyle name="20% - Accent3 4 6 4" xfId="10903"/>
    <cellStyle name="20% - Accent3 4 7" xfId="1308"/>
    <cellStyle name="20% - Accent3 4 7 2" xfId="6442"/>
    <cellStyle name="20% - Accent3 4 7 3" xfId="11543"/>
    <cellStyle name="20% - Accent3 4 8" xfId="2237"/>
    <cellStyle name="20% - Accent3 4 8 2" xfId="7371"/>
    <cellStyle name="20% - Accent3 4 8 3" xfId="12472"/>
    <cellStyle name="20% - Accent3 4 9" xfId="2833"/>
    <cellStyle name="20% - Accent3 4 9 2" xfId="7967"/>
    <cellStyle name="20% - Accent3 4 9 3" xfId="13068"/>
    <cellStyle name="20% - Accent3 5" xfId="623"/>
    <cellStyle name="20% - Accent3 5 10" xfId="5757"/>
    <cellStyle name="20% - Accent3 5 11" xfId="10860"/>
    <cellStyle name="20% - Accent3 5 2" xfId="1192"/>
    <cellStyle name="20% - Accent3 5 2 2" xfId="2180"/>
    <cellStyle name="20% - Accent3 5 2 2 2" xfId="7314"/>
    <cellStyle name="20% - Accent3 5 2 2 3" xfId="12415"/>
    <cellStyle name="20% - Accent3 5 2 3" xfId="2761"/>
    <cellStyle name="20% - Accent3 5 2 3 2" xfId="7895"/>
    <cellStyle name="20% - Accent3 5 2 3 3" xfId="12996"/>
    <cellStyle name="20% - Accent3 5 2 4" xfId="3357"/>
    <cellStyle name="20% - Accent3 5 2 4 2" xfId="8491"/>
    <cellStyle name="20% - Accent3 5 2 4 3" xfId="13592"/>
    <cellStyle name="20% - Accent3 5 2 5" xfId="3967"/>
    <cellStyle name="20% - Accent3 5 2 5 2" xfId="9101"/>
    <cellStyle name="20% - Accent3 5 2 5 3" xfId="14202"/>
    <cellStyle name="20% - Accent3 5 2 6" xfId="4591"/>
    <cellStyle name="20% - Accent3 5 2 6 2" xfId="9725"/>
    <cellStyle name="20% - Accent3 5 2 6 3" xfId="14826"/>
    <cellStyle name="20% - Accent3 5 2 7" xfId="5230"/>
    <cellStyle name="20% - Accent3 5 2 7 2" xfId="10364"/>
    <cellStyle name="20% - Accent3 5 2 7 3" xfId="15465"/>
    <cellStyle name="20% - Accent3 5 2 8" xfId="6326"/>
    <cellStyle name="20% - Accent3 5 2 9" xfId="11427"/>
    <cellStyle name="20% - Accent3 5 3" xfId="783"/>
    <cellStyle name="20% - Accent3 5 3 2" xfId="1773"/>
    <cellStyle name="20% - Accent3 5 3 2 2" xfId="6907"/>
    <cellStyle name="20% - Accent3 5 3 2 3" xfId="12008"/>
    <cellStyle name="20% - Accent3 5 3 3" xfId="5917"/>
    <cellStyle name="20% - Accent3 5 3 4" xfId="11020"/>
    <cellStyle name="20% - Accent3 5 4" xfId="1613"/>
    <cellStyle name="20% - Accent3 5 4 2" xfId="6747"/>
    <cellStyle name="20% - Accent3 5 4 3" xfId="11848"/>
    <cellStyle name="20% - Accent3 5 5" xfId="2354"/>
    <cellStyle name="20% - Accent3 5 5 2" xfId="7488"/>
    <cellStyle name="20% - Accent3 5 5 3" xfId="12589"/>
    <cellStyle name="20% - Accent3 5 6" xfId="2950"/>
    <cellStyle name="20% - Accent3 5 6 2" xfId="8084"/>
    <cellStyle name="20% - Accent3 5 6 3" xfId="13185"/>
    <cellStyle name="20% - Accent3 5 7" xfId="3560"/>
    <cellStyle name="20% - Accent3 5 7 2" xfId="8694"/>
    <cellStyle name="20% - Accent3 5 7 3" xfId="13795"/>
    <cellStyle name="20% - Accent3 5 8" xfId="4184"/>
    <cellStyle name="20% - Accent3 5 8 2" xfId="9318"/>
    <cellStyle name="20% - Accent3 5 8 3" xfId="14419"/>
    <cellStyle name="20% - Accent3 5 9" xfId="4823"/>
    <cellStyle name="20% - Accent3 5 9 2" xfId="9957"/>
    <cellStyle name="20% - Accent3 5 9 3" xfId="15058"/>
    <cellStyle name="20% - Accent3 6" xfId="1206"/>
    <cellStyle name="20% - Accent3 6 2" xfId="2194"/>
    <cellStyle name="20% - Accent3 6 2 2" xfId="7328"/>
    <cellStyle name="20% - Accent3 6 2 3" xfId="12429"/>
    <cellStyle name="20% - Accent3 6 3" xfId="2775"/>
    <cellStyle name="20% - Accent3 6 3 2" xfId="7909"/>
    <cellStyle name="20% - Accent3 6 3 3" xfId="13010"/>
    <cellStyle name="20% - Accent3 6 4" xfId="3371"/>
    <cellStyle name="20% - Accent3 6 4 2" xfId="8505"/>
    <cellStyle name="20% - Accent3 6 4 3" xfId="13606"/>
    <cellStyle name="20% - Accent3 6 5" xfId="3981"/>
    <cellStyle name="20% - Accent3 6 5 2" xfId="9115"/>
    <cellStyle name="20% - Accent3 6 5 3" xfId="14216"/>
    <cellStyle name="20% - Accent3 6 6" xfId="4605"/>
    <cellStyle name="20% - Accent3 6 6 2" xfId="9739"/>
    <cellStyle name="20% - Accent3 6 6 3" xfId="14840"/>
    <cellStyle name="20% - Accent3 6 7" xfId="5244"/>
    <cellStyle name="20% - Accent3 6 7 2" xfId="10378"/>
    <cellStyle name="20% - Accent3 6 7 3" xfId="15479"/>
    <cellStyle name="20% - Accent3 6 8" xfId="6340"/>
    <cellStyle name="20% - Accent3 6 9" xfId="11441"/>
    <cellStyle name="20% - Accent3 7" xfId="2790"/>
    <cellStyle name="20% - Accent3 7 2" xfId="3386"/>
    <cellStyle name="20% - Accent3 7 2 2" xfId="8520"/>
    <cellStyle name="20% - Accent3 7 2 3" xfId="13621"/>
    <cellStyle name="20% - Accent3 7 3" xfId="3996"/>
    <cellStyle name="20% - Accent3 7 3 2" xfId="9130"/>
    <cellStyle name="20% - Accent3 7 3 3" xfId="14231"/>
    <cellStyle name="20% - Accent3 7 4" xfId="4620"/>
    <cellStyle name="20% - Accent3 7 4 2" xfId="9754"/>
    <cellStyle name="20% - Accent3 7 4 3" xfId="14855"/>
    <cellStyle name="20% - Accent3 7 5" xfId="5259"/>
    <cellStyle name="20% - Accent3 7 5 2" xfId="10393"/>
    <cellStyle name="20% - Accent3 7 5 3" xfId="15494"/>
    <cellStyle name="20% - Accent3 7 6" xfId="7924"/>
    <cellStyle name="20% - Accent3 7 7" xfId="13025"/>
    <cellStyle name="20% - Accent3 8" xfId="3400"/>
    <cellStyle name="20% - Accent3 8 2" xfId="4010"/>
    <cellStyle name="20% - Accent3 8 2 2" xfId="9144"/>
    <cellStyle name="20% - Accent3 8 2 3" xfId="14245"/>
    <cellStyle name="20% - Accent3 8 3" xfId="4634"/>
    <cellStyle name="20% - Accent3 8 3 2" xfId="9768"/>
    <cellStyle name="20% - Accent3 8 3 3" xfId="14869"/>
    <cellStyle name="20% - Accent3 8 4" xfId="5273"/>
    <cellStyle name="20% - Accent3 8 4 2" xfId="10407"/>
    <cellStyle name="20% - Accent3 8 4 3" xfId="15508"/>
    <cellStyle name="20% - Accent3 8 5" xfId="8534"/>
    <cellStyle name="20% - Accent3 8 6" xfId="13635"/>
    <cellStyle name="20% - Accent3 9" xfId="4024"/>
    <cellStyle name="20% - Accent3 9 2" xfId="4648"/>
    <cellStyle name="20% - Accent3 9 2 2" xfId="9782"/>
    <cellStyle name="20% - Accent3 9 2 3" xfId="14883"/>
    <cellStyle name="20% - Accent3 9 3" xfId="5287"/>
    <cellStyle name="20% - Accent3 9 3 2" xfId="10421"/>
    <cellStyle name="20% - Accent3 9 3 3" xfId="15522"/>
    <cellStyle name="20% - Accent3 9 4" xfId="9158"/>
    <cellStyle name="20% - Accent3 9 5" xfId="14259"/>
    <cellStyle name="20% - Accent4" xfId="7" builtinId="42" customBuiltin="1"/>
    <cellStyle name="20% - Accent4 10" xfId="4665"/>
    <cellStyle name="20% - Accent4 10 2" xfId="5304"/>
    <cellStyle name="20% - Accent4 10 2 2" xfId="10438"/>
    <cellStyle name="20% - Accent4 10 2 3" xfId="15539"/>
    <cellStyle name="20% - Accent4 10 3" xfId="9799"/>
    <cellStyle name="20% - Accent4 10 4" xfId="14900"/>
    <cellStyle name="20% - Accent4 2" xfId="8"/>
    <cellStyle name="20% - Accent4 2 10" xfId="2211"/>
    <cellStyle name="20% - Accent4 2 10 2" xfId="7345"/>
    <cellStyle name="20% - Accent4 2 10 3" xfId="12446"/>
    <cellStyle name="20% - Accent4 2 11" xfId="2807"/>
    <cellStyle name="20% - Accent4 2 11 2" xfId="7941"/>
    <cellStyle name="20% - Accent4 2 11 3" xfId="13042"/>
    <cellStyle name="20% - Accent4 2 12" xfId="3417"/>
    <cellStyle name="20% - Accent4 2 12 2" xfId="8551"/>
    <cellStyle name="20% - Accent4 2 12 3" xfId="13652"/>
    <cellStyle name="20% - Accent4 2 13" xfId="4041"/>
    <cellStyle name="20% - Accent4 2 13 2" xfId="9175"/>
    <cellStyle name="20% - Accent4 2 13 3" xfId="14276"/>
    <cellStyle name="20% - Accent4 2 14" xfId="4680"/>
    <cellStyle name="20% - Accent4 2 14 2" xfId="9814"/>
    <cellStyle name="20% - Accent4 2 14 3" xfId="14915"/>
    <cellStyle name="20% - Accent4 2 15" xfId="122"/>
    <cellStyle name="20% - Accent4 2 2" xfId="178"/>
    <cellStyle name="20% - Accent4 2 2 10" xfId="4084"/>
    <cellStyle name="20% - Accent4 2 2 10 2" xfId="9218"/>
    <cellStyle name="20% - Accent4 2 2 10 3" xfId="14319"/>
    <cellStyle name="20% - Accent4 2 2 11" xfId="4723"/>
    <cellStyle name="20% - Accent4 2 2 11 2" xfId="9857"/>
    <cellStyle name="20% - Accent4 2 2 11 3" xfId="14958"/>
    <cellStyle name="20% - Accent4 2 2 12" xfId="5367"/>
    <cellStyle name="20% - Accent4 2 2 13" xfId="10470"/>
    <cellStyle name="20% - Accent4 2 2 2" xfId="377"/>
    <cellStyle name="20% - Accent4 2 2 2 10" xfId="10615"/>
    <cellStyle name="20% - Accent4 2 2 2 2" xfId="947"/>
    <cellStyle name="20% - Accent4 2 2 2 2 2" xfId="1935"/>
    <cellStyle name="20% - Accent4 2 2 2 2 2 2" xfId="7069"/>
    <cellStyle name="20% - Accent4 2 2 2 2 2 3" xfId="12170"/>
    <cellStyle name="20% - Accent4 2 2 2 2 3" xfId="6081"/>
    <cellStyle name="20% - Accent4 2 2 2 2 4" xfId="11182"/>
    <cellStyle name="20% - Accent4 2 2 2 3" xfId="1368"/>
    <cellStyle name="20% - Accent4 2 2 2 3 2" xfId="6502"/>
    <cellStyle name="20% - Accent4 2 2 2 3 3" xfId="11603"/>
    <cellStyle name="20% - Accent4 2 2 2 4" xfId="2516"/>
    <cellStyle name="20% - Accent4 2 2 2 4 2" xfId="7650"/>
    <cellStyle name="20% - Accent4 2 2 2 4 3" xfId="12751"/>
    <cellStyle name="20% - Accent4 2 2 2 5" xfId="3112"/>
    <cellStyle name="20% - Accent4 2 2 2 5 2" xfId="8246"/>
    <cellStyle name="20% - Accent4 2 2 2 5 3" xfId="13347"/>
    <cellStyle name="20% - Accent4 2 2 2 6" xfId="3722"/>
    <cellStyle name="20% - Accent4 2 2 2 6 2" xfId="8856"/>
    <cellStyle name="20% - Accent4 2 2 2 6 3" xfId="13957"/>
    <cellStyle name="20% - Accent4 2 2 2 7" xfId="4346"/>
    <cellStyle name="20% - Accent4 2 2 2 7 2" xfId="9480"/>
    <cellStyle name="20% - Accent4 2 2 2 7 3" xfId="14581"/>
    <cellStyle name="20% - Accent4 2 2 2 8" xfId="4985"/>
    <cellStyle name="20% - Accent4 2 2 2 8 2" xfId="10119"/>
    <cellStyle name="20% - Accent4 2 2 2 8 3" xfId="15220"/>
    <cellStyle name="20% - Accent4 2 2 2 9" xfId="5512"/>
    <cellStyle name="20% - Accent4 2 2 3" xfId="523"/>
    <cellStyle name="20% - Accent4 2 2 3 10" xfId="10760"/>
    <cellStyle name="20% - Accent4 2 2 3 2" xfId="1092"/>
    <cellStyle name="20% - Accent4 2 2 3 2 2" xfId="2080"/>
    <cellStyle name="20% - Accent4 2 2 3 2 2 2" xfId="7214"/>
    <cellStyle name="20% - Accent4 2 2 3 2 2 3" xfId="12315"/>
    <cellStyle name="20% - Accent4 2 2 3 2 3" xfId="6226"/>
    <cellStyle name="20% - Accent4 2 2 3 2 4" xfId="11327"/>
    <cellStyle name="20% - Accent4 2 2 3 3" xfId="1513"/>
    <cellStyle name="20% - Accent4 2 2 3 3 2" xfId="6647"/>
    <cellStyle name="20% - Accent4 2 2 3 3 3" xfId="11748"/>
    <cellStyle name="20% - Accent4 2 2 3 4" xfId="2661"/>
    <cellStyle name="20% - Accent4 2 2 3 4 2" xfId="7795"/>
    <cellStyle name="20% - Accent4 2 2 3 4 3" xfId="12896"/>
    <cellStyle name="20% - Accent4 2 2 3 5" xfId="3257"/>
    <cellStyle name="20% - Accent4 2 2 3 5 2" xfId="8391"/>
    <cellStyle name="20% - Accent4 2 2 3 5 3" xfId="13492"/>
    <cellStyle name="20% - Accent4 2 2 3 6" xfId="3867"/>
    <cellStyle name="20% - Accent4 2 2 3 6 2" xfId="9001"/>
    <cellStyle name="20% - Accent4 2 2 3 6 3" xfId="14102"/>
    <cellStyle name="20% - Accent4 2 2 3 7" xfId="4491"/>
    <cellStyle name="20% - Accent4 2 2 3 7 2" xfId="9625"/>
    <cellStyle name="20% - Accent4 2 2 3 7 3" xfId="14726"/>
    <cellStyle name="20% - Accent4 2 2 3 8" xfId="5130"/>
    <cellStyle name="20% - Accent4 2 2 3 8 2" xfId="10264"/>
    <cellStyle name="20% - Accent4 2 2 3 8 3" xfId="15365"/>
    <cellStyle name="20% - Accent4 2 2 3 9" xfId="5657"/>
    <cellStyle name="20% - Accent4 2 2 4" xfId="802"/>
    <cellStyle name="20% - Accent4 2 2 4 2" xfId="1790"/>
    <cellStyle name="20% - Accent4 2 2 4 2 2" xfId="6924"/>
    <cellStyle name="20% - Accent4 2 2 4 2 3" xfId="12025"/>
    <cellStyle name="20% - Accent4 2 2 4 3" xfId="2371"/>
    <cellStyle name="20% - Accent4 2 2 4 3 2" xfId="7505"/>
    <cellStyle name="20% - Accent4 2 2 4 3 3" xfId="12606"/>
    <cellStyle name="20% - Accent4 2 2 4 4" xfId="2967"/>
    <cellStyle name="20% - Accent4 2 2 4 4 2" xfId="8101"/>
    <cellStyle name="20% - Accent4 2 2 4 4 3" xfId="13202"/>
    <cellStyle name="20% - Accent4 2 2 4 5" xfId="3577"/>
    <cellStyle name="20% - Accent4 2 2 4 5 2" xfId="8711"/>
    <cellStyle name="20% - Accent4 2 2 4 5 3" xfId="13812"/>
    <cellStyle name="20% - Accent4 2 2 4 6" xfId="4201"/>
    <cellStyle name="20% - Accent4 2 2 4 6 2" xfId="9335"/>
    <cellStyle name="20% - Accent4 2 2 4 6 3" xfId="14436"/>
    <cellStyle name="20% - Accent4 2 2 4 7" xfId="4840"/>
    <cellStyle name="20% - Accent4 2 2 4 7 2" xfId="9974"/>
    <cellStyle name="20% - Accent4 2 2 4 7 3" xfId="15075"/>
    <cellStyle name="20% - Accent4 2 2 4 8" xfId="5936"/>
    <cellStyle name="20% - Accent4 2 2 4 9" xfId="11037"/>
    <cellStyle name="20% - Accent4 2 2 5" xfId="683"/>
    <cellStyle name="20% - Accent4 2 2 5 2" xfId="1673"/>
    <cellStyle name="20% - Accent4 2 2 5 2 2" xfId="6807"/>
    <cellStyle name="20% - Accent4 2 2 5 2 3" xfId="11908"/>
    <cellStyle name="20% - Accent4 2 2 5 3" xfId="5817"/>
    <cellStyle name="20% - Accent4 2 2 5 4" xfId="10920"/>
    <cellStyle name="20% - Accent4 2 2 6" xfId="1223"/>
    <cellStyle name="20% - Accent4 2 2 6 2" xfId="6357"/>
    <cellStyle name="20% - Accent4 2 2 6 3" xfId="11458"/>
    <cellStyle name="20% - Accent4 2 2 7" xfId="2254"/>
    <cellStyle name="20% - Accent4 2 2 7 2" xfId="7388"/>
    <cellStyle name="20% - Accent4 2 2 7 3" xfId="12489"/>
    <cellStyle name="20% - Accent4 2 2 8" xfId="2850"/>
    <cellStyle name="20% - Accent4 2 2 8 2" xfId="7984"/>
    <cellStyle name="20% - Accent4 2 2 8 3" xfId="13085"/>
    <cellStyle name="20% - Accent4 2 2 9" xfId="3460"/>
    <cellStyle name="20% - Accent4 2 2 9 2" xfId="8594"/>
    <cellStyle name="20% - Accent4 2 2 9 3" xfId="13695"/>
    <cellStyle name="20% - Accent4 2 3" xfId="198"/>
    <cellStyle name="20% - Accent4 2 3 10" xfId="4099"/>
    <cellStyle name="20% - Accent4 2 3 10 2" xfId="9233"/>
    <cellStyle name="20% - Accent4 2 3 10 3" xfId="14334"/>
    <cellStyle name="20% - Accent4 2 3 11" xfId="4738"/>
    <cellStyle name="20% - Accent4 2 3 11 2" xfId="9872"/>
    <cellStyle name="20% - Accent4 2 3 11 3" xfId="14973"/>
    <cellStyle name="20% - Accent4 2 3 12" xfId="5382"/>
    <cellStyle name="20% - Accent4 2 3 13" xfId="10485"/>
    <cellStyle name="20% - Accent4 2 3 2" xfId="392"/>
    <cellStyle name="20% - Accent4 2 3 2 10" xfId="10630"/>
    <cellStyle name="20% - Accent4 2 3 2 2" xfId="962"/>
    <cellStyle name="20% - Accent4 2 3 2 2 2" xfId="1950"/>
    <cellStyle name="20% - Accent4 2 3 2 2 2 2" xfId="7084"/>
    <cellStyle name="20% - Accent4 2 3 2 2 2 3" xfId="12185"/>
    <cellStyle name="20% - Accent4 2 3 2 2 3" xfId="6096"/>
    <cellStyle name="20% - Accent4 2 3 2 2 4" xfId="11197"/>
    <cellStyle name="20% - Accent4 2 3 2 3" xfId="1383"/>
    <cellStyle name="20% - Accent4 2 3 2 3 2" xfId="6517"/>
    <cellStyle name="20% - Accent4 2 3 2 3 3" xfId="11618"/>
    <cellStyle name="20% - Accent4 2 3 2 4" xfId="2531"/>
    <cellStyle name="20% - Accent4 2 3 2 4 2" xfId="7665"/>
    <cellStyle name="20% - Accent4 2 3 2 4 3" xfId="12766"/>
    <cellStyle name="20% - Accent4 2 3 2 5" xfId="3127"/>
    <cellStyle name="20% - Accent4 2 3 2 5 2" xfId="8261"/>
    <cellStyle name="20% - Accent4 2 3 2 5 3" xfId="13362"/>
    <cellStyle name="20% - Accent4 2 3 2 6" xfId="3737"/>
    <cellStyle name="20% - Accent4 2 3 2 6 2" xfId="8871"/>
    <cellStyle name="20% - Accent4 2 3 2 6 3" xfId="13972"/>
    <cellStyle name="20% - Accent4 2 3 2 7" xfId="4361"/>
    <cellStyle name="20% - Accent4 2 3 2 7 2" xfId="9495"/>
    <cellStyle name="20% - Accent4 2 3 2 7 3" xfId="14596"/>
    <cellStyle name="20% - Accent4 2 3 2 8" xfId="5000"/>
    <cellStyle name="20% - Accent4 2 3 2 8 2" xfId="10134"/>
    <cellStyle name="20% - Accent4 2 3 2 8 3" xfId="15235"/>
    <cellStyle name="20% - Accent4 2 3 2 9" xfId="5527"/>
    <cellStyle name="20% - Accent4 2 3 3" xfId="538"/>
    <cellStyle name="20% - Accent4 2 3 3 10" xfId="10775"/>
    <cellStyle name="20% - Accent4 2 3 3 2" xfId="1107"/>
    <cellStyle name="20% - Accent4 2 3 3 2 2" xfId="2095"/>
    <cellStyle name="20% - Accent4 2 3 3 2 2 2" xfId="7229"/>
    <cellStyle name="20% - Accent4 2 3 3 2 2 3" xfId="12330"/>
    <cellStyle name="20% - Accent4 2 3 3 2 3" xfId="6241"/>
    <cellStyle name="20% - Accent4 2 3 3 2 4" xfId="11342"/>
    <cellStyle name="20% - Accent4 2 3 3 3" xfId="1528"/>
    <cellStyle name="20% - Accent4 2 3 3 3 2" xfId="6662"/>
    <cellStyle name="20% - Accent4 2 3 3 3 3" xfId="11763"/>
    <cellStyle name="20% - Accent4 2 3 3 4" xfId="2676"/>
    <cellStyle name="20% - Accent4 2 3 3 4 2" xfId="7810"/>
    <cellStyle name="20% - Accent4 2 3 3 4 3" xfId="12911"/>
    <cellStyle name="20% - Accent4 2 3 3 5" xfId="3272"/>
    <cellStyle name="20% - Accent4 2 3 3 5 2" xfId="8406"/>
    <cellStyle name="20% - Accent4 2 3 3 5 3" xfId="13507"/>
    <cellStyle name="20% - Accent4 2 3 3 6" xfId="3882"/>
    <cellStyle name="20% - Accent4 2 3 3 6 2" xfId="9016"/>
    <cellStyle name="20% - Accent4 2 3 3 6 3" xfId="14117"/>
    <cellStyle name="20% - Accent4 2 3 3 7" xfId="4506"/>
    <cellStyle name="20% - Accent4 2 3 3 7 2" xfId="9640"/>
    <cellStyle name="20% - Accent4 2 3 3 7 3" xfId="14741"/>
    <cellStyle name="20% - Accent4 2 3 3 8" xfId="5145"/>
    <cellStyle name="20% - Accent4 2 3 3 8 2" xfId="10279"/>
    <cellStyle name="20% - Accent4 2 3 3 8 3" xfId="15380"/>
    <cellStyle name="20% - Accent4 2 3 3 9" xfId="5672"/>
    <cellStyle name="20% - Accent4 2 3 4" xfId="817"/>
    <cellStyle name="20% - Accent4 2 3 4 2" xfId="1805"/>
    <cellStyle name="20% - Accent4 2 3 4 2 2" xfId="6939"/>
    <cellStyle name="20% - Accent4 2 3 4 2 3" xfId="12040"/>
    <cellStyle name="20% - Accent4 2 3 4 3" xfId="2386"/>
    <cellStyle name="20% - Accent4 2 3 4 3 2" xfId="7520"/>
    <cellStyle name="20% - Accent4 2 3 4 3 3" xfId="12621"/>
    <cellStyle name="20% - Accent4 2 3 4 4" xfId="2982"/>
    <cellStyle name="20% - Accent4 2 3 4 4 2" xfId="8116"/>
    <cellStyle name="20% - Accent4 2 3 4 4 3" xfId="13217"/>
    <cellStyle name="20% - Accent4 2 3 4 5" xfId="3592"/>
    <cellStyle name="20% - Accent4 2 3 4 5 2" xfId="8726"/>
    <cellStyle name="20% - Accent4 2 3 4 5 3" xfId="13827"/>
    <cellStyle name="20% - Accent4 2 3 4 6" xfId="4216"/>
    <cellStyle name="20% - Accent4 2 3 4 6 2" xfId="9350"/>
    <cellStyle name="20% - Accent4 2 3 4 6 3" xfId="14451"/>
    <cellStyle name="20% - Accent4 2 3 4 7" xfId="4855"/>
    <cellStyle name="20% - Accent4 2 3 4 7 2" xfId="9989"/>
    <cellStyle name="20% - Accent4 2 3 4 7 3" xfId="15090"/>
    <cellStyle name="20% - Accent4 2 3 4 8" xfId="5951"/>
    <cellStyle name="20% - Accent4 2 3 4 9" xfId="11052"/>
    <cellStyle name="20% - Accent4 2 3 5" xfId="698"/>
    <cellStyle name="20% - Accent4 2 3 5 2" xfId="1688"/>
    <cellStyle name="20% - Accent4 2 3 5 2 2" xfId="6822"/>
    <cellStyle name="20% - Accent4 2 3 5 2 3" xfId="11923"/>
    <cellStyle name="20% - Accent4 2 3 5 3" xfId="5832"/>
    <cellStyle name="20% - Accent4 2 3 5 4" xfId="10935"/>
    <cellStyle name="20% - Accent4 2 3 6" xfId="1238"/>
    <cellStyle name="20% - Accent4 2 3 6 2" xfId="6372"/>
    <cellStyle name="20% - Accent4 2 3 6 3" xfId="11473"/>
    <cellStyle name="20% - Accent4 2 3 7" xfId="2269"/>
    <cellStyle name="20% - Accent4 2 3 7 2" xfId="7403"/>
    <cellStyle name="20% - Accent4 2 3 7 3" xfId="12504"/>
    <cellStyle name="20% - Accent4 2 3 8" xfId="2865"/>
    <cellStyle name="20% - Accent4 2 3 8 2" xfId="7999"/>
    <cellStyle name="20% - Accent4 2 3 8 3" xfId="13100"/>
    <cellStyle name="20% - Accent4 2 3 9" xfId="3475"/>
    <cellStyle name="20% - Accent4 2 3 9 2" xfId="8609"/>
    <cellStyle name="20% - Accent4 2 3 9 3" xfId="13710"/>
    <cellStyle name="20% - Accent4 2 4" xfId="214"/>
    <cellStyle name="20% - Accent4 2 4 10" xfId="4114"/>
    <cellStyle name="20% - Accent4 2 4 10 2" xfId="9248"/>
    <cellStyle name="20% - Accent4 2 4 10 3" xfId="14349"/>
    <cellStyle name="20% - Accent4 2 4 11" xfId="4753"/>
    <cellStyle name="20% - Accent4 2 4 11 2" xfId="9887"/>
    <cellStyle name="20% - Accent4 2 4 11 3" xfId="14988"/>
    <cellStyle name="20% - Accent4 2 4 12" xfId="5397"/>
    <cellStyle name="20% - Accent4 2 4 13" xfId="10500"/>
    <cellStyle name="20% - Accent4 2 4 2" xfId="408"/>
    <cellStyle name="20% - Accent4 2 4 2 10" xfId="10645"/>
    <cellStyle name="20% - Accent4 2 4 2 2" xfId="977"/>
    <cellStyle name="20% - Accent4 2 4 2 2 2" xfId="1965"/>
    <cellStyle name="20% - Accent4 2 4 2 2 2 2" xfId="7099"/>
    <cellStyle name="20% - Accent4 2 4 2 2 2 3" xfId="12200"/>
    <cellStyle name="20% - Accent4 2 4 2 2 3" xfId="6111"/>
    <cellStyle name="20% - Accent4 2 4 2 2 4" xfId="11212"/>
    <cellStyle name="20% - Accent4 2 4 2 3" xfId="1398"/>
    <cellStyle name="20% - Accent4 2 4 2 3 2" xfId="6532"/>
    <cellStyle name="20% - Accent4 2 4 2 3 3" xfId="11633"/>
    <cellStyle name="20% - Accent4 2 4 2 4" xfId="2546"/>
    <cellStyle name="20% - Accent4 2 4 2 4 2" xfId="7680"/>
    <cellStyle name="20% - Accent4 2 4 2 4 3" xfId="12781"/>
    <cellStyle name="20% - Accent4 2 4 2 5" xfId="3142"/>
    <cellStyle name="20% - Accent4 2 4 2 5 2" xfId="8276"/>
    <cellStyle name="20% - Accent4 2 4 2 5 3" xfId="13377"/>
    <cellStyle name="20% - Accent4 2 4 2 6" xfId="3752"/>
    <cellStyle name="20% - Accent4 2 4 2 6 2" xfId="8886"/>
    <cellStyle name="20% - Accent4 2 4 2 6 3" xfId="13987"/>
    <cellStyle name="20% - Accent4 2 4 2 7" xfId="4376"/>
    <cellStyle name="20% - Accent4 2 4 2 7 2" xfId="9510"/>
    <cellStyle name="20% - Accent4 2 4 2 7 3" xfId="14611"/>
    <cellStyle name="20% - Accent4 2 4 2 8" xfId="5015"/>
    <cellStyle name="20% - Accent4 2 4 2 8 2" xfId="10149"/>
    <cellStyle name="20% - Accent4 2 4 2 8 3" xfId="15250"/>
    <cellStyle name="20% - Accent4 2 4 2 9" xfId="5542"/>
    <cellStyle name="20% - Accent4 2 4 3" xfId="553"/>
    <cellStyle name="20% - Accent4 2 4 3 10" xfId="10790"/>
    <cellStyle name="20% - Accent4 2 4 3 2" xfId="1122"/>
    <cellStyle name="20% - Accent4 2 4 3 2 2" xfId="2110"/>
    <cellStyle name="20% - Accent4 2 4 3 2 2 2" xfId="7244"/>
    <cellStyle name="20% - Accent4 2 4 3 2 2 3" xfId="12345"/>
    <cellStyle name="20% - Accent4 2 4 3 2 3" xfId="6256"/>
    <cellStyle name="20% - Accent4 2 4 3 2 4" xfId="11357"/>
    <cellStyle name="20% - Accent4 2 4 3 3" xfId="1543"/>
    <cellStyle name="20% - Accent4 2 4 3 3 2" xfId="6677"/>
    <cellStyle name="20% - Accent4 2 4 3 3 3" xfId="11778"/>
    <cellStyle name="20% - Accent4 2 4 3 4" xfId="2691"/>
    <cellStyle name="20% - Accent4 2 4 3 4 2" xfId="7825"/>
    <cellStyle name="20% - Accent4 2 4 3 4 3" xfId="12926"/>
    <cellStyle name="20% - Accent4 2 4 3 5" xfId="3287"/>
    <cellStyle name="20% - Accent4 2 4 3 5 2" xfId="8421"/>
    <cellStyle name="20% - Accent4 2 4 3 5 3" xfId="13522"/>
    <cellStyle name="20% - Accent4 2 4 3 6" xfId="3897"/>
    <cellStyle name="20% - Accent4 2 4 3 6 2" xfId="9031"/>
    <cellStyle name="20% - Accent4 2 4 3 6 3" xfId="14132"/>
    <cellStyle name="20% - Accent4 2 4 3 7" xfId="4521"/>
    <cellStyle name="20% - Accent4 2 4 3 7 2" xfId="9655"/>
    <cellStyle name="20% - Accent4 2 4 3 7 3" xfId="14756"/>
    <cellStyle name="20% - Accent4 2 4 3 8" xfId="5160"/>
    <cellStyle name="20% - Accent4 2 4 3 8 2" xfId="10294"/>
    <cellStyle name="20% - Accent4 2 4 3 8 3" xfId="15395"/>
    <cellStyle name="20% - Accent4 2 4 3 9" xfId="5687"/>
    <cellStyle name="20% - Accent4 2 4 4" xfId="832"/>
    <cellStyle name="20% - Accent4 2 4 4 2" xfId="1820"/>
    <cellStyle name="20% - Accent4 2 4 4 2 2" xfId="6954"/>
    <cellStyle name="20% - Accent4 2 4 4 2 3" xfId="12055"/>
    <cellStyle name="20% - Accent4 2 4 4 3" xfId="2401"/>
    <cellStyle name="20% - Accent4 2 4 4 3 2" xfId="7535"/>
    <cellStyle name="20% - Accent4 2 4 4 3 3" xfId="12636"/>
    <cellStyle name="20% - Accent4 2 4 4 4" xfId="2997"/>
    <cellStyle name="20% - Accent4 2 4 4 4 2" xfId="8131"/>
    <cellStyle name="20% - Accent4 2 4 4 4 3" xfId="13232"/>
    <cellStyle name="20% - Accent4 2 4 4 5" xfId="3607"/>
    <cellStyle name="20% - Accent4 2 4 4 5 2" xfId="8741"/>
    <cellStyle name="20% - Accent4 2 4 4 5 3" xfId="13842"/>
    <cellStyle name="20% - Accent4 2 4 4 6" xfId="4231"/>
    <cellStyle name="20% - Accent4 2 4 4 6 2" xfId="9365"/>
    <cellStyle name="20% - Accent4 2 4 4 6 3" xfId="14466"/>
    <cellStyle name="20% - Accent4 2 4 4 7" xfId="4870"/>
    <cellStyle name="20% - Accent4 2 4 4 7 2" xfId="10004"/>
    <cellStyle name="20% - Accent4 2 4 4 7 3" xfId="15105"/>
    <cellStyle name="20% - Accent4 2 4 4 8" xfId="5966"/>
    <cellStyle name="20% - Accent4 2 4 4 9" xfId="11067"/>
    <cellStyle name="20% - Accent4 2 4 5" xfId="713"/>
    <cellStyle name="20% - Accent4 2 4 5 2" xfId="1703"/>
    <cellStyle name="20% - Accent4 2 4 5 2 2" xfId="6837"/>
    <cellStyle name="20% - Accent4 2 4 5 2 3" xfId="11938"/>
    <cellStyle name="20% - Accent4 2 4 5 3" xfId="5847"/>
    <cellStyle name="20% - Accent4 2 4 5 4" xfId="10950"/>
    <cellStyle name="20% - Accent4 2 4 6" xfId="1253"/>
    <cellStyle name="20% - Accent4 2 4 6 2" xfId="6387"/>
    <cellStyle name="20% - Accent4 2 4 6 3" xfId="11488"/>
    <cellStyle name="20% - Accent4 2 4 7" xfId="2284"/>
    <cellStyle name="20% - Accent4 2 4 7 2" xfId="7418"/>
    <cellStyle name="20% - Accent4 2 4 7 3" xfId="12519"/>
    <cellStyle name="20% - Accent4 2 4 8" xfId="2880"/>
    <cellStyle name="20% - Accent4 2 4 8 2" xfId="8014"/>
    <cellStyle name="20% - Accent4 2 4 8 3" xfId="13115"/>
    <cellStyle name="20% - Accent4 2 4 9" xfId="3490"/>
    <cellStyle name="20% - Accent4 2 4 9 2" xfId="8624"/>
    <cellStyle name="20% - Accent4 2 4 9 3" xfId="13725"/>
    <cellStyle name="20% - Accent4 2 5" xfId="243"/>
    <cellStyle name="20% - Accent4 2 5 10" xfId="4143"/>
    <cellStyle name="20% - Accent4 2 5 10 2" xfId="9277"/>
    <cellStyle name="20% - Accent4 2 5 10 3" xfId="14378"/>
    <cellStyle name="20% - Accent4 2 5 11" xfId="4782"/>
    <cellStyle name="20% - Accent4 2 5 11 2" xfId="9916"/>
    <cellStyle name="20% - Accent4 2 5 11 3" xfId="15017"/>
    <cellStyle name="20% - Accent4 2 5 12" xfId="5426"/>
    <cellStyle name="20% - Accent4 2 5 13" xfId="10529"/>
    <cellStyle name="20% - Accent4 2 5 2" xfId="437"/>
    <cellStyle name="20% - Accent4 2 5 2 10" xfId="10674"/>
    <cellStyle name="20% - Accent4 2 5 2 2" xfId="1006"/>
    <cellStyle name="20% - Accent4 2 5 2 2 2" xfId="1994"/>
    <cellStyle name="20% - Accent4 2 5 2 2 2 2" xfId="7128"/>
    <cellStyle name="20% - Accent4 2 5 2 2 2 3" xfId="12229"/>
    <cellStyle name="20% - Accent4 2 5 2 2 3" xfId="6140"/>
    <cellStyle name="20% - Accent4 2 5 2 2 4" xfId="11241"/>
    <cellStyle name="20% - Accent4 2 5 2 3" xfId="1427"/>
    <cellStyle name="20% - Accent4 2 5 2 3 2" xfId="6561"/>
    <cellStyle name="20% - Accent4 2 5 2 3 3" xfId="11662"/>
    <cellStyle name="20% - Accent4 2 5 2 4" xfId="2575"/>
    <cellStyle name="20% - Accent4 2 5 2 4 2" xfId="7709"/>
    <cellStyle name="20% - Accent4 2 5 2 4 3" xfId="12810"/>
    <cellStyle name="20% - Accent4 2 5 2 5" xfId="3171"/>
    <cellStyle name="20% - Accent4 2 5 2 5 2" xfId="8305"/>
    <cellStyle name="20% - Accent4 2 5 2 5 3" xfId="13406"/>
    <cellStyle name="20% - Accent4 2 5 2 6" xfId="3781"/>
    <cellStyle name="20% - Accent4 2 5 2 6 2" xfId="8915"/>
    <cellStyle name="20% - Accent4 2 5 2 6 3" xfId="14016"/>
    <cellStyle name="20% - Accent4 2 5 2 7" xfId="4405"/>
    <cellStyle name="20% - Accent4 2 5 2 7 2" xfId="9539"/>
    <cellStyle name="20% - Accent4 2 5 2 7 3" xfId="14640"/>
    <cellStyle name="20% - Accent4 2 5 2 8" xfId="5044"/>
    <cellStyle name="20% - Accent4 2 5 2 8 2" xfId="10178"/>
    <cellStyle name="20% - Accent4 2 5 2 8 3" xfId="15279"/>
    <cellStyle name="20% - Accent4 2 5 2 9" xfId="5571"/>
    <cellStyle name="20% - Accent4 2 5 3" xfId="582"/>
    <cellStyle name="20% - Accent4 2 5 3 10" xfId="10819"/>
    <cellStyle name="20% - Accent4 2 5 3 2" xfId="1151"/>
    <cellStyle name="20% - Accent4 2 5 3 2 2" xfId="2139"/>
    <cellStyle name="20% - Accent4 2 5 3 2 2 2" xfId="7273"/>
    <cellStyle name="20% - Accent4 2 5 3 2 2 3" xfId="12374"/>
    <cellStyle name="20% - Accent4 2 5 3 2 3" xfId="6285"/>
    <cellStyle name="20% - Accent4 2 5 3 2 4" xfId="11386"/>
    <cellStyle name="20% - Accent4 2 5 3 3" xfId="1572"/>
    <cellStyle name="20% - Accent4 2 5 3 3 2" xfId="6706"/>
    <cellStyle name="20% - Accent4 2 5 3 3 3" xfId="11807"/>
    <cellStyle name="20% - Accent4 2 5 3 4" xfId="2720"/>
    <cellStyle name="20% - Accent4 2 5 3 4 2" xfId="7854"/>
    <cellStyle name="20% - Accent4 2 5 3 4 3" xfId="12955"/>
    <cellStyle name="20% - Accent4 2 5 3 5" xfId="3316"/>
    <cellStyle name="20% - Accent4 2 5 3 5 2" xfId="8450"/>
    <cellStyle name="20% - Accent4 2 5 3 5 3" xfId="13551"/>
    <cellStyle name="20% - Accent4 2 5 3 6" xfId="3926"/>
    <cellStyle name="20% - Accent4 2 5 3 6 2" xfId="9060"/>
    <cellStyle name="20% - Accent4 2 5 3 6 3" xfId="14161"/>
    <cellStyle name="20% - Accent4 2 5 3 7" xfId="4550"/>
    <cellStyle name="20% - Accent4 2 5 3 7 2" xfId="9684"/>
    <cellStyle name="20% - Accent4 2 5 3 7 3" xfId="14785"/>
    <cellStyle name="20% - Accent4 2 5 3 8" xfId="5189"/>
    <cellStyle name="20% - Accent4 2 5 3 8 2" xfId="10323"/>
    <cellStyle name="20% - Accent4 2 5 3 8 3" xfId="15424"/>
    <cellStyle name="20% - Accent4 2 5 3 9" xfId="5716"/>
    <cellStyle name="20% - Accent4 2 5 4" xfId="861"/>
    <cellStyle name="20% - Accent4 2 5 4 2" xfId="1849"/>
    <cellStyle name="20% - Accent4 2 5 4 2 2" xfId="6983"/>
    <cellStyle name="20% - Accent4 2 5 4 2 3" xfId="12084"/>
    <cellStyle name="20% - Accent4 2 5 4 3" xfId="2430"/>
    <cellStyle name="20% - Accent4 2 5 4 3 2" xfId="7564"/>
    <cellStyle name="20% - Accent4 2 5 4 3 3" xfId="12665"/>
    <cellStyle name="20% - Accent4 2 5 4 4" xfId="3026"/>
    <cellStyle name="20% - Accent4 2 5 4 4 2" xfId="8160"/>
    <cellStyle name="20% - Accent4 2 5 4 4 3" xfId="13261"/>
    <cellStyle name="20% - Accent4 2 5 4 5" xfId="3636"/>
    <cellStyle name="20% - Accent4 2 5 4 5 2" xfId="8770"/>
    <cellStyle name="20% - Accent4 2 5 4 5 3" xfId="13871"/>
    <cellStyle name="20% - Accent4 2 5 4 6" xfId="4260"/>
    <cellStyle name="20% - Accent4 2 5 4 6 2" xfId="9394"/>
    <cellStyle name="20% - Accent4 2 5 4 6 3" xfId="14495"/>
    <cellStyle name="20% - Accent4 2 5 4 7" xfId="4899"/>
    <cellStyle name="20% - Accent4 2 5 4 7 2" xfId="10033"/>
    <cellStyle name="20% - Accent4 2 5 4 7 3" xfId="15134"/>
    <cellStyle name="20% - Accent4 2 5 4 8" xfId="5995"/>
    <cellStyle name="20% - Accent4 2 5 4 9" xfId="11096"/>
    <cellStyle name="20% - Accent4 2 5 5" xfId="742"/>
    <cellStyle name="20% - Accent4 2 5 5 2" xfId="1732"/>
    <cellStyle name="20% - Accent4 2 5 5 2 2" xfId="6866"/>
    <cellStyle name="20% - Accent4 2 5 5 2 3" xfId="11967"/>
    <cellStyle name="20% - Accent4 2 5 5 3" xfId="5876"/>
    <cellStyle name="20% - Accent4 2 5 5 4" xfId="10979"/>
    <cellStyle name="20% - Accent4 2 5 6" xfId="1282"/>
    <cellStyle name="20% - Accent4 2 5 6 2" xfId="6416"/>
    <cellStyle name="20% - Accent4 2 5 6 3" xfId="11517"/>
    <cellStyle name="20% - Accent4 2 5 7" xfId="2313"/>
    <cellStyle name="20% - Accent4 2 5 7 2" xfId="7447"/>
    <cellStyle name="20% - Accent4 2 5 7 3" xfId="12548"/>
    <cellStyle name="20% - Accent4 2 5 8" xfId="2909"/>
    <cellStyle name="20% - Accent4 2 5 8 2" xfId="8043"/>
    <cellStyle name="20% - Accent4 2 5 8 3" xfId="13144"/>
    <cellStyle name="20% - Accent4 2 5 9" xfId="3519"/>
    <cellStyle name="20% - Accent4 2 5 9 2" xfId="8653"/>
    <cellStyle name="20% - Accent4 2 5 9 3" xfId="13754"/>
    <cellStyle name="20% - Accent4 2 6" xfId="324"/>
    <cellStyle name="20% - Accent4 2 7" xfId="286"/>
    <cellStyle name="20% - Accent4 2 7 10" xfId="10572"/>
    <cellStyle name="20% - Accent4 2 7 2" xfId="904"/>
    <cellStyle name="20% - Accent4 2 7 2 2" xfId="1892"/>
    <cellStyle name="20% - Accent4 2 7 2 2 2" xfId="7026"/>
    <cellStyle name="20% - Accent4 2 7 2 2 3" xfId="12127"/>
    <cellStyle name="20% - Accent4 2 7 2 3" xfId="6038"/>
    <cellStyle name="20% - Accent4 2 7 2 4" xfId="11139"/>
    <cellStyle name="20% - Accent4 2 7 3" xfId="1325"/>
    <cellStyle name="20% - Accent4 2 7 3 2" xfId="6459"/>
    <cellStyle name="20% - Accent4 2 7 3 3" xfId="11560"/>
    <cellStyle name="20% - Accent4 2 7 4" xfId="2473"/>
    <cellStyle name="20% - Accent4 2 7 4 2" xfId="7607"/>
    <cellStyle name="20% - Accent4 2 7 4 3" xfId="12708"/>
    <cellStyle name="20% - Accent4 2 7 5" xfId="3069"/>
    <cellStyle name="20% - Accent4 2 7 5 2" xfId="8203"/>
    <cellStyle name="20% - Accent4 2 7 5 3" xfId="13304"/>
    <cellStyle name="20% - Accent4 2 7 6" xfId="3679"/>
    <cellStyle name="20% - Accent4 2 7 6 2" xfId="8813"/>
    <cellStyle name="20% - Accent4 2 7 6 3" xfId="13914"/>
    <cellStyle name="20% - Accent4 2 7 7" xfId="4303"/>
    <cellStyle name="20% - Accent4 2 7 7 2" xfId="9437"/>
    <cellStyle name="20% - Accent4 2 7 7 3" xfId="14538"/>
    <cellStyle name="20% - Accent4 2 7 8" xfId="4942"/>
    <cellStyle name="20% - Accent4 2 7 8 2" xfId="10076"/>
    <cellStyle name="20% - Accent4 2 7 8 3" xfId="15177"/>
    <cellStyle name="20% - Accent4 2 7 9" xfId="5469"/>
    <cellStyle name="20% - Accent4 2 8" xfId="480"/>
    <cellStyle name="20% - Accent4 2 8 10" xfId="10717"/>
    <cellStyle name="20% - Accent4 2 8 2" xfId="1049"/>
    <cellStyle name="20% - Accent4 2 8 2 2" xfId="2037"/>
    <cellStyle name="20% - Accent4 2 8 2 2 2" xfId="7171"/>
    <cellStyle name="20% - Accent4 2 8 2 2 3" xfId="12272"/>
    <cellStyle name="20% - Accent4 2 8 2 3" xfId="6183"/>
    <cellStyle name="20% - Accent4 2 8 2 4" xfId="11284"/>
    <cellStyle name="20% - Accent4 2 8 3" xfId="1470"/>
    <cellStyle name="20% - Accent4 2 8 3 2" xfId="6604"/>
    <cellStyle name="20% - Accent4 2 8 3 3" xfId="11705"/>
    <cellStyle name="20% - Accent4 2 8 4" xfId="2618"/>
    <cellStyle name="20% - Accent4 2 8 4 2" xfId="7752"/>
    <cellStyle name="20% - Accent4 2 8 4 3" xfId="12853"/>
    <cellStyle name="20% - Accent4 2 8 5" xfId="3214"/>
    <cellStyle name="20% - Accent4 2 8 5 2" xfId="8348"/>
    <cellStyle name="20% - Accent4 2 8 5 3" xfId="13449"/>
    <cellStyle name="20% - Accent4 2 8 6" xfId="3824"/>
    <cellStyle name="20% - Accent4 2 8 6 2" xfId="8958"/>
    <cellStyle name="20% - Accent4 2 8 6 3" xfId="14059"/>
    <cellStyle name="20% - Accent4 2 8 7" xfId="4448"/>
    <cellStyle name="20% - Accent4 2 8 7 2" xfId="9582"/>
    <cellStyle name="20% - Accent4 2 8 7 3" xfId="14683"/>
    <cellStyle name="20% - Accent4 2 8 8" xfId="5087"/>
    <cellStyle name="20% - Accent4 2 8 8 2" xfId="10221"/>
    <cellStyle name="20% - Accent4 2 8 8 3" xfId="15322"/>
    <cellStyle name="20% - Accent4 2 8 9" xfId="5614"/>
    <cellStyle name="20% - Accent4 2 9" xfId="640"/>
    <cellStyle name="20% - Accent4 2 9 2" xfId="1630"/>
    <cellStyle name="20% - Accent4 2 9 2 2" xfId="6764"/>
    <cellStyle name="20% - Accent4 2 9 2 3" xfId="11865"/>
    <cellStyle name="20% - Accent4 2 9 3" xfId="5774"/>
    <cellStyle name="20% - Accent4 2 9 4" xfId="10877"/>
    <cellStyle name="20% - Accent4 3" xfId="228"/>
    <cellStyle name="20% - Accent4 3 10" xfId="2821"/>
    <cellStyle name="20% - Accent4 3 10 2" xfId="7955"/>
    <cellStyle name="20% - Accent4 3 10 3" xfId="13056"/>
    <cellStyle name="20% - Accent4 3 11" xfId="3431"/>
    <cellStyle name="20% - Accent4 3 11 2" xfId="8565"/>
    <cellStyle name="20% - Accent4 3 11 3" xfId="13666"/>
    <cellStyle name="20% - Accent4 3 12" xfId="4055"/>
    <cellStyle name="20% - Accent4 3 12 2" xfId="9189"/>
    <cellStyle name="20% - Accent4 3 12 3" xfId="14290"/>
    <cellStyle name="20% - Accent4 3 13" xfId="4694"/>
    <cellStyle name="20% - Accent4 3 13 2" xfId="9828"/>
    <cellStyle name="20% - Accent4 3 13 3" xfId="14929"/>
    <cellStyle name="20% - Accent4 3 14" xfId="5411"/>
    <cellStyle name="20% - Accent4 3 15" xfId="10514"/>
    <cellStyle name="20% - Accent4 3 2" xfId="257"/>
    <cellStyle name="20% - Accent4 3 2 10" xfId="4157"/>
    <cellStyle name="20% - Accent4 3 2 10 2" xfId="9291"/>
    <cellStyle name="20% - Accent4 3 2 10 3" xfId="14392"/>
    <cellStyle name="20% - Accent4 3 2 11" xfId="4796"/>
    <cellStyle name="20% - Accent4 3 2 11 2" xfId="9930"/>
    <cellStyle name="20% - Accent4 3 2 11 3" xfId="15031"/>
    <cellStyle name="20% - Accent4 3 2 12" xfId="5440"/>
    <cellStyle name="20% - Accent4 3 2 13" xfId="10543"/>
    <cellStyle name="20% - Accent4 3 2 2" xfId="451"/>
    <cellStyle name="20% - Accent4 3 2 2 10" xfId="10688"/>
    <cellStyle name="20% - Accent4 3 2 2 2" xfId="1020"/>
    <cellStyle name="20% - Accent4 3 2 2 2 2" xfId="2008"/>
    <cellStyle name="20% - Accent4 3 2 2 2 2 2" xfId="7142"/>
    <cellStyle name="20% - Accent4 3 2 2 2 2 3" xfId="12243"/>
    <cellStyle name="20% - Accent4 3 2 2 2 3" xfId="6154"/>
    <cellStyle name="20% - Accent4 3 2 2 2 4" xfId="11255"/>
    <cellStyle name="20% - Accent4 3 2 2 3" xfId="1441"/>
    <cellStyle name="20% - Accent4 3 2 2 3 2" xfId="6575"/>
    <cellStyle name="20% - Accent4 3 2 2 3 3" xfId="11676"/>
    <cellStyle name="20% - Accent4 3 2 2 4" xfId="2589"/>
    <cellStyle name="20% - Accent4 3 2 2 4 2" xfId="7723"/>
    <cellStyle name="20% - Accent4 3 2 2 4 3" xfId="12824"/>
    <cellStyle name="20% - Accent4 3 2 2 5" xfId="3185"/>
    <cellStyle name="20% - Accent4 3 2 2 5 2" xfId="8319"/>
    <cellStyle name="20% - Accent4 3 2 2 5 3" xfId="13420"/>
    <cellStyle name="20% - Accent4 3 2 2 6" xfId="3795"/>
    <cellStyle name="20% - Accent4 3 2 2 6 2" xfId="8929"/>
    <cellStyle name="20% - Accent4 3 2 2 6 3" xfId="14030"/>
    <cellStyle name="20% - Accent4 3 2 2 7" xfId="4419"/>
    <cellStyle name="20% - Accent4 3 2 2 7 2" xfId="9553"/>
    <cellStyle name="20% - Accent4 3 2 2 7 3" xfId="14654"/>
    <cellStyle name="20% - Accent4 3 2 2 8" xfId="5058"/>
    <cellStyle name="20% - Accent4 3 2 2 8 2" xfId="10192"/>
    <cellStyle name="20% - Accent4 3 2 2 8 3" xfId="15293"/>
    <cellStyle name="20% - Accent4 3 2 2 9" xfId="5585"/>
    <cellStyle name="20% - Accent4 3 2 3" xfId="596"/>
    <cellStyle name="20% - Accent4 3 2 3 10" xfId="10833"/>
    <cellStyle name="20% - Accent4 3 2 3 2" xfId="1165"/>
    <cellStyle name="20% - Accent4 3 2 3 2 2" xfId="2153"/>
    <cellStyle name="20% - Accent4 3 2 3 2 2 2" xfId="7287"/>
    <cellStyle name="20% - Accent4 3 2 3 2 2 3" xfId="12388"/>
    <cellStyle name="20% - Accent4 3 2 3 2 3" xfId="6299"/>
    <cellStyle name="20% - Accent4 3 2 3 2 4" xfId="11400"/>
    <cellStyle name="20% - Accent4 3 2 3 3" xfId="1586"/>
    <cellStyle name="20% - Accent4 3 2 3 3 2" xfId="6720"/>
    <cellStyle name="20% - Accent4 3 2 3 3 3" xfId="11821"/>
    <cellStyle name="20% - Accent4 3 2 3 4" xfId="2734"/>
    <cellStyle name="20% - Accent4 3 2 3 4 2" xfId="7868"/>
    <cellStyle name="20% - Accent4 3 2 3 4 3" xfId="12969"/>
    <cellStyle name="20% - Accent4 3 2 3 5" xfId="3330"/>
    <cellStyle name="20% - Accent4 3 2 3 5 2" xfId="8464"/>
    <cellStyle name="20% - Accent4 3 2 3 5 3" xfId="13565"/>
    <cellStyle name="20% - Accent4 3 2 3 6" xfId="3940"/>
    <cellStyle name="20% - Accent4 3 2 3 6 2" xfId="9074"/>
    <cellStyle name="20% - Accent4 3 2 3 6 3" xfId="14175"/>
    <cellStyle name="20% - Accent4 3 2 3 7" xfId="4564"/>
    <cellStyle name="20% - Accent4 3 2 3 7 2" xfId="9698"/>
    <cellStyle name="20% - Accent4 3 2 3 7 3" xfId="14799"/>
    <cellStyle name="20% - Accent4 3 2 3 8" xfId="5203"/>
    <cellStyle name="20% - Accent4 3 2 3 8 2" xfId="10337"/>
    <cellStyle name="20% - Accent4 3 2 3 8 3" xfId="15438"/>
    <cellStyle name="20% - Accent4 3 2 3 9" xfId="5730"/>
    <cellStyle name="20% - Accent4 3 2 4" xfId="875"/>
    <cellStyle name="20% - Accent4 3 2 4 2" xfId="1863"/>
    <cellStyle name="20% - Accent4 3 2 4 2 2" xfId="6997"/>
    <cellStyle name="20% - Accent4 3 2 4 2 3" xfId="12098"/>
    <cellStyle name="20% - Accent4 3 2 4 3" xfId="2444"/>
    <cellStyle name="20% - Accent4 3 2 4 3 2" xfId="7578"/>
    <cellStyle name="20% - Accent4 3 2 4 3 3" xfId="12679"/>
    <cellStyle name="20% - Accent4 3 2 4 4" xfId="3040"/>
    <cellStyle name="20% - Accent4 3 2 4 4 2" xfId="8174"/>
    <cellStyle name="20% - Accent4 3 2 4 4 3" xfId="13275"/>
    <cellStyle name="20% - Accent4 3 2 4 5" xfId="3650"/>
    <cellStyle name="20% - Accent4 3 2 4 5 2" xfId="8784"/>
    <cellStyle name="20% - Accent4 3 2 4 5 3" xfId="13885"/>
    <cellStyle name="20% - Accent4 3 2 4 6" xfId="4274"/>
    <cellStyle name="20% - Accent4 3 2 4 6 2" xfId="9408"/>
    <cellStyle name="20% - Accent4 3 2 4 6 3" xfId="14509"/>
    <cellStyle name="20% - Accent4 3 2 4 7" xfId="4913"/>
    <cellStyle name="20% - Accent4 3 2 4 7 2" xfId="10047"/>
    <cellStyle name="20% - Accent4 3 2 4 7 3" xfId="15148"/>
    <cellStyle name="20% - Accent4 3 2 4 8" xfId="6009"/>
    <cellStyle name="20% - Accent4 3 2 4 9" xfId="11110"/>
    <cellStyle name="20% - Accent4 3 2 5" xfId="756"/>
    <cellStyle name="20% - Accent4 3 2 5 2" xfId="1746"/>
    <cellStyle name="20% - Accent4 3 2 5 2 2" xfId="6880"/>
    <cellStyle name="20% - Accent4 3 2 5 2 3" xfId="11981"/>
    <cellStyle name="20% - Accent4 3 2 5 3" xfId="5890"/>
    <cellStyle name="20% - Accent4 3 2 5 4" xfId="10993"/>
    <cellStyle name="20% - Accent4 3 2 6" xfId="1296"/>
    <cellStyle name="20% - Accent4 3 2 6 2" xfId="6430"/>
    <cellStyle name="20% - Accent4 3 2 6 3" xfId="11531"/>
    <cellStyle name="20% - Accent4 3 2 7" xfId="2327"/>
    <cellStyle name="20% - Accent4 3 2 7 2" xfId="7461"/>
    <cellStyle name="20% - Accent4 3 2 7 3" xfId="12562"/>
    <cellStyle name="20% - Accent4 3 2 8" xfId="2923"/>
    <cellStyle name="20% - Accent4 3 2 8 2" xfId="8057"/>
    <cellStyle name="20% - Accent4 3 2 8 3" xfId="13158"/>
    <cellStyle name="20% - Accent4 3 2 9" xfId="3533"/>
    <cellStyle name="20% - Accent4 3 2 9 2" xfId="8667"/>
    <cellStyle name="20% - Accent4 3 2 9 3" xfId="13768"/>
    <cellStyle name="20% - Accent4 3 3" xfId="422"/>
    <cellStyle name="20% - Accent4 3 3 10" xfId="4767"/>
    <cellStyle name="20% - Accent4 3 3 10 2" xfId="9901"/>
    <cellStyle name="20% - Accent4 3 3 10 3" xfId="15002"/>
    <cellStyle name="20% - Accent4 3 3 11" xfId="5556"/>
    <cellStyle name="20% - Accent4 3 3 12" xfId="10659"/>
    <cellStyle name="20% - Accent4 3 3 2" xfId="567"/>
    <cellStyle name="20% - Accent4 3 3 2 10" xfId="10804"/>
    <cellStyle name="20% - Accent4 3 3 2 2" xfId="1136"/>
    <cellStyle name="20% - Accent4 3 3 2 2 2" xfId="2124"/>
    <cellStyle name="20% - Accent4 3 3 2 2 2 2" xfId="7258"/>
    <cellStyle name="20% - Accent4 3 3 2 2 2 3" xfId="12359"/>
    <cellStyle name="20% - Accent4 3 3 2 2 3" xfId="6270"/>
    <cellStyle name="20% - Accent4 3 3 2 2 4" xfId="11371"/>
    <cellStyle name="20% - Accent4 3 3 2 3" xfId="1557"/>
    <cellStyle name="20% - Accent4 3 3 2 3 2" xfId="6691"/>
    <cellStyle name="20% - Accent4 3 3 2 3 3" xfId="11792"/>
    <cellStyle name="20% - Accent4 3 3 2 4" xfId="2705"/>
    <cellStyle name="20% - Accent4 3 3 2 4 2" xfId="7839"/>
    <cellStyle name="20% - Accent4 3 3 2 4 3" xfId="12940"/>
    <cellStyle name="20% - Accent4 3 3 2 5" xfId="3301"/>
    <cellStyle name="20% - Accent4 3 3 2 5 2" xfId="8435"/>
    <cellStyle name="20% - Accent4 3 3 2 5 3" xfId="13536"/>
    <cellStyle name="20% - Accent4 3 3 2 6" xfId="3911"/>
    <cellStyle name="20% - Accent4 3 3 2 6 2" xfId="9045"/>
    <cellStyle name="20% - Accent4 3 3 2 6 3" xfId="14146"/>
    <cellStyle name="20% - Accent4 3 3 2 7" xfId="4535"/>
    <cellStyle name="20% - Accent4 3 3 2 7 2" xfId="9669"/>
    <cellStyle name="20% - Accent4 3 3 2 7 3" xfId="14770"/>
    <cellStyle name="20% - Accent4 3 3 2 8" xfId="5174"/>
    <cellStyle name="20% - Accent4 3 3 2 8 2" xfId="10308"/>
    <cellStyle name="20% - Accent4 3 3 2 8 3" xfId="15409"/>
    <cellStyle name="20% - Accent4 3 3 2 9" xfId="5701"/>
    <cellStyle name="20% - Accent4 3 3 3" xfId="991"/>
    <cellStyle name="20% - Accent4 3 3 3 2" xfId="1979"/>
    <cellStyle name="20% - Accent4 3 3 3 2 2" xfId="7113"/>
    <cellStyle name="20% - Accent4 3 3 3 2 3" xfId="12214"/>
    <cellStyle name="20% - Accent4 3 3 3 3" xfId="2560"/>
    <cellStyle name="20% - Accent4 3 3 3 3 2" xfId="7694"/>
    <cellStyle name="20% - Accent4 3 3 3 3 3" xfId="12795"/>
    <cellStyle name="20% - Accent4 3 3 3 4" xfId="3156"/>
    <cellStyle name="20% - Accent4 3 3 3 4 2" xfId="8290"/>
    <cellStyle name="20% - Accent4 3 3 3 4 3" xfId="13391"/>
    <cellStyle name="20% - Accent4 3 3 3 5" xfId="3766"/>
    <cellStyle name="20% - Accent4 3 3 3 5 2" xfId="8900"/>
    <cellStyle name="20% - Accent4 3 3 3 5 3" xfId="14001"/>
    <cellStyle name="20% - Accent4 3 3 3 6" xfId="4390"/>
    <cellStyle name="20% - Accent4 3 3 3 6 2" xfId="9524"/>
    <cellStyle name="20% - Accent4 3 3 3 6 3" xfId="14625"/>
    <cellStyle name="20% - Accent4 3 3 3 7" xfId="5029"/>
    <cellStyle name="20% - Accent4 3 3 3 7 2" xfId="10163"/>
    <cellStyle name="20% - Accent4 3 3 3 7 3" xfId="15264"/>
    <cellStyle name="20% - Accent4 3 3 3 8" xfId="6125"/>
    <cellStyle name="20% - Accent4 3 3 3 9" xfId="11226"/>
    <cellStyle name="20% - Accent4 3 3 4" xfId="727"/>
    <cellStyle name="20% - Accent4 3 3 4 2" xfId="1717"/>
    <cellStyle name="20% - Accent4 3 3 4 2 2" xfId="6851"/>
    <cellStyle name="20% - Accent4 3 3 4 2 3" xfId="11952"/>
    <cellStyle name="20% - Accent4 3 3 4 3" xfId="5861"/>
    <cellStyle name="20% - Accent4 3 3 4 4" xfId="10964"/>
    <cellStyle name="20% - Accent4 3 3 5" xfId="1412"/>
    <cellStyle name="20% - Accent4 3 3 5 2" xfId="6546"/>
    <cellStyle name="20% - Accent4 3 3 5 3" xfId="11647"/>
    <cellStyle name="20% - Accent4 3 3 6" xfId="2298"/>
    <cellStyle name="20% - Accent4 3 3 6 2" xfId="7432"/>
    <cellStyle name="20% - Accent4 3 3 6 3" xfId="12533"/>
    <cellStyle name="20% - Accent4 3 3 7" xfId="2894"/>
    <cellStyle name="20% - Accent4 3 3 7 2" xfId="8028"/>
    <cellStyle name="20% - Accent4 3 3 7 3" xfId="13129"/>
    <cellStyle name="20% - Accent4 3 3 8" xfId="3504"/>
    <cellStyle name="20% - Accent4 3 3 8 2" xfId="8638"/>
    <cellStyle name="20% - Accent4 3 3 8 3" xfId="13739"/>
    <cellStyle name="20% - Accent4 3 3 9" xfId="4128"/>
    <cellStyle name="20% - Accent4 3 3 9 2" xfId="9262"/>
    <cellStyle name="20% - Accent4 3 3 9 3" xfId="14363"/>
    <cellStyle name="20% - Accent4 3 4" xfId="300"/>
    <cellStyle name="20% - Accent4 3 4 10" xfId="10586"/>
    <cellStyle name="20% - Accent4 3 4 2" xfId="918"/>
    <cellStyle name="20% - Accent4 3 4 2 2" xfId="1906"/>
    <cellStyle name="20% - Accent4 3 4 2 2 2" xfId="7040"/>
    <cellStyle name="20% - Accent4 3 4 2 2 3" xfId="12141"/>
    <cellStyle name="20% - Accent4 3 4 2 3" xfId="6052"/>
    <cellStyle name="20% - Accent4 3 4 2 4" xfId="11153"/>
    <cellStyle name="20% - Accent4 3 4 3" xfId="1339"/>
    <cellStyle name="20% - Accent4 3 4 3 2" xfId="6473"/>
    <cellStyle name="20% - Accent4 3 4 3 3" xfId="11574"/>
    <cellStyle name="20% - Accent4 3 4 4" xfId="2487"/>
    <cellStyle name="20% - Accent4 3 4 4 2" xfId="7621"/>
    <cellStyle name="20% - Accent4 3 4 4 3" xfId="12722"/>
    <cellStyle name="20% - Accent4 3 4 5" xfId="3083"/>
    <cellStyle name="20% - Accent4 3 4 5 2" xfId="8217"/>
    <cellStyle name="20% - Accent4 3 4 5 3" xfId="13318"/>
    <cellStyle name="20% - Accent4 3 4 6" xfId="3693"/>
    <cellStyle name="20% - Accent4 3 4 6 2" xfId="8827"/>
    <cellStyle name="20% - Accent4 3 4 6 3" xfId="13928"/>
    <cellStyle name="20% - Accent4 3 4 7" xfId="4317"/>
    <cellStyle name="20% - Accent4 3 4 7 2" xfId="9451"/>
    <cellStyle name="20% - Accent4 3 4 7 3" xfId="14552"/>
    <cellStyle name="20% - Accent4 3 4 8" xfId="4956"/>
    <cellStyle name="20% - Accent4 3 4 8 2" xfId="10090"/>
    <cellStyle name="20% - Accent4 3 4 8 3" xfId="15191"/>
    <cellStyle name="20% - Accent4 3 4 9" xfId="5483"/>
    <cellStyle name="20% - Accent4 3 5" xfId="494"/>
    <cellStyle name="20% - Accent4 3 5 10" xfId="10731"/>
    <cellStyle name="20% - Accent4 3 5 2" xfId="1063"/>
    <cellStyle name="20% - Accent4 3 5 2 2" xfId="2051"/>
    <cellStyle name="20% - Accent4 3 5 2 2 2" xfId="7185"/>
    <cellStyle name="20% - Accent4 3 5 2 2 3" xfId="12286"/>
    <cellStyle name="20% - Accent4 3 5 2 3" xfId="6197"/>
    <cellStyle name="20% - Accent4 3 5 2 4" xfId="11298"/>
    <cellStyle name="20% - Accent4 3 5 3" xfId="1484"/>
    <cellStyle name="20% - Accent4 3 5 3 2" xfId="6618"/>
    <cellStyle name="20% - Accent4 3 5 3 3" xfId="11719"/>
    <cellStyle name="20% - Accent4 3 5 4" xfId="2632"/>
    <cellStyle name="20% - Accent4 3 5 4 2" xfId="7766"/>
    <cellStyle name="20% - Accent4 3 5 4 3" xfId="12867"/>
    <cellStyle name="20% - Accent4 3 5 5" xfId="3228"/>
    <cellStyle name="20% - Accent4 3 5 5 2" xfId="8362"/>
    <cellStyle name="20% - Accent4 3 5 5 3" xfId="13463"/>
    <cellStyle name="20% - Accent4 3 5 6" xfId="3838"/>
    <cellStyle name="20% - Accent4 3 5 6 2" xfId="8972"/>
    <cellStyle name="20% - Accent4 3 5 6 3" xfId="14073"/>
    <cellStyle name="20% - Accent4 3 5 7" xfId="4462"/>
    <cellStyle name="20% - Accent4 3 5 7 2" xfId="9596"/>
    <cellStyle name="20% - Accent4 3 5 7 3" xfId="14697"/>
    <cellStyle name="20% - Accent4 3 5 8" xfId="5101"/>
    <cellStyle name="20% - Accent4 3 5 8 2" xfId="10235"/>
    <cellStyle name="20% - Accent4 3 5 8 3" xfId="15336"/>
    <cellStyle name="20% - Accent4 3 5 9" xfId="5628"/>
    <cellStyle name="20% - Accent4 3 6" xfId="846"/>
    <cellStyle name="20% - Accent4 3 6 2" xfId="1834"/>
    <cellStyle name="20% - Accent4 3 6 2 2" xfId="6968"/>
    <cellStyle name="20% - Accent4 3 6 2 3" xfId="12069"/>
    <cellStyle name="20% - Accent4 3 6 3" xfId="2415"/>
    <cellStyle name="20% - Accent4 3 6 3 2" xfId="7549"/>
    <cellStyle name="20% - Accent4 3 6 3 3" xfId="12650"/>
    <cellStyle name="20% - Accent4 3 6 4" xfId="3011"/>
    <cellStyle name="20% - Accent4 3 6 4 2" xfId="8145"/>
    <cellStyle name="20% - Accent4 3 6 4 3" xfId="13246"/>
    <cellStyle name="20% - Accent4 3 6 5" xfId="3621"/>
    <cellStyle name="20% - Accent4 3 6 5 2" xfId="8755"/>
    <cellStyle name="20% - Accent4 3 6 5 3" xfId="13856"/>
    <cellStyle name="20% - Accent4 3 6 6" xfId="4245"/>
    <cellStyle name="20% - Accent4 3 6 6 2" xfId="9379"/>
    <cellStyle name="20% - Accent4 3 6 6 3" xfId="14480"/>
    <cellStyle name="20% - Accent4 3 6 7" xfId="4884"/>
    <cellStyle name="20% - Accent4 3 6 7 2" xfId="10018"/>
    <cellStyle name="20% - Accent4 3 6 7 3" xfId="15119"/>
    <cellStyle name="20% - Accent4 3 6 8" xfId="5980"/>
    <cellStyle name="20% - Accent4 3 6 9" xfId="11081"/>
    <cellStyle name="20% - Accent4 3 7" xfId="654"/>
    <cellStyle name="20% - Accent4 3 7 2" xfId="1644"/>
    <cellStyle name="20% - Accent4 3 7 2 2" xfId="6778"/>
    <cellStyle name="20% - Accent4 3 7 2 3" xfId="11879"/>
    <cellStyle name="20% - Accent4 3 7 3" xfId="5788"/>
    <cellStyle name="20% - Accent4 3 7 4" xfId="10891"/>
    <cellStyle name="20% - Accent4 3 8" xfId="1267"/>
    <cellStyle name="20% - Accent4 3 8 2" xfId="6401"/>
    <cellStyle name="20% - Accent4 3 8 3" xfId="11502"/>
    <cellStyle name="20% - Accent4 3 9" xfId="2225"/>
    <cellStyle name="20% - Accent4 3 9 2" xfId="7359"/>
    <cellStyle name="20% - Accent4 3 9 3" xfId="12460"/>
    <cellStyle name="20% - Accent4 4" xfId="271"/>
    <cellStyle name="20% - Accent4 4 10" xfId="3445"/>
    <cellStyle name="20% - Accent4 4 10 2" xfId="8579"/>
    <cellStyle name="20% - Accent4 4 10 3" xfId="13680"/>
    <cellStyle name="20% - Accent4 4 11" xfId="4069"/>
    <cellStyle name="20% - Accent4 4 11 2" xfId="9203"/>
    <cellStyle name="20% - Accent4 4 11 3" xfId="14304"/>
    <cellStyle name="20% - Accent4 4 12" xfId="4708"/>
    <cellStyle name="20% - Accent4 4 12 2" xfId="9842"/>
    <cellStyle name="20% - Accent4 4 12 3" xfId="14943"/>
    <cellStyle name="20% - Accent4 4 13" xfId="5454"/>
    <cellStyle name="20% - Accent4 4 14" xfId="10557"/>
    <cellStyle name="20% - Accent4 4 2" xfId="465"/>
    <cellStyle name="20% - Accent4 4 2 10" xfId="4810"/>
    <cellStyle name="20% - Accent4 4 2 10 2" xfId="9944"/>
    <cellStyle name="20% - Accent4 4 2 10 3" xfId="15045"/>
    <cellStyle name="20% - Accent4 4 2 11" xfId="5599"/>
    <cellStyle name="20% - Accent4 4 2 12" xfId="10702"/>
    <cellStyle name="20% - Accent4 4 2 2" xfId="610"/>
    <cellStyle name="20% - Accent4 4 2 2 10" xfId="10847"/>
    <cellStyle name="20% - Accent4 4 2 2 2" xfId="1179"/>
    <cellStyle name="20% - Accent4 4 2 2 2 2" xfId="2167"/>
    <cellStyle name="20% - Accent4 4 2 2 2 2 2" xfId="7301"/>
    <cellStyle name="20% - Accent4 4 2 2 2 2 3" xfId="12402"/>
    <cellStyle name="20% - Accent4 4 2 2 2 3" xfId="6313"/>
    <cellStyle name="20% - Accent4 4 2 2 2 4" xfId="11414"/>
    <cellStyle name="20% - Accent4 4 2 2 3" xfId="1600"/>
    <cellStyle name="20% - Accent4 4 2 2 3 2" xfId="6734"/>
    <cellStyle name="20% - Accent4 4 2 2 3 3" xfId="11835"/>
    <cellStyle name="20% - Accent4 4 2 2 4" xfId="2748"/>
    <cellStyle name="20% - Accent4 4 2 2 4 2" xfId="7882"/>
    <cellStyle name="20% - Accent4 4 2 2 4 3" xfId="12983"/>
    <cellStyle name="20% - Accent4 4 2 2 5" xfId="3344"/>
    <cellStyle name="20% - Accent4 4 2 2 5 2" xfId="8478"/>
    <cellStyle name="20% - Accent4 4 2 2 5 3" xfId="13579"/>
    <cellStyle name="20% - Accent4 4 2 2 6" xfId="3954"/>
    <cellStyle name="20% - Accent4 4 2 2 6 2" xfId="9088"/>
    <cellStyle name="20% - Accent4 4 2 2 6 3" xfId="14189"/>
    <cellStyle name="20% - Accent4 4 2 2 7" xfId="4578"/>
    <cellStyle name="20% - Accent4 4 2 2 7 2" xfId="9712"/>
    <cellStyle name="20% - Accent4 4 2 2 7 3" xfId="14813"/>
    <cellStyle name="20% - Accent4 4 2 2 8" xfId="5217"/>
    <cellStyle name="20% - Accent4 4 2 2 8 2" xfId="10351"/>
    <cellStyle name="20% - Accent4 4 2 2 8 3" xfId="15452"/>
    <cellStyle name="20% - Accent4 4 2 2 9" xfId="5744"/>
    <cellStyle name="20% - Accent4 4 2 3" xfId="1034"/>
    <cellStyle name="20% - Accent4 4 2 3 2" xfId="2022"/>
    <cellStyle name="20% - Accent4 4 2 3 2 2" xfId="7156"/>
    <cellStyle name="20% - Accent4 4 2 3 2 3" xfId="12257"/>
    <cellStyle name="20% - Accent4 4 2 3 3" xfId="2603"/>
    <cellStyle name="20% - Accent4 4 2 3 3 2" xfId="7737"/>
    <cellStyle name="20% - Accent4 4 2 3 3 3" xfId="12838"/>
    <cellStyle name="20% - Accent4 4 2 3 4" xfId="3199"/>
    <cellStyle name="20% - Accent4 4 2 3 4 2" xfId="8333"/>
    <cellStyle name="20% - Accent4 4 2 3 4 3" xfId="13434"/>
    <cellStyle name="20% - Accent4 4 2 3 5" xfId="3809"/>
    <cellStyle name="20% - Accent4 4 2 3 5 2" xfId="8943"/>
    <cellStyle name="20% - Accent4 4 2 3 5 3" xfId="14044"/>
    <cellStyle name="20% - Accent4 4 2 3 6" xfId="4433"/>
    <cellStyle name="20% - Accent4 4 2 3 6 2" xfId="9567"/>
    <cellStyle name="20% - Accent4 4 2 3 6 3" xfId="14668"/>
    <cellStyle name="20% - Accent4 4 2 3 7" xfId="5072"/>
    <cellStyle name="20% - Accent4 4 2 3 7 2" xfId="10206"/>
    <cellStyle name="20% - Accent4 4 2 3 7 3" xfId="15307"/>
    <cellStyle name="20% - Accent4 4 2 3 8" xfId="6168"/>
    <cellStyle name="20% - Accent4 4 2 3 9" xfId="11269"/>
    <cellStyle name="20% - Accent4 4 2 4" xfId="770"/>
    <cellStyle name="20% - Accent4 4 2 4 2" xfId="1760"/>
    <cellStyle name="20% - Accent4 4 2 4 2 2" xfId="6894"/>
    <cellStyle name="20% - Accent4 4 2 4 2 3" xfId="11995"/>
    <cellStyle name="20% - Accent4 4 2 4 3" xfId="5904"/>
    <cellStyle name="20% - Accent4 4 2 4 4" xfId="11007"/>
    <cellStyle name="20% - Accent4 4 2 5" xfId="1455"/>
    <cellStyle name="20% - Accent4 4 2 5 2" xfId="6589"/>
    <cellStyle name="20% - Accent4 4 2 5 3" xfId="11690"/>
    <cellStyle name="20% - Accent4 4 2 6" xfId="2341"/>
    <cellStyle name="20% - Accent4 4 2 6 2" xfId="7475"/>
    <cellStyle name="20% - Accent4 4 2 6 3" xfId="12576"/>
    <cellStyle name="20% - Accent4 4 2 7" xfId="2937"/>
    <cellStyle name="20% - Accent4 4 2 7 2" xfId="8071"/>
    <cellStyle name="20% - Accent4 4 2 7 3" xfId="13172"/>
    <cellStyle name="20% - Accent4 4 2 8" xfId="3547"/>
    <cellStyle name="20% - Accent4 4 2 8 2" xfId="8681"/>
    <cellStyle name="20% - Accent4 4 2 8 3" xfId="13782"/>
    <cellStyle name="20% - Accent4 4 2 9" xfId="4171"/>
    <cellStyle name="20% - Accent4 4 2 9 2" xfId="9305"/>
    <cellStyle name="20% - Accent4 4 2 9 3" xfId="14406"/>
    <cellStyle name="20% - Accent4 4 3" xfId="314"/>
    <cellStyle name="20% - Accent4 4 3 10" xfId="10600"/>
    <cellStyle name="20% - Accent4 4 3 2" xfId="932"/>
    <cellStyle name="20% - Accent4 4 3 2 2" xfId="1920"/>
    <cellStyle name="20% - Accent4 4 3 2 2 2" xfId="7054"/>
    <cellStyle name="20% - Accent4 4 3 2 2 3" xfId="12155"/>
    <cellStyle name="20% - Accent4 4 3 2 3" xfId="6066"/>
    <cellStyle name="20% - Accent4 4 3 2 4" xfId="11167"/>
    <cellStyle name="20% - Accent4 4 3 3" xfId="1353"/>
    <cellStyle name="20% - Accent4 4 3 3 2" xfId="6487"/>
    <cellStyle name="20% - Accent4 4 3 3 3" xfId="11588"/>
    <cellStyle name="20% - Accent4 4 3 4" xfId="2501"/>
    <cellStyle name="20% - Accent4 4 3 4 2" xfId="7635"/>
    <cellStyle name="20% - Accent4 4 3 4 3" xfId="12736"/>
    <cellStyle name="20% - Accent4 4 3 5" xfId="3097"/>
    <cellStyle name="20% - Accent4 4 3 5 2" xfId="8231"/>
    <cellStyle name="20% - Accent4 4 3 5 3" xfId="13332"/>
    <cellStyle name="20% - Accent4 4 3 6" xfId="3707"/>
    <cellStyle name="20% - Accent4 4 3 6 2" xfId="8841"/>
    <cellStyle name="20% - Accent4 4 3 6 3" xfId="13942"/>
    <cellStyle name="20% - Accent4 4 3 7" xfId="4331"/>
    <cellStyle name="20% - Accent4 4 3 7 2" xfId="9465"/>
    <cellStyle name="20% - Accent4 4 3 7 3" xfId="14566"/>
    <cellStyle name="20% - Accent4 4 3 8" xfId="4970"/>
    <cellStyle name="20% - Accent4 4 3 8 2" xfId="10104"/>
    <cellStyle name="20% - Accent4 4 3 8 3" xfId="15205"/>
    <cellStyle name="20% - Accent4 4 3 9" xfId="5497"/>
    <cellStyle name="20% - Accent4 4 4" xfId="508"/>
    <cellStyle name="20% - Accent4 4 4 10" xfId="10745"/>
    <cellStyle name="20% - Accent4 4 4 2" xfId="1077"/>
    <cellStyle name="20% - Accent4 4 4 2 2" xfId="2065"/>
    <cellStyle name="20% - Accent4 4 4 2 2 2" xfId="7199"/>
    <cellStyle name="20% - Accent4 4 4 2 2 3" xfId="12300"/>
    <cellStyle name="20% - Accent4 4 4 2 3" xfId="6211"/>
    <cellStyle name="20% - Accent4 4 4 2 4" xfId="11312"/>
    <cellStyle name="20% - Accent4 4 4 3" xfId="1498"/>
    <cellStyle name="20% - Accent4 4 4 3 2" xfId="6632"/>
    <cellStyle name="20% - Accent4 4 4 3 3" xfId="11733"/>
    <cellStyle name="20% - Accent4 4 4 4" xfId="2646"/>
    <cellStyle name="20% - Accent4 4 4 4 2" xfId="7780"/>
    <cellStyle name="20% - Accent4 4 4 4 3" xfId="12881"/>
    <cellStyle name="20% - Accent4 4 4 5" xfId="3242"/>
    <cellStyle name="20% - Accent4 4 4 5 2" xfId="8376"/>
    <cellStyle name="20% - Accent4 4 4 5 3" xfId="13477"/>
    <cellStyle name="20% - Accent4 4 4 6" xfId="3852"/>
    <cellStyle name="20% - Accent4 4 4 6 2" xfId="8986"/>
    <cellStyle name="20% - Accent4 4 4 6 3" xfId="14087"/>
    <cellStyle name="20% - Accent4 4 4 7" xfId="4476"/>
    <cellStyle name="20% - Accent4 4 4 7 2" xfId="9610"/>
    <cellStyle name="20% - Accent4 4 4 7 3" xfId="14711"/>
    <cellStyle name="20% - Accent4 4 4 8" xfId="5115"/>
    <cellStyle name="20% - Accent4 4 4 8 2" xfId="10249"/>
    <cellStyle name="20% - Accent4 4 4 8 3" xfId="15350"/>
    <cellStyle name="20% - Accent4 4 4 9" xfId="5642"/>
    <cellStyle name="20% - Accent4 4 5" xfId="889"/>
    <cellStyle name="20% - Accent4 4 5 2" xfId="1877"/>
    <cellStyle name="20% - Accent4 4 5 2 2" xfId="7011"/>
    <cellStyle name="20% - Accent4 4 5 2 3" xfId="12112"/>
    <cellStyle name="20% - Accent4 4 5 3" xfId="2458"/>
    <cellStyle name="20% - Accent4 4 5 3 2" xfId="7592"/>
    <cellStyle name="20% - Accent4 4 5 3 3" xfId="12693"/>
    <cellStyle name="20% - Accent4 4 5 4" xfId="3054"/>
    <cellStyle name="20% - Accent4 4 5 4 2" xfId="8188"/>
    <cellStyle name="20% - Accent4 4 5 4 3" xfId="13289"/>
    <cellStyle name="20% - Accent4 4 5 5" xfId="3664"/>
    <cellStyle name="20% - Accent4 4 5 5 2" xfId="8798"/>
    <cellStyle name="20% - Accent4 4 5 5 3" xfId="13899"/>
    <cellStyle name="20% - Accent4 4 5 6" xfId="4288"/>
    <cellStyle name="20% - Accent4 4 5 6 2" xfId="9422"/>
    <cellStyle name="20% - Accent4 4 5 6 3" xfId="14523"/>
    <cellStyle name="20% - Accent4 4 5 7" xfId="4927"/>
    <cellStyle name="20% - Accent4 4 5 7 2" xfId="10061"/>
    <cellStyle name="20% - Accent4 4 5 7 3" xfId="15162"/>
    <cellStyle name="20% - Accent4 4 5 8" xfId="6023"/>
    <cellStyle name="20% - Accent4 4 5 9" xfId="11124"/>
    <cellStyle name="20% - Accent4 4 6" xfId="668"/>
    <cellStyle name="20% - Accent4 4 6 2" xfId="1658"/>
    <cellStyle name="20% - Accent4 4 6 2 2" xfId="6792"/>
    <cellStyle name="20% - Accent4 4 6 2 3" xfId="11893"/>
    <cellStyle name="20% - Accent4 4 6 3" xfId="5802"/>
    <cellStyle name="20% - Accent4 4 6 4" xfId="10905"/>
    <cellStyle name="20% - Accent4 4 7" xfId="1310"/>
    <cellStyle name="20% - Accent4 4 7 2" xfId="6444"/>
    <cellStyle name="20% - Accent4 4 7 3" xfId="11545"/>
    <cellStyle name="20% - Accent4 4 8" xfId="2239"/>
    <cellStyle name="20% - Accent4 4 8 2" xfId="7373"/>
    <cellStyle name="20% - Accent4 4 8 3" xfId="12474"/>
    <cellStyle name="20% - Accent4 4 9" xfId="2835"/>
    <cellStyle name="20% - Accent4 4 9 2" xfId="7969"/>
    <cellStyle name="20% - Accent4 4 9 3" xfId="13070"/>
    <cellStyle name="20% - Accent4 5" xfId="625"/>
    <cellStyle name="20% - Accent4 5 10" xfId="5759"/>
    <cellStyle name="20% - Accent4 5 11" xfId="10862"/>
    <cellStyle name="20% - Accent4 5 2" xfId="1194"/>
    <cellStyle name="20% - Accent4 5 2 2" xfId="2182"/>
    <cellStyle name="20% - Accent4 5 2 2 2" xfId="7316"/>
    <cellStyle name="20% - Accent4 5 2 2 3" xfId="12417"/>
    <cellStyle name="20% - Accent4 5 2 3" xfId="2763"/>
    <cellStyle name="20% - Accent4 5 2 3 2" xfId="7897"/>
    <cellStyle name="20% - Accent4 5 2 3 3" xfId="12998"/>
    <cellStyle name="20% - Accent4 5 2 4" xfId="3359"/>
    <cellStyle name="20% - Accent4 5 2 4 2" xfId="8493"/>
    <cellStyle name="20% - Accent4 5 2 4 3" xfId="13594"/>
    <cellStyle name="20% - Accent4 5 2 5" xfId="3969"/>
    <cellStyle name="20% - Accent4 5 2 5 2" xfId="9103"/>
    <cellStyle name="20% - Accent4 5 2 5 3" xfId="14204"/>
    <cellStyle name="20% - Accent4 5 2 6" xfId="4593"/>
    <cellStyle name="20% - Accent4 5 2 6 2" xfId="9727"/>
    <cellStyle name="20% - Accent4 5 2 6 3" xfId="14828"/>
    <cellStyle name="20% - Accent4 5 2 7" xfId="5232"/>
    <cellStyle name="20% - Accent4 5 2 7 2" xfId="10366"/>
    <cellStyle name="20% - Accent4 5 2 7 3" xfId="15467"/>
    <cellStyle name="20% - Accent4 5 2 8" xfId="6328"/>
    <cellStyle name="20% - Accent4 5 2 9" xfId="11429"/>
    <cellStyle name="20% - Accent4 5 3" xfId="785"/>
    <cellStyle name="20% - Accent4 5 3 2" xfId="1775"/>
    <cellStyle name="20% - Accent4 5 3 2 2" xfId="6909"/>
    <cellStyle name="20% - Accent4 5 3 2 3" xfId="12010"/>
    <cellStyle name="20% - Accent4 5 3 3" xfId="5919"/>
    <cellStyle name="20% - Accent4 5 3 4" xfId="11022"/>
    <cellStyle name="20% - Accent4 5 4" xfId="1615"/>
    <cellStyle name="20% - Accent4 5 4 2" xfId="6749"/>
    <cellStyle name="20% - Accent4 5 4 3" xfId="11850"/>
    <cellStyle name="20% - Accent4 5 5" xfId="2356"/>
    <cellStyle name="20% - Accent4 5 5 2" xfId="7490"/>
    <cellStyle name="20% - Accent4 5 5 3" xfId="12591"/>
    <cellStyle name="20% - Accent4 5 6" xfId="2952"/>
    <cellStyle name="20% - Accent4 5 6 2" xfId="8086"/>
    <cellStyle name="20% - Accent4 5 6 3" xfId="13187"/>
    <cellStyle name="20% - Accent4 5 7" xfId="3562"/>
    <cellStyle name="20% - Accent4 5 7 2" xfId="8696"/>
    <cellStyle name="20% - Accent4 5 7 3" xfId="13797"/>
    <cellStyle name="20% - Accent4 5 8" xfId="4186"/>
    <cellStyle name="20% - Accent4 5 8 2" xfId="9320"/>
    <cellStyle name="20% - Accent4 5 8 3" xfId="14421"/>
    <cellStyle name="20% - Accent4 5 9" xfId="4825"/>
    <cellStyle name="20% - Accent4 5 9 2" xfId="9959"/>
    <cellStyle name="20% - Accent4 5 9 3" xfId="15060"/>
    <cellStyle name="20% - Accent4 6" xfId="1208"/>
    <cellStyle name="20% - Accent4 6 2" xfId="2196"/>
    <cellStyle name="20% - Accent4 6 2 2" xfId="7330"/>
    <cellStyle name="20% - Accent4 6 2 3" xfId="12431"/>
    <cellStyle name="20% - Accent4 6 3" xfId="2777"/>
    <cellStyle name="20% - Accent4 6 3 2" xfId="7911"/>
    <cellStyle name="20% - Accent4 6 3 3" xfId="13012"/>
    <cellStyle name="20% - Accent4 6 4" xfId="3373"/>
    <cellStyle name="20% - Accent4 6 4 2" xfId="8507"/>
    <cellStyle name="20% - Accent4 6 4 3" xfId="13608"/>
    <cellStyle name="20% - Accent4 6 5" xfId="3983"/>
    <cellStyle name="20% - Accent4 6 5 2" xfId="9117"/>
    <cellStyle name="20% - Accent4 6 5 3" xfId="14218"/>
    <cellStyle name="20% - Accent4 6 6" xfId="4607"/>
    <cellStyle name="20% - Accent4 6 6 2" xfId="9741"/>
    <cellStyle name="20% - Accent4 6 6 3" xfId="14842"/>
    <cellStyle name="20% - Accent4 6 7" xfId="5246"/>
    <cellStyle name="20% - Accent4 6 7 2" xfId="10380"/>
    <cellStyle name="20% - Accent4 6 7 3" xfId="15481"/>
    <cellStyle name="20% - Accent4 6 8" xfId="6342"/>
    <cellStyle name="20% - Accent4 6 9" xfId="11443"/>
    <cellStyle name="20% - Accent4 7" xfId="2792"/>
    <cellStyle name="20% - Accent4 7 2" xfId="3388"/>
    <cellStyle name="20% - Accent4 7 2 2" xfId="8522"/>
    <cellStyle name="20% - Accent4 7 2 3" xfId="13623"/>
    <cellStyle name="20% - Accent4 7 3" xfId="3998"/>
    <cellStyle name="20% - Accent4 7 3 2" xfId="9132"/>
    <cellStyle name="20% - Accent4 7 3 3" xfId="14233"/>
    <cellStyle name="20% - Accent4 7 4" xfId="4622"/>
    <cellStyle name="20% - Accent4 7 4 2" xfId="9756"/>
    <cellStyle name="20% - Accent4 7 4 3" xfId="14857"/>
    <cellStyle name="20% - Accent4 7 5" xfId="5261"/>
    <cellStyle name="20% - Accent4 7 5 2" xfId="10395"/>
    <cellStyle name="20% - Accent4 7 5 3" xfId="15496"/>
    <cellStyle name="20% - Accent4 7 6" xfId="7926"/>
    <cellStyle name="20% - Accent4 7 7" xfId="13027"/>
    <cellStyle name="20% - Accent4 8" xfId="3402"/>
    <cellStyle name="20% - Accent4 8 2" xfId="4012"/>
    <cellStyle name="20% - Accent4 8 2 2" xfId="9146"/>
    <cellStyle name="20% - Accent4 8 2 3" xfId="14247"/>
    <cellStyle name="20% - Accent4 8 3" xfId="4636"/>
    <cellStyle name="20% - Accent4 8 3 2" xfId="9770"/>
    <cellStyle name="20% - Accent4 8 3 3" xfId="14871"/>
    <cellStyle name="20% - Accent4 8 4" xfId="5275"/>
    <cellStyle name="20% - Accent4 8 4 2" xfId="10409"/>
    <cellStyle name="20% - Accent4 8 4 3" xfId="15510"/>
    <cellStyle name="20% - Accent4 8 5" xfId="8536"/>
    <cellStyle name="20% - Accent4 8 6" xfId="13637"/>
    <cellStyle name="20% - Accent4 9" xfId="4026"/>
    <cellStyle name="20% - Accent4 9 2" xfId="4650"/>
    <cellStyle name="20% - Accent4 9 2 2" xfId="9784"/>
    <cellStyle name="20% - Accent4 9 2 3" xfId="14885"/>
    <cellStyle name="20% - Accent4 9 3" xfId="5289"/>
    <cellStyle name="20% - Accent4 9 3 2" xfId="10423"/>
    <cellStyle name="20% - Accent4 9 3 3" xfId="15524"/>
    <cellStyle name="20% - Accent4 9 4" xfId="9160"/>
    <cellStyle name="20% - Accent4 9 5" xfId="14261"/>
    <cellStyle name="20% - Accent5" xfId="9" builtinId="46" customBuiltin="1"/>
    <cellStyle name="20% - Accent5 10" xfId="4667"/>
    <cellStyle name="20% - Accent5 10 2" xfId="5306"/>
    <cellStyle name="20% - Accent5 10 2 2" xfId="10440"/>
    <cellStyle name="20% - Accent5 10 2 3" xfId="15541"/>
    <cellStyle name="20% - Accent5 10 3" xfId="9801"/>
    <cellStyle name="20% - Accent5 10 4" xfId="14902"/>
    <cellStyle name="20% - Accent5 2" xfId="10"/>
    <cellStyle name="20% - Accent5 2 10" xfId="2213"/>
    <cellStyle name="20% - Accent5 2 10 2" xfId="7347"/>
    <cellStyle name="20% - Accent5 2 10 3" xfId="12448"/>
    <cellStyle name="20% - Accent5 2 11" xfId="2809"/>
    <cellStyle name="20% - Accent5 2 11 2" xfId="7943"/>
    <cellStyle name="20% - Accent5 2 11 3" xfId="13044"/>
    <cellStyle name="20% - Accent5 2 12" xfId="3419"/>
    <cellStyle name="20% - Accent5 2 12 2" xfId="8553"/>
    <cellStyle name="20% - Accent5 2 12 3" xfId="13654"/>
    <cellStyle name="20% - Accent5 2 13" xfId="4043"/>
    <cellStyle name="20% - Accent5 2 13 2" xfId="9177"/>
    <cellStyle name="20% - Accent5 2 13 3" xfId="14278"/>
    <cellStyle name="20% - Accent5 2 14" xfId="4682"/>
    <cellStyle name="20% - Accent5 2 14 2" xfId="9816"/>
    <cellStyle name="20% - Accent5 2 14 3" xfId="14917"/>
    <cellStyle name="20% - Accent5 2 15" xfId="123"/>
    <cellStyle name="20% - Accent5 2 2" xfId="182"/>
    <cellStyle name="20% - Accent5 2 2 10" xfId="4086"/>
    <cellStyle name="20% - Accent5 2 2 10 2" xfId="9220"/>
    <cellStyle name="20% - Accent5 2 2 10 3" xfId="14321"/>
    <cellStyle name="20% - Accent5 2 2 11" xfId="4725"/>
    <cellStyle name="20% - Accent5 2 2 11 2" xfId="9859"/>
    <cellStyle name="20% - Accent5 2 2 11 3" xfId="14960"/>
    <cellStyle name="20% - Accent5 2 2 12" xfId="5369"/>
    <cellStyle name="20% - Accent5 2 2 13" xfId="10472"/>
    <cellStyle name="20% - Accent5 2 2 2" xfId="379"/>
    <cellStyle name="20% - Accent5 2 2 2 10" xfId="10617"/>
    <cellStyle name="20% - Accent5 2 2 2 2" xfId="949"/>
    <cellStyle name="20% - Accent5 2 2 2 2 2" xfId="1937"/>
    <cellStyle name="20% - Accent5 2 2 2 2 2 2" xfId="7071"/>
    <cellStyle name="20% - Accent5 2 2 2 2 2 3" xfId="12172"/>
    <cellStyle name="20% - Accent5 2 2 2 2 3" xfId="6083"/>
    <cellStyle name="20% - Accent5 2 2 2 2 4" xfId="11184"/>
    <cellStyle name="20% - Accent5 2 2 2 3" xfId="1370"/>
    <cellStyle name="20% - Accent5 2 2 2 3 2" xfId="6504"/>
    <cellStyle name="20% - Accent5 2 2 2 3 3" xfId="11605"/>
    <cellStyle name="20% - Accent5 2 2 2 4" xfId="2518"/>
    <cellStyle name="20% - Accent5 2 2 2 4 2" xfId="7652"/>
    <cellStyle name="20% - Accent5 2 2 2 4 3" xfId="12753"/>
    <cellStyle name="20% - Accent5 2 2 2 5" xfId="3114"/>
    <cellStyle name="20% - Accent5 2 2 2 5 2" xfId="8248"/>
    <cellStyle name="20% - Accent5 2 2 2 5 3" xfId="13349"/>
    <cellStyle name="20% - Accent5 2 2 2 6" xfId="3724"/>
    <cellStyle name="20% - Accent5 2 2 2 6 2" xfId="8858"/>
    <cellStyle name="20% - Accent5 2 2 2 6 3" xfId="13959"/>
    <cellStyle name="20% - Accent5 2 2 2 7" xfId="4348"/>
    <cellStyle name="20% - Accent5 2 2 2 7 2" xfId="9482"/>
    <cellStyle name="20% - Accent5 2 2 2 7 3" xfId="14583"/>
    <cellStyle name="20% - Accent5 2 2 2 8" xfId="4987"/>
    <cellStyle name="20% - Accent5 2 2 2 8 2" xfId="10121"/>
    <cellStyle name="20% - Accent5 2 2 2 8 3" xfId="15222"/>
    <cellStyle name="20% - Accent5 2 2 2 9" xfId="5514"/>
    <cellStyle name="20% - Accent5 2 2 3" xfId="525"/>
    <cellStyle name="20% - Accent5 2 2 3 10" xfId="10762"/>
    <cellStyle name="20% - Accent5 2 2 3 2" xfId="1094"/>
    <cellStyle name="20% - Accent5 2 2 3 2 2" xfId="2082"/>
    <cellStyle name="20% - Accent5 2 2 3 2 2 2" xfId="7216"/>
    <cellStyle name="20% - Accent5 2 2 3 2 2 3" xfId="12317"/>
    <cellStyle name="20% - Accent5 2 2 3 2 3" xfId="6228"/>
    <cellStyle name="20% - Accent5 2 2 3 2 4" xfId="11329"/>
    <cellStyle name="20% - Accent5 2 2 3 3" xfId="1515"/>
    <cellStyle name="20% - Accent5 2 2 3 3 2" xfId="6649"/>
    <cellStyle name="20% - Accent5 2 2 3 3 3" xfId="11750"/>
    <cellStyle name="20% - Accent5 2 2 3 4" xfId="2663"/>
    <cellStyle name="20% - Accent5 2 2 3 4 2" xfId="7797"/>
    <cellStyle name="20% - Accent5 2 2 3 4 3" xfId="12898"/>
    <cellStyle name="20% - Accent5 2 2 3 5" xfId="3259"/>
    <cellStyle name="20% - Accent5 2 2 3 5 2" xfId="8393"/>
    <cellStyle name="20% - Accent5 2 2 3 5 3" xfId="13494"/>
    <cellStyle name="20% - Accent5 2 2 3 6" xfId="3869"/>
    <cellStyle name="20% - Accent5 2 2 3 6 2" xfId="9003"/>
    <cellStyle name="20% - Accent5 2 2 3 6 3" xfId="14104"/>
    <cellStyle name="20% - Accent5 2 2 3 7" xfId="4493"/>
    <cellStyle name="20% - Accent5 2 2 3 7 2" xfId="9627"/>
    <cellStyle name="20% - Accent5 2 2 3 7 3" xfId="14728"/>
    <cellStyle name="20% - Accent5 2 2 3 8" xfId="5132"/>
    <cellStyle name="20% - Accent5 2 2 3 8 2" xfId="10266"/>
    <cellStyle name="20% - Accent5 2 2 3 8 3" xfId="15367"/>
    <cellStyle name="20% - Accent5 2 2 3 9" xfId="5659"/>
    <cellStyle name="20% - Accent5 2 2 4" xfId="804"/>
    <cellStyle name="20% - Accent5 2 2 4 2" xfId="1792"/>
    <cellStyle name="20% - Accent5 2 2 4 2 2" xfId="6926"/>
    <cellStyle name="20% - Accent5 2 2 4 2 3" xfId="12027"/>
    <cellStyle name="20% - Accent5 2 2 4 3" xfId="2373"/>
    <cellStyle name="20% - Accent5 2 2 4 3 2" xfId="7507"/>
    <cellStyle name="20% - Accent5 2 2 4 3 3" xfId="12608"/>
    <cellStyle name="20% - Accent5 2 2 4 4" xfId="2969"/>
    <cellStyle name="20% - Accent5 2 2 4 4 2" xfId="8103"/>
    <cellStyle name="20% - Accent5 2 2 4 4 3" xfId="13204"/>
    <cellStyle name="20% - Accent5 2 2 4 5" xfId="3579"/>
    <cellStyle name="20% - Accent5 2 2 4 5 2" xfId="8713"/>
    <cellStyle name="20% - Accent5 2 2 4 5 3" xfId="13814"/>
    <cellStyle name="20% - Accent5 2 2 4 6" xfId="4203"/>
    <cellStyle name="20% - Accent5 2 2 4 6 2" xfId="9337"/>
    <cellStyle name="20% - Accent5 2 2 4 6 3" xfId="14438"/>
    <cellStyle name="20% - Accent5 2 2 4 7" xfId="4842"/>
    <cellStyle name="20% - Accent5 2 2 4 7 2" xfId="9976"/>
    <cellStyle name="20% - Accent5 2 2 4 7 3" xfId="15077"/>
    <cellStyle name="20% - Accent5 2 2 4 8" xfId="5938"/>
    <cellStyle name="20% - Accent5 2 2 4 9" xfId="11039"/>
    <cellStyle name="20% - Accent5 2 2 5" xfId="685"/>
    <cellStyle name="20% - Accent5 2 2 5 2" xfId="1675"/>
    <cellStyle name="20% - Accent5 2 2 5 2 2" xfId="6809"/>
    <cellStyle name="20% - Accent5 2 2 5 2 3" xfId="11910"/>
    <cellStyle name="20% - Accent5 2 2 5 3" xfId="5819"/>
    <cellStyle name="20% - Accent5 2 2 5 4" xfId="10922"/>
    <cellStyle name="20% - Accent5 2 2 6" xfId="1225"/>
    <cellStyle name="20% - Accent5 2 2 6 2" xfId="6359"/>
    <cellStyle name="20% - Accent5 2 2 6 3" xfId="11460"/>
    <cellStyle name="20% - Accent5 2 2 7" xfId="2256"/>
    <cellStyle name="20% - Accent5 2 2 7 2" xfId="7390"/>
    <cellStyle name="20% - Accent5 2 2 7 3" xfId="12491"/>
    <cellStyle name="20% - Accent5 2 2 8" xfId="2852"/>
    <cellStyle name="20% - Accent5 2 2 8 2" xfId="7986"/>
    <cellStyle name="20% - Accent5 2 2 8 3" xfId="13087"/>
    <cellStyle name="20% - Accent5 2 2 9" xfId="3462"/>
    <cellStyle name="20% - Accent5 2 2 9 2" xfId="8596"/>
    <cellStyle name="20% - Accent5 2 2 9 3" xfId="13697"/>
    <cellStyle name="20% - Accent5 2 3" xfId="200"/>
    <cellStyle name="20% - Accent5 2 3 10" xfId="4101"/>
    <cellStyle name="20% - Accent5 2 3 10 2" xfId="9235"/>
    <cellStyle name="20% - Accent5 2 3 10 3" xfId="14336"/>
    <cellStyle name="20% - Accent5 2 3 11" xfId="4740"/>
    <cellStyle name="20% - Accent5 2 3 11 2" xfId="9874"/>
    <cellStyle name="20% - Accent5 2 3 11 3" xfId="14975"/>
    <cellStyle name="20% - Accent5 2 3 12" xfId="5384"/>
    <cellStyle name="20% - Accent5 2 3 13" xfId="10487"/>
    <cellStyle name="20% - Accent5 2 3 2" xfId="394"/>
    <cellStyle name="20% - Accent5 2 3 2 10" xfId="10632"/>
    <cellStyle name="20% - Accent5 2 3 2 2" xfId="964"/>
    <cellStyle name="20% - Accent5 2 3 2 2 2" xfId="1952"/>
    <cellStyle name="20% - Accent5 2 3 2 2 2 2" xfId="7086"/>
    <cellStyle name="20% - Accent5 2 3 2 2 2 3" xfId="12187"/>
    <cellStyle name="20% - Accent5 2 3 2 2 3" xfId="6098"/>
    <cellStyle name="20% - Accent5 2 3 2 2 4" xfId="11199"/>
    <cellStyle name="20% - Accent5 2 3 2 3" xfId="1385"/>
    <cellStyle name="20% - Accent5 2 3 2 3 2" xfId="6519"/>
    <cellStyle name="20% - Accent5 2 3 2 3 3" xfId="11620"/>
    <cellStyle name="20% - Accent5 2 3 2 4" xfId="2533"/>
    <cellStyle name="20% - Accent5 2 3 2 4 2" xfId="7667"/>
    <cellStyle name="20% - Accent5 2 3 2 4 3" xfId="12768"/>
    <cellStyle name="20% - Accent5 2 3 2 5" xfId="3129"/>
    <cellStyle name="20% - Accent5 2 3 2 5 2" xfId="8263"/>
    <cellStyle name="20% - Accent5 2 3 2 5 3" xfId="13364"/>
    <cellStyle name="20% - Accent5 2 3 2 6" xfId="3739"/>
    <cellStyle name="20% - Accent5 2 3 2 6 2" xfId="8873"/>
    <cellStyle name="20% - Accent5 2 3 2 6 3" xfId="13974"/>
    <cellStyle name="20% - Accent5 2 3 2 7" xfId="4363"/>
    <cellStyle name="20% - Accent5 2 3 2 7 2" xfId="9497"/>
    <cellStyle name="20% - Accent5 2 3 2 7 3" xfId="14598"/>
    <cellStyle name="20% - Accent5 2 3 2 8" xfId="5002"/>
    <cellStyle name="20% - Accent5 2 3 2 8 2" xfId="10136"/>
    <cellStyle name="20% - Accent5 2 3 2 8 3" xfId="15237"/>
    <cellStyle name="20% - Accent5 2 3 2 9" xfId="5529"/>
    <cellStyle name="20% - Accent5 2 3 3" xfId="540"/>
    <cellStyle name="20% - Accent5 2 3 3 10" xfId="10777"/>
    <cellStyle name="20% - Accent5 2 3 3 2" xfId="1109"/>
    <cellStyle name="20% - Accent5 2 3 3 2 2" xfId="2097"/>
    <cellStyle name="20% - Accent5 2 3 3 2 2 2" xfId="7231"/>
    <cellStyle name="20% - Accent5 2 3 3 2 2 3" xfId="12332"/>
    <cellStyle name="20% - Accent5 2 3 3 2 3" xfId="6243"/>
    <cellStyle name="20% - Accent5 2 3 3 2 4" xfId="11344"/>
    <cellStyle name="20% - Accent5 2 3 3 3" xfId="1530"/>
    <cellStyle name="20% - Accent5 2 3 3 3 2" xfId="6664"/>
    <cellStyle name="20% - Accent5 2 3 3 3 3" xfId="11765"/>
    <cellStyle name="20% - Accent5 2 3 3 4" xfId="2678"/>
    <cellStyle name="20% - Accent5 2 3 3 4 2" xfId="7812"/>
    <cellStyle name="20% - Accent5 2 3 3 4 3" xfId="12913"/>
    <cellStyle name="20% - Accent5 2 3 3 5" xfId="3274"/>
    <cellStyle name="20% - Accent5 2 3 3 5 2" xfId="8408"/>
    <cellStyle name="20% - Accent5 2 3 3 5 3" xfId="13509"/>
    <cellStyle name="20% - Accent5 2 3 3 6" xfId="3884"/>
    <cellStyle name="20% - Accent5 2 3 3 6 2" xfId="9018"/>
    <cellStyle name="20% - Accent5 2 3 3 6 3" xfId="14119"/>
    <cellStyle name="20% - Accent5 2 3 3 7" xfId="4508"/>
    <cellStyle name="20% - Accent5 2 3 3 7 2" xfId="9642"/>
    <cellStyle name="20% - Accent5 2 3 3 7 3" xfId="14743"/>
    <cellStyle name="20% - Accent5 2 3 3 8" xfId="5147"/>
    <cellStyle name="20% - Accent5 2 3 3 8 2" xfId="10281"/>
    <cellStyle name="20% - Accent5 2 3 3 8 3" xfId="15382"/>
    <cellStyle name="20% - Accent5 2 3 3 9" xfId="5674"/>
    <cellStyle name="20% - Accent5 2 3 4" xfId="819"/>
    <cellStyle name="20% - Accent5 2 3 4 2" xfId="1807"/>
    <cellStyle name="20% - Accent5 2 3 4 2 2" xfId="6941"/>
    <cellStyle name="20% - Accent5 2 3 4 2 3" xfId="12042"/>
    <cellStyle name="20% - Accent5 2 3 4 3" xfId="2388"/>
    <cellStyle name="20% - Accent5 2 3 4 3 2" xfId="7522"/>
    <cellStyle name="20% - Accent5 2 3 4 3 3" xfId="12623"/>
    <cellStyle name="20% - Accent5 2 3 4 4" xfId="2984"/>
    <cellStyle name="20% - Accent5 2 3 4 4 2" xfId="8118"/>
    <cellStyle name="20% - Accent5 2 3 4 4 3" xfId="13219"/>
    <cellStyle name="20% - Accent5 2 3 4 5" xfId="3594"/>
    <cellStyle name="20% - Accent5 2 3 4 5 2" xfId="8728"/>
    <cellStyle name="20% - Accent5 2 3 4 5 3" xfId="13829"/>
    <cellStyle name="20% - Accent5 2 3 4 6" xfId="4218"/>
    <cellStyle name="20% - Accent5 2 3 4 6 2" xfId="9352"/>
    <cellStyle name="20% - Accent5 2 3 4 6 3" xfId="14453"/>
    <cellStyle name="20% - Accent5 2 3 4 7" xfId="4857"/>
    <cellStyle name="20% - Accent5 2 3 4 7 2" xfId="9991"/>
    <cellStyle name="20% - Accent5 2 3 4 7 3" xfId="15092"/>
    <cellStyle name="20% - Accent5 2 3 4 8" xfId="5953"/>
    <cellStyle name="20% - Accent5 2 3 4 9" xfId="11054"/>
    <cellStyle name="20% - Accent5 2 3 5" xfId="700"/>
    <cellStyle name="20% - Accent5 2 3 5 2" xfId="1690"/>
    <cellStyle name="20% - Accent5 2 3 5 2 2" xfId="6824"/>
    <cellStyle name="20% - Accent5 2 3 5 2 3" xfId="11925"/>
    <cellStyle name="20% - Accent5 2 3 5 3" xfId="5834"/>
    <cellStyle name="20% - Accent5 2 3 5 4" xfId="10937"/>
    <cellStyle name="20% - Accent5 2 3 6" xfId="1240"/>
    <cellStyle name="20% - Accent5 2 3 6 2" xfId="6374"/>
    <cellStyle name="20% - Accent5 2 3 6 3" xfId="11475"/>
    <cellStyle name="20% - Accent5 2 3 7" xfId="2271"/>
    <cellStyle name="20% - Accent5 2 3 7 2" xfId="7405"/>
    <cellStyle name="20% - Accent5 2 3 7 3" xfId="12506"/>
    <cellStyle name="20% - Accent5 2 3 8" xfId="2867"/>
    <cellStyle name="20% - Accent5 2 3 8 2" xfId="8001"/>
    <cellStyle name="20% - Accent5 2 3 8 3" xfId="13102"/>
    <cellStyle name="20% - Accent5 2 3 9" xfId="3477"/>
    <cellStyle name="20% - Accent5 2 3 9 2" xfId="8611"/>
    <cellStyle name="20% - Accent5 2 3 9 3" xfId="13712"/>
    <cellStyle name="20% - Accent5 2 4" xfId="216"/>
    <cellStyle name="20% - Accent5 2 4 10" xfId="4116"/>
    <cellStyle name="20% - Accent5 2 4 10 2" xfId="9250"/>
    <cellStyle name="20% - Accent5 2 4 10 3" xfId="14351"/>
    <cellStyle name="20% - Accent5 2 4 11" xfId="4755"/>
    <cellStyle name="20% - Accent5 2 4 11 2" xfId="9889"/>
    <cellStyle name="20% - Accent5 2 4 11 3" xfId="14990"/>
    <cellStyle name="20% - Accent5 2 4 12" xfId="5399"/>
    <cellStyle name="20% - Accent5 2 4 13" xfId="10502"/>
    <cellStyle name="20% - Accent5 2 4 2" xfId="410"/>
    <cellStyle name="20% - Accent5 2 4 2 10" xfId="10647"/>
    <cellStyle name="20% - Accent5 2 4 2 2" xfId="979"/>
    <cellStyle name="20% - Accent5 2 4 2 2 2" xfId="1967"/>
    <cellStyle name="20% - Accent5 2 4 2 2 2 2" xfId="7101"/>
    <cellStyle name="20% - Accent5 2 4 2 2 2 3" xfId="12202"/>
    <cellStyle name="20% - Accent5 2 4 2 2 3" xfId="6113"/>
    <cellStyle name="20% - Accent5 2 4 2 2 4" xfId="11214"/>
    <cellStyle name="20% - Accent5 2 4 2 3" xfId="1400"/>
    <cellStyle name="20% - Accent5 2 4 2 3 2" xfId="6534"/>
    <cellStyle name="20% - Accent5 2 4 2 3 3" xfId="11635"/>
    <cellStyle name="20% - Accent5 2 4 2 4" xfId="2548"/>
    <cellStyle name="20% - Accent5 2 4 2 4 2" xfId="7682"/>
    <cellStyle name="20% - Accent5 2 4 2 4 3" xfId="12783"/>
    <cellStyle name="20% - Accent5 2 4 2 5" xfId="3144"/>
    <cellStyle name="20% - Accent5 2 4 2 5 2" xfId="8278"/>
    <cellStyle name="20% - Accent5 2 4 2 5 3" xfId="13379"/>
    <cellStyle name="20% - Accent5 2 4 2 6" xfId="3754"/>
    <cellStyle name="20% - Accent5 2 4 2 6 2" xfId="8888"/>
    <cellStyle name="20% - Accent5 2 4 2 6 3" xfId="13989"/>
    <cellStyle name="20% - Accent5 2 4 2 7" xfId="4378"/>
    <cellStyle name="20% - Accent5 2 4 2 7 2" xfId="9512"/>
    <cellStyle name="20% - Accent5 2 4 2 7 3" xfId="14613"/>
    <cellStyle name="20% - Accent5 2 4 2 8" xfId="5017"/>
    <cellStyle name="20% - Accent5 2 4 2 8 2" xfId="10151"/>
    <cellStyle name="20% - Accent5 2 4 2 8 3" xfId="15252"/>
    <cellStyle name="20% - Accent5 2 4 2 9" xfId="5544"/>
    <cellStyle name="20% - Accent5 2 4 3" xfId="555"/>
    <cellStyle name="20% - Accent5 2 4 3 10" xfId="10792"/>
    <cellStyle name="20% - Accent5 2 4 3 2" xfId="1124"/>
    <cellStyle name="20% - Accent5 2 4 3 2 2" xfId="2112"/>
    <cellStyle name="20% - Accent5 2 4 3 2 2 2" xfId="7246"/>
    <cellStyle name="20% - Accent5 2 4 3 2 2 3" xfId="12347"/>
    <cellStyle name="20% - Accent5 2 4 3 2 3" xfId="6258"/>
    <cellStyle name="20% - Accent5 2 4 3 2 4" xfId="11359"/>
    <cellStyle name="20% - Accent5 2 4 3 3" xfId="1545"/>
    <cellStyle name="20% - Accent5 2 4 3 3 2" xfId="6679"/>
    <cellStyle name="20% - Accent5 2 4 3 3 3" xfId="11780"/>
    <cellStyle name="20% - Accent5 2 4 3 4" xfId="2693"/>
    <cellStyle name="20% - Accent5 2 4 3 4 2" xfId="7827"/>
    <cellStyle name="20% - Accent5 2 4 3 4 3" xfId="12928"/>
    <cellStyle name="20% - Accent5 2 4 3 5" xfId="3289"/>
    <cellStyle name="20% - Accent5 2 4 3 5 2" xfId="8423"/>
    <cellStyle name="20% - Accent5 2 4 3 5 3" xfId="13524"/>
    <cellStyle name="20% - Accent5 2 4 3 6" xfId="3899"/>
    <cellStyle name="20% - Accent5 2 4 3 6 2" xfId="9033"/>
    <cellStyle name="20% - Accent5 2 4 3 6 3" xfId="14134"/>
    <cellStyle name="20% - Accent5 2 4 3 7" xfId="4523"/>
    <cellStyle name="20% - Accent5 2 4 3 7 2" xfId="9657"/>
    <cellStyle name="20% - Accent5 2 4 3 7 3" xfId="14758"/>
    <cellStyle name="20% - Accent5 2 4 3 8" xfId="5162"/>
    <cellStyle name="20% - Accent5 2 4 3 8 2" xfId="10296"/>
    <cellStyle name="20% - Accent5 2 4 3 8 3" xfId="15397"/>
    <cellStyle name="20% - Accent5 2 4 3 9" xfId="5689"/>
    <cellStyle name="20% - Accent5 2 4 4" xfId="834"/>
    <cellStyle name="20% - Accent5 2 4 4 2" xfId="1822"/>
    <cellStyle name="20% - Accent5 2 4 4 2 2" xfId="6956"/>
    <cellStyle name="20% - Accent5 2 4 4 2 3" xfId="12057"/>
    <cellStyle name="20% - Accent5 2 4 4 3" xfId="2403"/>
    <cellStyle name="20% - Accent5 2 4 4 3 2" xfId="7537"/>
    <cellStyle name="20% - Accent5 2 4 4 3 3" xfId="12638"/>
    <cellStyle name="20% - Accent5 2 4 4 4" xfId="2999"/>
    <cellStyle name="20% - Accent5 2 4 4 4 2" xfId="8133"/>
    <cellStyle name="20% - Accent5 2 4 4 4 3" xfId="13234"/>
    <cellStyle name="20% - Accent5 2 4 4 5" xfId="3609"/>
    <cellStyle name="20% - Accent5 2 4 4 5 2" xfId="8743"/>
    <cellStyle name="20% - Accent5 2 4 4 5 3" xfId="13844"/>
    <cellStyle name="20% - Accent5 2 4 4 6" xfId="4233"/>
    <cellStyle name="20% - Accent5 2 4 4 6 2" xfId="9367"/>
    <cellStyle name="20% - Accent5 2 4 4 6 3" xfId="14468"/>
    <cellStyle name="20% - Accent5 2 4 4 7" xfId="4872"/>
    <cellStyle name="20% - Accent5 2 4 4 7 2" xfId="10006"/>
    <cellStyle name="20% - Accent5 2 4 4 7 3" xfId="15107"/>
    <cellStyle name="20% - Accent5 2 4 4 8" xfId="5968"/>
    <cellStyle name="20% - Accent5 2 4 4 9" xfId="11069"/>
    <cellStyle name="20% - Accent5 2 4 5" xfId="715"/>
    <cellStyle name="20% - Accent5 2 4 5 2" xfId="1705"/>
    <cellStyle name="20% - Accent5 2 4 5 2 2" xfId="6839"/>
    <cellStyle name="20% - Accent5 2 4 5 2 3" xfId="11940"/>
    <cellStyle name="20% - Accent5 2 4 5 3" xfId="5849"/>
    <cellStyle name="20% - Accent5 2 4 5 4" xfId="10952"/>
    <cellStyle name="20% - Accent5 2 4 6" xfId="1255"/>
    <cellStyle name="20% - Accent5 2 4 6 2" xfId="6389"/>
    <cellStyle name="20% - Accent5 2 4 6 3" xfId="11490"/>
    <cellStyle name="20% - Accent5 2 4 7" xfId="2286"/>
    <cellStyle name="20% - Accent5 2 4 7 2" xfId="7420"/>
    <cellStyle name="20% - Accent5 2 4 7 3" xfId="12521"/>
    <cellStyle name="20% - Accent5 2 4 8" xfId="2882"/>
    <cellStyle name="20% - Accent5 2 4 8 2" xfId="8016"/>
    <cellStyle name="20% - Accent5 2 4 8 3" xfId="13117"/>
    <cellStyle name="20% - Accent5 2 4 9" xfId="3492"/>
    <cellStyle name="20% - Accent5 2 4 9 2" xfId="8626"/>
    <cellStyle name="20% - Accent5 2 4 9 3" xfId="13727"/>
    <cellStyle name="20% - Accent5 2 5" xfId="245"/>
    <cellStyle name="20% - Accent5 2 5 10" xfId="4145"/>
    <cellStyle name="20% - Accent5 2 5 10 2" xfId="9279"/>
    <cellStyle name="20% - Accent5 2 5 10 3" xfId="14380"/>
    <cellStyle name="20% - Accent5 2 5 11" xfId="4784"/>
    <cellStyle name="20% - Accent5 2 5 11 2" xfId="9918"/>
    <cellStyle name="20% - Accent5 2 5 11 3" xfId="15019"/>
    <cellStyle name="20% - Accent5 2 5 12" xfId="5428"/>
    <cellStyle name="20% - Accent5 2 5 13" xfId="10531"/>
    <cellStyle name="20% - Accent5 2 5 2" xfId="439"/>
    <cellStyle name="20% - Accent5 2 5 2 10" xfId="10676"/>
    <cellStyle name="20% - Accent5 2 5 2 2" xfId="1008"/>
    <cellStyle name="20% - Accent5 2 5 2 2 2" xfId="1996"/>
    <cellStyle name="20% - Accent5 2 5 2 2 2 2" xfId="7130"/>
    <cellStyle name="20% - Accent5 2 5 2 2 2 3" xfId="12231"/>
    <cellStyle name="20% - Accent5 2 5 2 2 3" xfId="6142"/>
    <cellStyle name="20% - Accent5 2 5 2 2 4" xfId="11243"/>
    <cellStyle name="20% - Accent5 2 5 2 3" xfId="1429"/>
    <cellStyle name="20% - Accent5 2 5 2 3 2" xfId="6563"/>
    <cellStyle name="20% - Accent5 2 5 2 3 3" xfId="11664"/>
    <cellStyle name="20% - Accent5 2 5 2 4" xfId="2577"/>
    <cellStyle name="20% - Accent5 2 5 2 4 2" xfId="7711"/>
    <cellStyle name="20% - Accent5 2 5 2 4 3" xfId="12812"/>
    <cellStyle name="20% - Accent5 2 5 2 5" xfId="3173"/>
    <cellStyle name="20% - Accent5 2 5 2 5 2" xfId="8307"/>
    <cellStyle name="20% - Accent5 2 5 2 5 3" xfId="13408"/>
    <cellStyle name="20% - Accent5 2 5 2 6" xfId="3783"/>
    <cellStyle name="20% - Accent5 2 5 2 6 2" xfId="8917"/>
    <cellStyle name="20% - Accent5 2 5 2 6 3" xfId="14018"/>
    <cellStyle name="20% - Accent5 2 5 2 7" xfId="4407"/>
    <cellStyle name="20% - Accent5 2 5 2 7 2" xfId="9541"/>
    <cellStyle name="20% - Accent5 2 5 2 7 3" xfId="14642"/>
    <cellStyle name="20% - Accent5 2 5 2 8" xfId="5046"/>
    <cellStyle name="20% - Accent5 2 5 2 8 2" xfId="10180"/>
    <cellStyle name="20% - Accent5 2 5 2 8 3" xfId="15281"/>
    <cellStyle name="20% - Accent5 2 5 2 9" xfId="5573"/>
    <cellStyle name="20% - Accent5 2 5 3" xfId="584"/>
    <cellStyle name="20% - Accent5 2 5 3 10" xfId="10821"/>
    <cellStyle name="20% - Accent5 2 5 3 2" xfId="1153"/>
    <cellStyle name="20% - Accent5 2 5 3 2 2" xfId="2141"/>
    <cellStyle name="20% - Accent5 2 5 3 2 2 2" xfId="7275"/>
    <cellStyle name="20% - Accent5 2 5 3 2 2 3" xfId="12376"/>
    <cellStyle name="20% - Accent5 2 5 3 2 3" xfId="6287"/>
    <cellStyle name="20% - Accent5 2 5 3 2 4" xfId="11388"/>
    <cellStyle name="20% - Accent5 2 5 3 3" xfId="1574"/>
    <cellStyle name="20% - Accent5 2 5 3 3 2" xfId="6708"/>
    <cellStyle name="20% - Accent5 2 5 3 3 3" xfId="11809"/>
    <cellStyle name="20% - Accent5 2 5 3 4" xfId="2722"/>
    <cellStyle name="20% - Accent5 2 5 3 4 2" xfId="7856"/>
    <cellStyle name="20% - Accent5 2 5 3 4 3" xfId="12957"/>
    <cellStyle name="20% - Accent5 2 5 3 5" xfId="3318"/>
    <cellStyle name="20% - Accent5 2 5 3 5 2" xfId="8452"/>
    <cellStyle name="20% - Accent5 2 5 3 5 3" xfId="13553"/>
    <cellStyle name="20% - Accent5 2 5 3 6" xfId="3928"/>
    <cellStyle name="20% - Accent5 2 5 3 6 2" xfId="9062"/>
    <cellStyle name="20% - Accent5 2 5 3 6 3" xfId="14163"/>
    <cellStyle name="20% - Accent5 2 5 3 7" xfId="4552"/>
    <cellStyle name="20% - Accent5 2 5 3 7 2" xfId="9686"/>
    <cellStyle name="20% - Accent5 2 5 3 7 3" xfId="14787"/>
    <cellStyle name="20% - Accent5 2 5 3 8" xfId="5191"/>
    <cellStyle name="20% - Accent5 2 5 3 8 2" xfId="10325"/>
    <cellStyle name="20% - Accent5 2 5 3 8 3" xfId="15426"/>
    <cellStyle name="20% - Accent5 2 5 3 9" xfId="5718"/>
    <cellStyle name="20% - Accent5 2 5 4" xfId="863"/>
    <cellStyle name="20% - Accent5 2 5 4 2" xfId="1851"/>
    <cellStyle name="20% - Accent5 2 5 4 2 2" xfId="6985"/>
    <cellStyle name="20% - Accent5 2 5 4 2 3" xfId="12086"/>
    <cellStyle name="20% - Accent5 2 5 4 3" xfId="2432"/>
    <cellStyle name="20% - Accent5 2 5 4 3 2" xfId="7566"/>
    <cellStyle name="20% - Accent5 2 5 4 3 3" xfId="12667"/>
    <cellStyle name="20% - Accent5 2 5 4 4" xfId="3028"/>
    <cellStyle name="20% - Accent5 2 5 4 4 2" xfId="8162"/>
    <cellStyle name="20% - Accent5 2 5 4 4 3" xfId="13263"/>
    <cellStyle name="20% - Accent5 2 5 4 5" xfId="3638"/>
    <cellStyle name="20% - Accent5 2 5 4 5 2" xfId="8772"/>
    <cellStyle name="20% - Accent5 2 5 4 5 3" xfId="13873"/>
    <cellStyle name="20% - Accent5 2 5 4 6" xfId="4262"/>
    <cellStyle name="20% - Accent5 2 5 4 6 2" xfId="9396"/>
    <cellStyle name="20% - Accent5 2 5 4 6 3" xfId="14497"/>
    <cellStyle name="20% - Accent5 2 5 4 7" xfId="4901"/>
    <cellStyle name="20% - Accent5 2 5 4 7 2" xfId="10035"/>
    <cellStyle name="20% - Accent5 2 5 4 7 3" xfId="15136"/>
    <cellStyle name="20% - Accent5 2 5 4 8" xfId="5997"/>
    <cellStyle name="20% - Accent5 2 5 4 9" xfId="11098"/>
    <cellStyle name="20% - Accent5 2 5 5" xfId="744"/>
    <cellStyle name="20% - Accent5 2 5 5 2" xfId="1734"/>
    <cellStyle name="20% - Accent5 2 5 5 2 2" xfId="6868"/>
    <cellStyle name="20% - Accent5 2 5 5 2 3" xfId="11969"/>
    <cellStyle name="20% - Accent5 2 5 5 3" xfId="5878"/>
    <cellStyle name="20% - Accent5 2 5 5 4" xfId="10981"/>
    <cellStyle name="20% - Accent5 2 5 6" xfId="1284"/>
    <cellStyle name="20% - Accent5 2 5 6 2" xfId="6418"/>
    <cellStyle name="20% - Accent5 2 5 6 3" xfId="11519"/>
    <cellStyle name="20% - Accent5 2 5 7" xfId="2315"/>
    <cellStyle name="20% - Accent5 2 5 7 2" xfId="7449"/>
    <cellStyle name="20% - Accent5 2 5 7 3" xfId="12550"/>
    <cellStyle name="20% - Accent5 2 5 8" xfId="2911"/>
    <cellStyle name="20% - Accent5 2 5 8 2" xfId="8045"/>
    <cellStyle name="20% - Accent5 2 5 8 3" xfId="13146"/>
    <cellStyle name="20% - Accent5 2 5 9" xfId="3521"/>
    <cellStyle name="20% - Accent5 2 5 9 2" xfId="8655"/>
    <cellStyle name="20% - Accent5 2 5 9 3" xfId="13756"/>
    <cellStyle name="20% - Accent5 2 6" xfId="325"/>
    <cellStyle name="20% - Accent5 2 7" xfId="288"/>
    <cellStyle name="20% - Accent5 2 7 10" xfId="10574"/>
    <cellStyle name="20% - Accent5 2 7 2" xfId="906"/>
    <cellStyle name="20% - Accent5 2 7 2 2" xfId="1894"/>
    <cellStyle name="20% - Accent5 2 7 2 2 2" xfId="7028"/>
    <cellStyle name="20% - Accent5 2 7 2 2 3" xfId="12129"/>
    <cellStyle name="20% - Accent5 2 7 2 3" xfId="6040"/>
    <cellStyle name="20% - Accent5 2 7 2 4" xfId="11141"/>
    <cellStyle name="20% - Accent5 2 7 3" xfId="1327"/>
    <cellStyle name="20% - Accent5 2 7 3 2" xfId="6461"/>
    <cellStyle name="20% - Accent5 2 7 3 3" xfId="11562"/>
    <cellStyle name="20% - Accent5 2 7 4" xfId="2475"/>
    <cellStyle name="20% - Accent5 2 7 4 2" xfId="7609"/>
    <cellStyle name="20% - Accent5 2 7 4 3" xfId="12710"/>
    <cellStyle name="20% - Accent5 2 7 5" xfId="3071"/>
    <cellStyle name="20% - Accent5 2 7 5 2" xfId="8205"/>
    <cellStyle name="20% - Accent5 2 7 5 3" xfId="13306"/>
    <cellStyle name="20% - Accent5 2 7 6" xfId="3681"/>
    <cellStyle name="20% - Accent5 2 7 6 2" xfId="8815"/>
    <cellStyle name="20% - Accent5 2 7 6 3" xfId="13916"/>
    <cellStyle name="20% - Accent5 2 7 7" xfId="4305"/>
    <cellStyle name="20% - Accent5 2 7 7 2" xfId="9439"/>
    <cellStyle name="20% - Accent5 2 7 7 3" xfId="14540"/>
    <cellStyle name="20% - Accent5 2 7 8" xfId="4944"/>
    <cellStyle name="20% - Accent5 2 7 8 2" xfId="10078"/>
    <cellStyle name="20% - Accent5 2 7 8 3" xfId="15179"/>
    <cellStyle name="20% - Accent5 2 7 9" xfId="5471"/>
    <cellStyle name="20% - Accent5 2 8" xfId="482"/>
    <cellStyle name="20% - Accent5 2 8 10" xfId="10719"/>
    <cellStyle name="20% - Accent5 2 8 2" xfId="1051"/>
    <cellStyle name="20% - Accent5 2 8 2 2" xfId="2039"/>
    <cellStyle name="20% - Accent5 2 8 2 2 2" xfId="7173"/>
    <cellStyle name="20% - Accent5 2 8 2 2 3" xfId="12274"/>
    <cellStyle name="20% - Accent5 2 8 2 3" xfId="6185"/>
    <cellStyle name="20% - Accent5 2 8 2 4" xfId="11286"/>
    <cellStyle name="20% - Accent5 2 8 3" xfId="1472"/>
    <cellStyle name="20% - Accent5 2 8 3 2" xfId="6606"/>
    <cellStyle name="20% - Accent5 2 8 3 3" xfId="11707"/>
    <cellStyle name="20% - Accent5 2 8 4" xfId="2620"/>
    <cellStyle name="20% - Accent5 2 8 4 2" xfId="7754"/>
    <cellStyle name="20% - Accent5 2 8 4 3" xfId="12855"/>
    <cellStyle name="20% - Accent5 2 8 5" xfId="3216"/>
    <cellStyle name="20% - Accent5 2 8 5 2" xfId="8350"/>
    <cellStyle name="20% - Accent5 2 8 5 3" xfId="13451"/>
    <cellStyle name="20% - Accent5 2 8 6" xfId="3826"/>
    <cellStyle name="20% - Accent5 2 8 6 2" xfId="8960"/>
    <cellStyle name="20% - Accent5 2 8 6 3" xfId="14061"/>
    <cellStyle name="20% - Accent5 2 8 7" xfId="4450"/>
    <cellStyle name="20% - Accent5 2 8 7 2" xfId="9584"/>
    <cellStyle name="20% - Accent5 2 8 7 3" xfId="14685"/>
    <cellStyle name="20% - Accent5 2 8 8" xfId="5089"/>
    <cellStyle name="20% - Accent5 2 8 8 2" xfId="10223"/>
    <cellStyle name="20% - Accent5 2 8 8 3" xfId="15324"/>
    <cellStyle name="20% - Accent5 2 8 9" xfId="5616"/>
    <cellStyle name="20% - Accent5 2 9" xfId="642"/>
    <cellStyle name="20% - Accent5 2 9 2" xfId="1632"/>
    <cellStyle name="20% - Accent5 2 9 2 2" xfId="6766"/>
    <cellStyle name="20% - Accent5 2 9 2 3" xfId="11867"/>
    <cellStyle name="20% - Accent5 2 9 3" xfId="5776"/>
    <cellStyle name="20% - Accent5 2 9 4" xfId="10879"/>
    <cellStyle name="20% - Accent5 3" xfId="230"/>
    <cellStyle name="20% - Accent5 3 10" xfId="2823"/>
    <cellStyle name="20% - Accent5 3 10 2" xfId="7957"/>
    <cellStyle name="20% - Accent5 3 10 3" xfId="13058"/>
    <cellStyle name="20% - Accent5 3 11" xfId="3433"/>
    <cellStyle name="20% - Accent5 3 11 2" xfId="8567"/>
    <cellStyle name="20% - Accent5 3 11 3" xfId="13668"/>
    <cellStyle name="20% - Accent5 3 12" xfId="4057"/>
    <cellStyle name="20% - Accent5 3 12 2" xfId="9191"/>
    <cellStyle name="20% - Accent5 3 12 3" xfId="14292"/>
    <cellStyle name="20% - Accent5 3 13" xfId="4696"/>
    <cellStyle name="20% - Accent5 3 13 2" xfId="9830"/>
    <cellStyle name="20% - Accent5 3 13 3" xfId="14931"/>
    <cellStyle name="20% - Accent5 3 14" xfId="5413"/>
    <cellStyle name="20% - Accent5 3 15" xfId="10516"/>
    <cellStyle name="20% - Accent5 3 2" xfId="259"/>
    <cellStyle name="20% - Accent5 3 2 10" xfId="4159"/>
    <cellStyle name="20% - Accent5 3 2 10 2" xfId="9293"/>
    <cellStyle name="20% - Accent5 3 2 10 3" xfId="14394"/>
    <cellStyle name="20% - Accent5 3 2 11" xfId="4798"/>
    <cellStyle name="20% - Accent5 3 2 11 2" xfId="9932"/>
    <cellStyle name="20% - Accent5 3 2 11 3" xfId="15033"/>
    <cellStyle name="20% - Accent5 3 2 12" xfId="5442"/>
    <cellStyle name="20% - Accent5 3 2 13" xfId="10545"/>
    <cellStyle name="20% - Accent5 3 2 2" xfId="453"/>
    <cellStyle name="20% - Accent5 3 2 2 10" xfId="10690"/>
    <cellStyle name="20% - Accent5 3 2 2 2" xfId="1022"/>
    <cellStyle name="20% - Accent5 3 2 2 2 2" xfId="2010"/>
    <cellStyle name="20% - Accent5 3 2 2 2 2 2" xfId="7144"/>
    <cellStyle name="20% - Accent5 3 2 2 2 2 3" xfId="12245"/>
    <cellStyle name="20% - Accent5 3 2 2 2 3" xfId="6156"/>
    <cellStyle name="20% - Accent5 3 2 2 2 4" xfId="11257"/>
    <cellStyle name="20% - Accent5 3 2 2 3" xfId="1443"/>
    <cellStyle name="20% - Accent5 3 2 2 3 2" xfId="6577"/>
    <cellStyle name="20% - Accent5 3 2 2 3 3" xfId="11678"/>
    <cellStyle name="20% - Accent5 3 2 2 4" xfId="2591"/>
    <cellStyle name="20% - Accent5 3 2 2 4 2" xfId="7725"/>
    <cellStyle name="20% - Accent5 3 2 2 4 3" xfId="12826"/>
    <cellStyle name="20% - Accent5 3 2 2 5" xfId="3187"/>
    <cellStyle name="20% - Accent5 3 2 2 5 2" xfId="8321"/>
    <cellStyle name="20% - Accent5 3 2 2 5 3" xfId="13422"/>
    <cellStyle name="20% - Accent5 3 2 2 6" xfId="3797"/>
    <cellStyle name="20% - Accent5 3 2 2 6 2" xfId="8931"/>
    <cellStyle name="20% - Accent5 3 2 2 6 3" xfId="14032"/>
    <cellStyle name="20% - Accent5 3 2 2 7" xfId="4421"/>
    <cellStyle name="20% - Accent5 3 2 2 7 2" xfId="9555"/>
    <cellStyle name="20% - Accent5 3 2 2 7 3" xfId="14656"/>
    <cellStyle name="20% - Accent5 3 2 2 8" xfId="5060"/>
    <cellStyle name="20% - Accent5 3 2 2 8 2" xfId="10194"/>
    <cellStyle name="20% - Accent5 3 2 2 8 3" xfId="15295"/>
    <cellStyle name="20% - Accent5 3 2 2 9" xfId="5587"/>
    <cellStyle name="20% - Accent5 3 2 3" xfId="598"/>
    <cellStyle name="20% - Accent5 3 2 3 10" xfId="10835"/>
    <cellStyle name="20% - Accent5 3 2 3 2" xfId="1167"/>
    <cellStyle name="20% - Accent5 3 2 3 2 2" xfId="2155"/>
    <cellStyle name="20% - Accent5 3 2 3 2 2 2" xfId="7289"/>
    <cellStyle name="20% - Accent5 3 2 3 2 2 3" xfId="12390"/>
    <cellStyle name="20% - Accent5 3 2 3 2 3" xfId="6301"/>
    <cellStyle name="20% - Accent5 3 2 3 2 4" xfId="11402"/>
    <cellStyle name="20% - Accent5 3 2 3 3" xfId="1588"/>
    <cellStyle name="20% - Accent5 3 2 3 3 2" xfId="6722"/>
    <cellStyle name="20% - Accent5 3 2 3 3 3" xfId="11823"/>
    <cellStyle name="20% - Accent5 3 2 3 4" xfId="2736"/>
    <cellStyle name="20% - Accent5 3 2 3 4 2" xfId="7870"/>
    <cellStyle name="20% - Accent5 3 2 3 4 3" xfId="12971"/>
    <cellStyle name="20% - Accent5 3 2 3 5" xfId="3332"/>
    <cellStyle name="20% - Accent5 3 2 3 5 2" xfId="8466"/>
    <cellStyle name="20% - Accent5 3 2 3 5 3" xfId="13567"/>
    <cellStyle name="20% - Accent5 3 2 3 6" xfId="3942"/>
    <cellStyle name="20% - Accent5 3 2 3 6 2" xfId="9076"/>
    <cellStyle name="20% - Accent5 3 2 3 6 3" xfId="14177"/>
    <cellStyle name="20% - Accent5 3 2 3 7" xfId="4566"/>
    <cellStyle name="20% - Accent5 3 2 3 7 2" xfId="9700"/>
    <cellStyle name="20% - Accent5 3 2 3 7 3" xfId="14801"/>
    <cellStyle name="20% - Accent5 3 2 3 8" xfId="5205"/>
    <cellStyle name="20% - Accent5 3 2 3 8 2" xfId="10339"/>
    <cellStyle name="20% - Accent5 3 2 3 8 3" xfId="15440"/>
    <cellStyle name="20% - Accent5 3 2 3 9" xfId="5732"/>
    <cellStyle name="20% - Accent5 3 2 4" xfId="877"/>
    <cellStyle name="20% - Accent5 3 2 4 2" xfId="1865"/>
    <cellStyle name="20% - Accent5 3 2 4 2 2" xfId="6999"/>
    <cellStyle name="20% - Accent5 3 2 4 2 3" xfId="12100"/>
    <cellStyle name="20% - Accent5 3 2 4 3" xfId="2446"/>
    <cellStyle name="20% - Accent5 3 2 4 3 2" xfId="7580"/>
    <cellStyle name="20% - Accent5 3 2 4 3 3" xfId="12681"/>
    <cellStyle name="20% - Accent5 3 2 4 4" xfId="3042"/>
    <cellStyle name="20% - Accent5 3 2 4 4 2" xfId="8176"/>
    <cellStyle name="20% - Accent5 3 2 4 4 3" xfId="13277"/>
    <cellStyle name="20% - Accent5 3 2 4 5" xfId="3652"/>
    <cellStyle name="20% - Accent5 3 2 4 5 2" xfId="8786"/>
    <cellStyle name="20% - Accent5 3 2 4 5 3" xfId="13887"/>
    <cellStyle name="20% - Accent5 3 2 4 6" xfId="4276"/>
    <cellStyle name="20% - Accent5 3 2 4 6 2" xfId="9410"/>
    <cellStyle name="20% - Accent5 3 2 4 6 3" xfId="14511"/>
    <cellStyle name="20% - Accent5 3 2 4 7" xfId="4915"/>
    <cellStyle name="20% - Accent5 3 2 4 7 2" xfId="10049"/>
    <cellStyle name="20% - Accent5 3 2 4 7 3" xfId="15150"/>
    <cellStyle name="20% - Accent5 3 2 4 8" xfId="6011"/>
    <cellStyle name="20% - Accent5 3 2 4 9" xfId="11112"/>
    <cellStyle name="20% - Accent5 3 2 5" xfId="758"/>
    <cellStyle name="20% - Accent5 3 2 5 2" xfId="1748"/>
    <cellStyle name="20% - Accent5 3 2 5 2 2" xfId="6882"/>
    <cellStyle name="20% - Accent5 3 2 5 2 3" xfId="11983"/>
    <cellStyle name="20% - Accent5 3 2 5 3" xfId="5892"/>
    <cellStyle name="20% - Accent5 3 2 5 4" xfId="10995"/>
    <cellStyle name="20% - Accent5 3 2 6" xfId="1298"/>
    <cellStyle name="20% - Accent5 3 2 6 2" xfId="6432"/>
    <cellStyle name="20% - Accent5 3 2 6 3" xfId="11533"/>
    <cellStyle name="20% - Accent5 3 2 7" xfId="2329"/>
    <cellStyle name="20% - Accent5 3 2 7 2" xfId="7463"/>
    <cellStyle name="20% - Accent5 3 2 7 3" xfId="12564"/>
    <cellStyle name="20% - Accent5 3 2 8" xfId="2925"/>
    <cellStyle name="20% - Accent5 3 2 8 2" xfId="8059"/>
    <cellStyle name="20% - Accent5 3 2 8 3" xfId="13160"/>
    <cellStyle name="20% - Accent5 3 2 9" xfId="3535"/>
    <cellStyle name="20% - Accent5 3 2 9 2" xfId="8669"/>
    <cellStyle name="20% - Accent5 3 2 9 3" xfId="13770"/>
    <cellStyle name="20% - Accent5 3 3" xfId="424"/>
    <cellStyle name="20% - Accent5 3 3 10" xfId="4769"/>
    <cellStyle name="20% - Accent5 3 3 10 2" xfId="9903"/>
    <cellStyle name="20% - Accent5 3 3 10 3" xfId="15004"/>
    <cellStyle name="20% - Accent5 3 3 11" xfId="5558"/>
    <cellStyle name="20% - Accent5 3 3 12" xfId="10661"/>
    <cellStyle name="20% - Accent5 3 3 2" xfId="569"/>
    <cellStyle name="20% - Accent5 3 3 2 10" xfId="10806"/>
    <cellStyle name="20% - Accent5 3 3 2 2" xfId="1138"/>
    <cellStyle name="20% - Accent5 3 3 2 2 2" xfId="2126"/>
    <cellStyle name="20% - Accent5 3 3 2 2 2 2" xfId="7260"/>
    <cellStyle name="20% - Accent5 3 3 2 2 2 3" xfId="12361"/>
    <cellStyle name="20% - Accent5 3 3 2 2 3" xfId="6272"/>
    <cellStyle name="20% - Accent5 3 3 2 2 4" xfId="11373"/>
    <cellStyle name="20% - Accent5 3 3 2 3" xfId="1559"/>
    <cellStyle name="20% - Accent5 3 3 2 3 2" xfId="6693"/>
    <cellStyle name="20% - Accent5 3 3 2 3 3" xfId="11794"/>
    <cellStyle name="20% - Accent5 3 3 2 4" xfId="2707"/>
    <cellStyle name="20% - Accent5 3 3 2 4 2" xfId="7841"/>
    <cellStyle name="20% - Accent5 3 3 2 4 3" xfId="12942"/>
    <cellStyle name="20% - Accent5 3 3 2 5" xfId="3303"/>
    <cellStyle name="20% - Accent5 3 3 2 5 2" xfId="8437"/>
    <cellStyle name="20% - Accent5 3 3 2 5 3" xfId="13538"/>
    <cellStyle name="20% - Accent5 3 3 2 6" xfId="3913"/>
    <cellStyle name="20% - Accent5 3 3 2 6 2" xfId="9047"/>
    <cellStyle name="20% - Accent5 3 3 2 6 3" xfId="14148"/>
    <cellStyle name="20% - Accent5 3 3 2 7" xfId="4537"/>
    <cellStyle name="20% - Accent5 3 3 2 7 2" xfId="9671"/>
    <cellStyle name="20% - Accent5 3 3 2 7 3" xfId="14772"/>
    <cellStyle name="20% - Accent5 3 3 2 8" xfId="5176"/>
    <cellStyle name="20% - Accent5 3 3 2 8 2" xfId="10310"/>
    <cellStyle name="20% - Accent5 3 3 2 8 3" xfId="15411"/>
    <cellStyle name="20% - Accent5 3 3 2 9" xfId="5703"/>
    <cellStyle name="20% - Accent5 3 3 3" xfId="993"/>
    <cellStyle name="20% - Accent5 3 3 3 2" xfId="1981"/>
    <cellStyle name="20% - Accent5 3 3 3 2 2" xfId="7115"/>
    <cellStyle name="20% - Accent5 3 3 3 2 3" xfId="12216"/>
    <cellStyle name="20% - Accent5 3 3 3 3" xfId="2562"/>
    <cellStyle name="20% - Accent5 3 3 3 3 2" xfId="7696"/>
    <cellStyle name="20% - Accent5 3 3 3 3 3" xfId="12797"/>
    <cellStyle name="20% - Accent5 3 3 3 4" xfId="3158"/>
    <cellStyle name="20% - Accent5 3 3 3 4 2" xfId="8292"/>
    <cellStyle name="20% - Accent5 3 3 3 4 3" xfId="13393"/>
    <cellStyle name="20% - Accent5 3 3 3 5" xfId="3768"/>
    <cellStyle name="20% - Accent5 3 3 3 5 2" xfId="8902"/>
    <cellStyle name="20% - Accent5 3 3 3 5 3" xfId="14003"/>
    <cellStyle name="20% - Accent5 3 3 3 6" xfId="4392"/>
    <cellStyle name="20% - Accent5 3 3 3 6 2" xfId="9526"/>
    <cellStyle name="20% - Accent5 3 3 3 6 3" xfId="14627"/>
    <cellStyle name="20% - Accent5 3 3 3 7" xfId="5031"/>
    <cellStyle name="20% - Accent5 3 3 3 7 2" xfId="10165"/>
    <cellStyle name="20% - Accent5 3 3 3 7 3" xfId="15266"/>
    <cellStyle name="20% - Accent5 3 3 3 8" xfId="6127"/>
    <cellStyle name="20% - Accent5 3 3 3 9" xfId="11228"/>
    <cellStyle name="20% - Accent5 3 3 4" xfId="729"/>
    <cellStyle name="20% - Accent5 3 3 4 2" xfId="1719"/>
    <cellStyle name="20% - Accent5 3 3 4 2 2" xfId="6853"/>
    <cellStyle name="20% - Accent5 3 3 4 2 3" xfId="11954"/>
    <cellStyle name="20% - Accent5 3 3 4 3" xfId="5863"/>
    <cellStyle name="20% - Accent5 3 3 4 4" xfId="10966"/>
    <cellStyle name="20% - Accent5 3 3 5" xfId="1414"/>
    <cellStyle name="20% - Accent5 3 3 5 2" xfId="6548"/>
    <cellStyle name="20% - Accent5 3 3 5 3" xfId="11649"/>
    <cellStyle name="20% - Accent5 3 3 6" xfId="2300"/>
    <cellStyle name="20% - Accent5 3 3 6 2" xfId="7434"/>
    <cellStyle name="20% - Accent5 3 3 6 3" xfId="12535"/>
    <cellStyle name="20% - Accent5 3 3 7" xfId="2896"/>
    <cellStyle name="20% - Accent5 3 3 7 2" xfId="8030"/>
    <cellStyle name="20% - Accent5 3 3 7 3" xfId="13131"/>
    <cellStyle name="20% - Accent5 3 3 8" xfId="3506"/>
    <cellStyle name="20% - Accent5 3 3 8 2" xfId="8640"/>
    <cellStyle name="20% - Accent5 3 3 8 3" xfId="13741"/>
    <cellStyle name="20% - Accent5 3 3 9" xfId="4130"/>
    <cellStyle name="20% - Accent5 3 3 9 2" xfId="9264"/>
    <cellStyle name="20% - Accent5 3 3 9 3" xfId="14365"/>
    <cellStyle name="20% - Accent5 3 4" xfId="302"/>
    <cellStyle name="20% - Accent5 3 4 10" xfId="10588"/>
    <cellStyle name="20% - Accent5 3 4 2" xfId="920"/>
    <cellStyle name="20% - Accent5 3 4 2 2" xfId="1908"/>
    <cellStyle name="20% - Accent5 3 4 2 2 2" xfId="7042"/>
    <cellStyle name="20% - Accent5 3 4 2 2 3" xfId="12143"/>
    <cellStyle name="20% - Accent5 3 4 2 3" xfId="6054"/>
    <cellStyle name="20% - Accent5 3 4 2 4" xfId="11155"/>
    <cellStyle name="20% - Accent5 3 4 3" xfId="1341"/>
    <cellStyle name="20% - Accent5 3 4 3 2" xfId="6475"/>
    <cellStyle name="20% - Accent5 3 4 3 3" xfId="11576"/>
    <cellStyle name="20% - Accent5 3 4 4" xfId="2489"/>
    <cellStyle name="20% - Accent5 3 4 4 2" xfId="7623"/>
    <cellStyle name="20% - Accent5 3 4 4 3" xfId="12724"/>
    <cellStyle name="20% - Accent5 3 4 5" xfId="3085"/>
    <cellStyle name="20% - Accent5 3 4 5 2" xfId="8219"/>
    <cellStyle name="20% - Accent5 3 4 5 3" xfId="13320"/>
    <cellStyle name="20% - Accent5 3 4 6" xfId="3695"/>
    <cellStyle name="20% - Accent5 3 4 6 2" xfId="8829"/>
    <cellStyle name="20% - Accent5 3 4 6 3" xfId="13930"/>
    <cellStyle name="20% - Accent5 3 4 7" xfId="4319"/>
    <cellStyle name="20% - Accent5 3 4 7 2" xfId="9453"/>
    <cellStyle name="20% - Accent5 3 4 7 3" xfId="14554"/>
    <cellStyle name="20% - Accent5 3 4 8" xfId="4958"/>
    <cellStyle name="20% - Accent5 3 4 8 2" xfId="10092"/>
    <cellStyle name="20% - Accent5 3 4 8 3" xfId="15193"/>
    <cellStyle name="20% - Accent5 3 4 9" xfId="5485"/>
    <cellStyle name="20% - Accent5 3 5" xfId="496"/>
    <cellStyle name="20% - Accent5 3 5 10" xfId="10733"/>
    <cellStyle name="20% - Accent5 3 5 2" xfId="1065"/>
    <cellStyle name="20% - Accent5 3 5 2 2" xfId="2053"/>
    <cellStyle name="20% - Accent5 3 5 2 2 2" xfId="7187"/>
    <cellStyle name="20% - Accent5 3 5 2 2 3" xfId="12288"/>
    <cellStyle name="20% - Accent5 3 5 2 3" xfId="6199"/>
    <cellStyle name="20% - Accent5 3 5 2 4" xfId="11300"/>
    <cellStyle name="20% - Accent5 3 5 3" xfId="1486"/>
    <cellStyle name="20% - Accent5 3 5 3 2" xfId="6620"/>
    <cellStyle name="20% - Accent5 3 5 3 3" xfId="11721"/>
    <cellStyle name="20% - Accent5 3 5 4" xfId="2634"/>
    <cellStyle name="20% - Accent5 3 5 4 2" xfId="7768"/>
    <cellStyle name="20% - Accent5 3 5 4 3" xfId="12869"/>
    <cellStyle name="20% - Accent5 3 5 5" xfId="3230"/>
    <cellStyle name="20% - Accent5 3 5 5 2" xfId="8364"/>
    <cellStyle name="20% - Accent5 3 5 5 3" xfId="13465"/>
    <cellStyle name="20% - Accent5 3 5 6" xfId="3840"/>
    <cellStyle name="20% - Accent5 3 5 6 2" xfId="8974"/>
    <cellStyle name="20% - Accent5 3 5 6 3" xfId="14075"/>
    <cellStyle name="20% - Accent5 3 5 7" xfId="4464"/>
    <cellStyle name="20% - Accent5 3 5 7 2" xfId="9598"/>
    <cellStyle name="20% - Accent5 3 5 7 3" xfId="14699"/>
    <cellStyle name="20% - Accent5 3 5 8" xfId="5103"/>
    <cellStyle name="20% - Accent5 3 5 8 2" xfId="10237"/>
    <cellStyle name="20% - Accent5 3 5 8 3" xfId="15338"/>
    <cellStyle name="20% - Accent5 3 5 9" xfId="5630"/>
    <cellStyle name="20% - Accent5 3 6" xfId="848"/>
    <cellStyle name="20% - Accent5 3 6 2" xfId="1836"/>
    <cellStyle name="20% - Accent5 3 6 2 2" xfId="6970"/>
    <cellStyle name="20% - Accent5 3 6 2 3" xfId="12071"/>
    <cellStyle name="20% - Accent5 3 6 3" xfId="2417"/>
    <cellStyle name="20% - Accent5 3 6 3 2" xfId="7551"/>
    <cellStyle name="20% - Accent5 3 6 3 3" xfId="12652"/>
    <cellStyle name="20% - Accent5 3 6 4" xfId="3013"/>
    <cellStyle name="20% - Accent5 3 6 4 2" xfId="8147"/>
    <cellStyle name="20% - Accent5 3 6 4 3" xfId="13248"/>
    <cellStyle name="20% - Accent5 3 6 5" xfId="3623"/>
    <cellStyle name="20% - Accent5 3 6 5 2" xfId="8757"/>
    <cellStyle name="20% - Accent5 3 6 5 3" xfId="13858"/>
    <cellStyle name="20% - Accent5 3 6 6" xfId="4247"/>
    <cellStyle name="20% - Accent5 3 6 6 2" xfId="9381"/>
    <cellStyle name="20% - Accent5 3 6 6 3" xfId="14482"/>
    <cellStyle name="20% - Accent5 3 6 7" xfId="4886"/>
    <cellStyle name="20% - Accent5 3 6 7 2" xfId="10020"/>
    <cellStyle name="20% - Accent5 3 6 7 3" xfId="15121"/>
    <cellStyle name="20% - Accent5 3 6 8" xfId="5982"/>
    <cellStyle name="20% - Accent5 3 6 9" xfId="11083"/>
    <cellStyle name="20% - Accent5 3 7" xfId="656"/>
    <cellStyle name="20% - Accent5 3 7 2" xfId="1646"/>
    <cellStyle name="20% - Accent5 3 7 2 2" xfId="6780"/>
    <cellStyle name="20% - Accent5 3 7 2 3" xfId="11881"/>
    <cellStyle name="20% - Accent5 3 7 3" xfId="5790"/>
    <cellStyle name="20% - Accent5 3 7 4" xfId="10893"/>
    <cellStyle name="20% - Accent5 3 8" xfId="1269"/>
    <cellStyle name="20% - Accent5 3 8 2" xfId="6403"/>
    <cellStyle name="20% - Accent5 3 8 3" xfId="11504"/>
    <cellStyle name="20% - Accent5 3 9" xfId="2227"/>
    <cellStyle name="20% - Accent5 3 9 2" xfId="7361"/>
    <cellStyle name="20% - Accent5 3 9 3" xfId="12462"/>
    <cellStyle name="20% - Accent5 4" xfId="273"/>
    <cellStyle name="20% - Accent5 4 10" xfId="3447"/>
    <cellStyle name="20% - Accent5 4 10 2" xfId="8581"/>
    <cellStyle name="20% - Accent5 4 10 3" xfId="13682"/>
    <cellStyle name="20% - Accent5 4 11" xfId="4071"/>
    <cellStyle name="20% - Accent5 4 11 2" xfId="9205"/>
    <cellStyle name="20% - Accent5 4 11 3" xfId="14306"/>
    <cellStyle name="20% - Accent5 4 12" xfId="4710"/>
    <cellStyle name="20% - Accent5 4 12 2" xfId="9844"/>
    <cellStyle name="20% - Accent5 4 12 3" xfId="14945"/>
    <cellStyle name="20% - Accent5 4 13" xfId="5456"/>
    <cellStyle name="20% - Accent5 4 14" xfId="10559"/>
    <cellStyle name="20% - Accent5 4 2" xfId="467"/>
    <cellStyle name="20% - Accent5 4 2 10" xfId="4812"/>
    <cellStyle name="20% - Accent5 4 2 10 2" xfId="9946"/>
    <cellStyle name="20% - Accent5 4 2 10 3" xfId="15047"/>
    <cellStyle name="20% - Accent5 4 2 11" xfId="5601"/>
    <cellStyle name="20% - Accent5 4 2 12" xfId="10704"/>
    <cellStyle name="20% - Accent5 4 2 2" xfId="612"/>
    <cellStyle name="20% - Accent5 4 2 2 10" xfId="10849"/>
    <cellStyle name="20% - Accent5 4 2 2 2" xfId="1181"/>
    <cellStyle name="20% - Accent5 4 2 2 2 2" xfId="2169"/>
    <cellStyle name="20% - Accent5 4 2 2 2 2 2" xfId="7303"/>
    <cellStyle name="20% - Accent5 4 2 2 2 2 3" xfId="12404"/>
    <cellStyle name="20% - Accent5 4 2 2 2 3" xfId="6315"/>
    <cellStyle name="20% - Accent5 4 2 2 2 4" xfId="11416"/>
    <cellStyle name="20% - Accent5 4 2 2 3" xfId="1602"/>
    <cellStyle name="20% - Accent5 4 2 2 3 2" xfId="6736"/>
    <cellStyle name="20% - Accent5 4 2 2 3 3" xfId="11837"/>
    <cellStyle name="20% - Accent5 4 2 2 4" xfId="2750"/>
    <cellStyle name="20% - Accent5 4 2 2 4 2" xfId="7884"/>
    <cellStyle name="20% - Accent5 4 2 2 4 3" xfId="12985"/>
    <cellStyle name="20% - Accent5 4 2 2 5" xfId="3346"/>
    <cellStyle name="20% - Accent5 4 2 2 5 2" xfId="8480"/>
    <cellStyle name="20% - Accent5 4 2 2 5 3" xfId="13581"/>
    <cellStyle name="20% - Accent5 4 2 2 6" xfId="3956"/>
    <cellStyle name="20% - Accent5 4 2 2 6 2" xfId="9090"/>
    <cellStyle name="20% - Accent5 4 2 2 6 3" xfId="14191"/>
    <cellStyle name="20% - Accent5 4 2 2 7" xfId="4580"/>
    <cellStyle name="20% - Accent5 4 2 2 7 2" xfId="9714"/>
    <cellStyle name="20% - Accent5 4 2 2 7 3" xfId="14815"/>
    <cellStyle name="20% - Accent5 4 2 2 8" xfId="5219"/>
    <cellStyle name="20% - Accent5 4 2 2 8 2" xfId="10353"/>
    <cellStyle name="20% - Accent5 4 2 2 8 3" xfId="15454"/>
    <cellStyle name="20% - Accent5 4 2 2 9" xfId="5746"/>
    <cellStyle name="20% - Accent5 4 2 3" xfId="1036"/>
    <cellStyle name="20% - Accent5 4 2 3 2" xfId="2024"/>
    <cellStyle name="20% - Accent5 4 2 3 2 2" xfId="7158"/>
    <cellStyle name="20% - Accent5 4 2 3 2 3" xfId="12259"/>
    <cellStyle name="20% - Accent5 4 2 3 3" xfId="2605"/>
    <cellStyle name="20% - Accent5 4 2 3 3 2" xfId="7739"/>
    <cellStyle name="20% - Accent5 4 2 3 3 3" xfId="12840"/>
    <cellStyle name="20% - Accent5 4 2 3 4" xfId="3201"/>
    <cellStyle name="20% - Accent5 4 2 3 4 2" xfId="8335"/>
    <cellStyle name="20% - Accent5 4 2 3 4 3" xfId="13436"/>
    <cellStyle name="20% - Accent5 4 2 3 5" xfId="3811"/>
    <cellStyle name="20% - Accent5 4 2 3 5 2" xfId="8945"/>
    <cellStyle name="20% - Accent5 4 2 3 5 3" xfId="14046"/>
    <cellStyle name="20% - Accent5 4 2 3 6" xfId="4435"/>
    <cellStyle name="20% - Accent5 4 2 3 6 2" xfId="9569"/>
    <cellStyle name="20% - Accent5 4 2 3 6 3" xfId="14670"/>
    <cellStyle name="20% - Accent5 4 2 3 7" xfId="5074"/>
    <cellStyle name="20% - Accent5 4 2 3 7 2" xfId="10208"/>
    <cellStyle name="20% - Accent5 4 2 3 7 3" xfId="15309"/>
    <cellStyle name="20% - Accent5 4 2 3 8" xfId="6170"/>
    <cellStyle name="20% - Accent5 4 2 3 9" xfId="11271"/>
    <cellStyle name="20% - Accent5 4 2 4" xfId="772"/>
    <cellStyle name="20% - Accent5 4 2 4 2" xfId="1762"/>
    <cellStyle name="20% - Accent5 4 2 4 2 2" xfId="6896"/>
    <cellStyle name="20% - Accent5 4 2 4 2 3" xfId="11997"/>
    <cellStyle name="20% - Accent5 4 2 4 3" xfId="5906"/>
    <cellStyle name="20% - Accent5 4 2 4 4" xfId="11009"/>
    <cellStyle name="20% - Accent5 4 2 5" xfId="1457"/>
    <cellStyle name="20% - Accent5 4 2 5 2" xfId="6591"/>
    <cellStyle name="20% - Accent5 4 2 5 3" xfId="11692"/>
    <cellStyle name="20% - Accent5 4 2 6" xfId="2343"/>
    <cellStyle name="20% - Accent5 4 2 6 2" xfId="7477"/>
    <cellStyle name="20% - Accent5 4 2 6 3" xfId="12578"/>
    <cellStyle name="20% - Accent5 4 2 7" xfId="2939"/>
    <cellStyle name="20% - Accent5 4 2 7 2" xfId="8073"/>
    <cellStyle name="20% - Accent5 4 2 7 3" xfId="13174"/>
    <cellStyle name="20% - Accent5 4 2 8" xfId="3549"/>
    <cellStyle name="20% - Accent5 4 2 8 2" xfId="8683"/>
    <cellStyle name="20% - Accent5 4 2 8 3" xfId="13784"/>
    <cellStyle name="20% - Accent5 4 2 9" xfId="4173"/>
    <cellStyle name="20% - Accent5 4 2 9 2" xfId="9307"/>
    <cellStyle name="20% - Accent5 4 2 9 3" xfId="14408"/>
    <cellStyle name="20% - Accent5 4 3" xfId="316"/>
    <cellStyle name="20% - Accent5 4 3 10" xfId="10602"/>
    <cellStyle name="20% - Accent5 4 3 2" xfId="934"/>
    <cellStyle name="20% - Accent5 4 3 2 2" xfId="1922"/>
    <cellStyle name="20% - Accent5 4 3 2 2 2" xfId="7056"/>
    <cellStyle name="20% - Accent5 4 3 2 2 3" xfId="12157"/>
    <cellStyle name="20% - Accent5 4 3 2 3" xfId="6068"/>
    <cellStyle name="20% - Accent5 4 3 2 4" xfId="11169"/>
    <cellStyle name="20% - Accent5 4 3 3" xfId="1355"/>
    <cellStyle name="20% - Accent5 4 3 3 2" xfId="6489"/>
    <cellStyle name="20% - Accent5 4 3 3 3" xfId="11590"/>
    <cellStyle name="20% - Accent5 4 3 4" xfId="2503"/>
    <cellStyle name="20% - Accent5 4 3 4 2" xfId="7637"/>
    <cellStyle name="20% - Accent5 4 3 4 3" xfId="12738"/>
    <cellStyle name="20% - Accent5 4 3 5" xfId="3099"/>
    <cellStyle name="20% - Accent5 4 3 5 2" xfId="8233"/>
    <cellStyle name="20% - Accent5 4 3 5 3" xfId="13334"/>
    <cellStyle name="20% - Accent5 4 3 6" xfId="3709"/>
    <cellStyle name="20% - Accent5 4 3 6 2" xfId="8843"/>
    <cellStyle name="20% - Accent5 4 3 6 3" xfId="13944"/>
    <cellStyle name="20% - Accent5 4 3 7" xfId="4333"/>
    <cellStyle name="20% - Accent5 4 3 7 2" xfId="9467"/>
    <cellStyle name="20% - Accent5 4 3 7 3" xfId="14568"/>
    <cellStyle name="20% - Accent5 4 3 8" xfId="4972"/>
    <cellStyle name="20% - Accent5 4 3 8 2" xfId="10106"/>
    <cellStyle name="20% - Accent5 4 3 8 3" xfId="15207"/>
    <cellStyle name="20% - Accent5 4 3 9" xfId="5499"/>
    <cellStyle name="20% - Accent5 4 4" xfId="510"/>
    <cellStyle name="20% - Accent5 4 4 10" xfId="10747"/>
    <cellStyle name="20% - Accent5 4 4 2" xfId="1079"/>
    <cellStyle name="20% - Accent5 4 4 2 2" xfId="2067"/>
    <cellStyle name="20% - Accent5 4 4 2 2 2" xfId="7201"/>
    <cellStyle name="20% - Accent5 4 4 2 2 3" xfId="12302"/>
    <cellStyle name="20% - Accent5 4 4 2 3" xfId="6213"/>
    <cellStyle name="20% - Accent5 4 4 2 4" xfId="11314"/>
    <cellStyle name="20% - Accent5 4 4 3" xfId="1500"/>
    <cellStyle name="20% - Accent5 4 4 3 2" xfId="6634"/>
    <cellStyle name="20% - Accent5 4 4 3 3" xfId="11735"/>
    <cellStyle name="20% - Accent5 4 4 4" xfId="2648"/>
    <cellStyle name="20% - Accent5 4 4 4 2" xfId="7782"/>
    <cellStyle name="20% - Accent5 4 4 4 3" xfId="12883"/>
    <cellStyle name="20% - Accent5 4 4 5" xfId="3244"/>
    <cellStyle name="20% - Accent5 4 4 5 2" xfId="8378"/>
    <cellStyle name="20% - Accent5 4 4 5 3" xfId="13479"/>
    <cellStyle name="20% - Accent5 4 4 6" xfId="3854"/>
    <cellStyle name="20% - Accent5 4 4 6 2" xfId="8988"/>
    <cellStyle name="20% - Accent5 4 4 6 3" xfId="14089"/>
    <cellStyle name="20% - Accent5 4 4 7" xfId="4478"/>
    <cellStyle name="20% - Accent5 4 4 7 2" xfId="9612"/>
    <cellStyle name="20% - Accent5 4 4 7 3" xfId="14713"/>
    <cellStyle name="20% - Accent5 4 4 8" xfId="5117"/>
    <cellStyle name="20% - Accent5 4 4 8 2" xfId="10251"/>
    <cellStyle name="20% - Accent5 4 4 8 3" xfId="15352"/>
    <cellStyle name="20% - Accent5 4 4 9" xfId="5644"/>
    <cellStyle name="20% - Accent5 4 5" xfId="891"/>
    <cellStyle name="20% - Accent5 4 5 2" xfId="1879"/>
    <cellStyle name="20% - Accent5 4 5 2 2" xfId="7013"/>
    <cellStyle name="20% - Accent5 4 5 2 3" xfId="12114"/>
    <cellStyle name="20% - Accent5 4 5 3" xfId="2460"/>
    <cellStyle name="20% - Accent5 4 5 3 2" xfId="7594"/>
    <cellStyle name="20% - Accent5 4 5 3 3" xfId="12695"/>
    <cellStyle name="20% - Accent5 4 5 4" xfId="3056"/>
    <cellStyle name="20% - Accent5 4 5 4 2" xfId="8190"/>
    <cellStyle name="20% - Accent5 4 5 4 3" xfId="13291"/>
    <cellStyle name="20% - Accent5 4 5 5" xfId="3666"/>
    <cellStyle name="20% - Accent5 4 5 5 2" xfId="8800"/>
    <cellStyle name="20% - Accent5 4 5 5 3" xfId="13901"/>
    <cellStyle name="20% - Accent5 4 5 6" xfId="4290"/>
    <cellStyle name="20% - Accent5 4 5 6 2" xfId="9424"/>
    <cellStyle name="20% - Accent5 4 5 6 3" xfId="14525"/>
    <cellStyle name="20% - Accent5 4 5 7" xfId="4929"/>
    <cellStyle name="20% - Accent5 4 5 7 2" xfId="10063"/>
    <cellStyle name="20% - Accent5 4 5 7 3" xfId="15164"/>
    <cellStyle name="20% - Accent5 4 5 8" xfId="6025"/>
    <cellStyle name="20% - Accent5 4 5 9" xfId="11126"/>
    <cellStyle name="20% - Accent5 4 6" xfId="670"/>
    <cellStyle name="20% - Accent5 4 6 2" xfId="1660"/>
    <cellStyle name="20% - Accent5 4 6 2 2" xfId="6794"/>
    <cellStyle name="20% - Accent5 4 6 2 3" xfId="11895"/>
    <cellStyle name="20% - Accent5 4 6 3" xfId="5804"/>
    <cellStyle name="20% - Accent5 4 6 4" xfId="10907"/>
    <cellStyle name="20% - Accent5 4 7" xfId="1312"/>
    <cellStyle name="20% - Accent5 4 7 2" xfId="6446"/>
    <cellStyle name="20% - Accent5 4 7 3" xfId="11547"/>
    <cellStyle name="20% - Accent5 4 8" xfId="2241"/>
    <cellStyle name="20% - Accent5 4 8 2" xfId="7375"/>
    <cellStyle name="20% - Accent5 4 8 3" xfId="12476"/>
    <cellStyle name="20% - Accent5 4 9" xfId="2837"/>
    <cellStyle name="20% - Accent5 4 9 2" xfId="7971"/>
    <cellStyle name="20% - Accent5 4 9 3" xfId="13072"/>
    <cellStyle name="20% - Accent5 5" xfId="627"/>
    <cellStyle name="20% - Accent5 5 10" xfId="5761"/>
    <cellStyle name="20% - Accent5 5 11" xfId="10864"/>
    <cellStyle name="20% - Accent5 5 2" xfId="1196"/>
    <cellStyle name="20% - Accent5 5 2 2" xfId="2184"/>
    <cellStyle name="20% - Accent5 5 2 2 2" xfId="7318"/>
    <cellStyle name="20% - Accent5 5 2 2 3" xfId="12419"/>
    <cellStyle name="20% - Accent5 5 2 3" xfId="2765"/>
    <cellStyle name="20% - Accent5 5 2 3 2" xfId="7899"/>
    <cellStyle name="20% - Accent5 5 2 3 3" xfId="13000"/>
    <cellStyle name="20% - Accent5 5 2 4" xfId="3361"/>
    <cellStyle name="20% - Accent5 5 2 4 2" xfId="8495"/>
    <cellStyle name="20% - Accent5 5 2 4 3" xfId="13596"/>
    <cellStyle name="20% - Accent5 5 2 5" xfId="3971"/>
    <cellStyle name="20% - Accent5 5 2 5 2" xfId="9105"/>
    <cellStyle name="20% - Accent5 5 2 5 3" xfId="14206"/>
    <cellStyle name="20% - Accent5 5 2 6" xfId="4595"/>
    <cellStyle name="20% - Accent5 5 2 6 2" xfId="9729"/>
    <cellStyle name="20% - Accent5 5 2 6 3" xfId="14830"/>
    <cellStyle name="20% - Accent5 5 2 7" xfId="5234"/>
    <cellStyle name="20% - Accent5 5 2 7 2" xfId="10368"/>
    <cellStyle name="20% - Accent5 5 2 7 3" xfId="15469"/>
    <cellStyle name="20% - Accent5 5 2 8" xfId="6330"/>
    <cellStyle name="20% - Accent5 5 2 9" xfId="11431"/>
    <cellStyle name="20% - Accent5 5 3" xfId="787"/>
    <cellStyle name="20% - Accent5 5 3 2" xfId="1777"/>
    <cellStyle name="20% - Accent5 5 3 2 2" xfId="6911"/>
    <cellStyle name="20% - Accent5 5 3 2 3" xfId="12012"/>
    <cellStyle name="20% - Accent5 5 3 3" xfId="5921"/>
    <cellStyle name="20% - Accent5 5 3 4" xfId="11024"/>
    <cellStyle name="20% - Accent5 5 4" xfId="1617"/>
    <cellStyle name="20% - Accent5 5 4 2" xfId="6751"/>
    <cellStyle name="20% - Accent5 5 4 3" xfId="11852"/>
    <cellStyle name="20% - Accent5 5 5" xfId="2358"/>
    <cellStyle name="20% - Accent5 5 5 2" xfId="7492"/>
    <cellStyle name="20% - Accent5 5 5 3" xfId="12593"/>
    <cellStyle name="20% - Accent5 5 6" xfId="2954"/>
    <cellStyle name="20% - Accent5 5 6 2" xfId="8088"/>
    <cellStyle name="20% - Accent5 5 6 3" xfId="13189"/>
    <cellStyle name="20% - Accent5 5 7" xfId="3564"/>
    <cellStyle name="20% - Accent5 5 7 2" xfId="8698"/>
    <cellStyle name="20% - Accent5 5 7 3" xfId="13799"/>
    <cellStyle name="20% - Accent5 5 8" xfId="4188"/>
    <cellStyle name="20% - Accent5 5 8 2" xfId="9322"/>
    <cellStyle name="20% - Accent5 5 8 3" xfId="14423"/>
    <cellStyle name="20% - Accent5 5 9" xfId="4827"/>
    <cellStyle name="20% - Accent5 5 9 2" xfId="9961"/>
    <cellStyle name="20% - Accent5 5 9 3" xfId="15062"/>
    <cellStyle name="20% - Accent5 6" xfId="1210"/>
    <cellStyle name="20% - Accent5 6 2" xfId="2198"/>
    <cellStyle name="20% - Accent5 6 2 2" xfId="7332"/>
    <cellStyle name="20% - Accent5 6 2 3" xfId="12433"/>
    <cellStyle name="20% - Accent5 6 3" xfId="2779"/>
    <cellStyle name="20% - Accent5 6 3 2" xfId="7913"/>
    <cellStyle name="20% - Accent5 6 3 3" xfId="13014"/>
    <cellStyle name="20% - Accent5 6 4" xfId="3375"/>
    <cellStyle name="20% - Accent5 6 4 2" xfId="8509"/>
    <cellStyle name="20% - Accent5 6 4 3" xfId="13610"/>
    <cellStyle name="20% - Accent5 6 5" xfId="3985"/>
    <cellStyle name="20% - Accent5 6 5 2" xfId="9119"/>
    <cellStyle name="20% - Accent5 6 5 3" xfId="14220"/>
    <cellStyle name="20% - Accent5 6 6" xfId="4609"/>
    <cellStyle name="20% - Accent5 6 6 2" xfId="9743"/>
    <cellStyle name="20% - Accent5 6 6 3" xfId="14844"/>
    <cellStyle name="20% - Accent5 6 7" xfId="5248"/>
    <cellStyle name="20% - Accent5 6 7 2" xfId="10382"/>
    <cellStyle name="20% - Accent5 6 7 3" xfId="15483"/>
    <cellStyle name="20% - Accent5 6 8" xfId="6344"/>
    <cellStyle name="20% - Accent5 6 9" xfId="11445"/>
    <cellStyle name="20% - Accent5 7" xfId="2794"/>
    <cellStyle name="20% - Accent5 7 2" xfId="3390"/>
    <cellStyle name="20% - Accent5 7 2 2" xfId="8524"/>
    <cellStyle name="20% - Accent5 7 2 3" xfId="13625"/>
    <cellStyle name="20% - Accent5 7 3" xfId="4000"/>
    <cellStyle name="20% - Accent5 7 3 2" xfId="9134"/>
    <cellStyle name="20% - Accent5 7 3 3" xfId="14235"/>
    <cellStyle name="20% - Accent5 7 4" xfId="4624"/>
    <cellStyle name="20% - Accent5 7 4 2" xfId="9758"/>
    <cellStyle name="20% - Accent5 7 4 3" xfId="14859"/>
    <cellStyle name="20% - Accent5 7 5" xfId="5263"/>
    <cellStyle name="20% - Accent5 7 5 2" xfId="10397"/>
    <cellStyle name="20% - Accent5 7 5 3" xfId="15498"/>
    <cellStyle name="20% - Accent5 7 6" xfId="7928"/>
    <cellStyle name="20% - Accent5 7 7" xfId="13029"/>
    <cellStyle name="20% - Accent5 8" xfId="3404"/>
    <cellStyle name="20% - Accent5 8 2" xfId="4014"/>
    <cellStyle name="20% - Accent5 8 2 2" xfId="9148"/>
    <cellStyle name="20% - Accent5 8 2 3" xfId="14249"/>
    <cellStyle name="20% - Accent5 8 3" xfId="4638"/>
    <cellStyle name="20% - Accent5 8 3 2" xfId="9772"/>
    <cellStyle name="20% - Accent5 8 3 3" xfId="14873"/>
    <cellStyle name="20% - Accent5 8 4" xfId="5277"/>
    <cellStyle name="20% - Accent5 8 4 2" xfId="10411"/>
    <cellStyle name="20% - Accent5 8 4 3" xfId="15512"/>
    <cellStyle name="20% - Accent5 8 5" xfId="8538"/>
    <cellStyle name="20% - Accent5 8 6" xfId="13639"/>
    <cellStyle name="20% - Accent5 9" xfId="4028"/>
    <cellStyle name="20% - Accent5 9 2" xfId="4652"/>
    <cellStyle name="20% - Accent5 9 2 2" xfId="9786"/>
    <cellStyle name="20% - Accent5 9 2 3" xfId="14887"/>
    <cellStyle name="20% - Accent5 9 3" xfId="5291"/>
    <cellStyle name="20% - Accent5 9 3 2" xfId="10425"/>
    <cellStyle name="20% - Accent5 9 3 3" xfId="15526"/>
    <cellStyle name="20% - Accent5 9 4" xfId="9162"/>
    <cellStyle name="20% - Accent5 9 5" xfId="14263"/>
    <cellStyle name="20% - Accent6" xfId="11" builtinId="50" customBuiltin="1"/>
    <cellStyle name="20% - Accent6 10" xfId="4669"/>
    <cellStyle name="20% - Accent6 10 2" xfId="5308"/>
    <cellStyle name="20% - Accent6 10 2 2" xfId="10442"/>
    <cellStyle name="20% - Accent6 10 2 3" xfId="15543"/>
    <cellStyle name="20% - Accent6 10 3" xfId="9803"/>
    <cellStyle name="20% - Accent6 10 4" xfId="14904"/>
    <cellStyle name="20% - Accent6 2" xfId="12"/>
    <cellStyle name="20% - Accent6 2 10" xfId="2215"/>
    <cellStyle name="20% - Accent6 2 10 2" xfId="7349"/>
    <cellStyle name="20% - Accent6 2 10 3" xfId="12450"/>
    <cellStyle name="20% - Accent6 2 11" xfId="2811"/>
    <cellStyle name="20% - Accent6 2 11 2" xfId="7945"/>
    <cellStyle name="20% - Accent6 2 11 3" xfId="13046"/>
    <cellStyle name="20% - Accent6 2 12" xfId="3421"/>
    <cellStyle name="20% - Accent6 2 12 2" xfId="8555"/>
    <cellStyle name="20% - Accent6 2 12 3" xfId="13656"/>
    <cellStyle name="20% - Accent6 2 13" xfId="4045"/>
    <cellStyle name="20% - Accent6 2 13 2" xfId="9179"/>
    <cellStyle name="20% - Accent6 2 13 3" xfId="14280"/>
    <cellStyle name="20% - Accent6 2 14" xfId="4684"/>
    <cellStyle name="20% - Accent6 2 14 2" xfId="9818"/>
    <cellStyle name="20% - Accent6 2 14 3" xfId="14919"/>
    <cellStyle name="20% - Accent6 2 15" xfId="124"/>
    <cellStyle name="20% - Accent6 2 2" xfId="186"/>
    <cellStyle name="20% - Accent6 2 2 10" xfId="4088"/>
    <cellStyle name="20% - Accent6 2 2 10 2" xfId="9222"/>
    <cellStyle name="20% - Accent6 2 2 10 3" xfId="14323"/>
    <cellStyle name="20% - Accent6 2 2 11" xfId="4727"/>
    <cellStyle name="20% - Accent6 2 2 11 2" xfId="9861"/>
    <cellStyle name="20% - Accent6 2 2 11 3" xfId="14962"/>
    <cellStyle name="20% - Accent6 2 2 12" xfId="5371"/>
    <cellStyle name="20% - Accent6 2 2 13" xfId="10474"/>
    <cellStyle name="20% - Accent6 2 2 2" xfId="381"/>
    <cellStyle name="20% - Accent6 2 2 2 10" xfId="10619"/>
    <cellStyle name="20% - Accent6 2 2 2 2" xfId="951"/>
    <cellStyle name="20% - Accent6 2 2 2 2 2" xfId="1939"/>
    <cellStyle name="20% - Accent6 2 2 2 2 2 2" xfId="7073"/>
    <cellStyle name="20% - Accent6 2 2 2 2 2 3" xfId="12174"/>
    <cellStyle name="20% - Accent6 2 2 2 2 3" xfId="6085"/>
    <cellStyle name="20% - Accent6 2 2 2 2 4" xfId="11186"/>
    <cellStyle name="20% - Accent6 2 2 2 3" xfId="1372"/>
    <cellStyle name="20% - Accent6 2 2 2 3 2" xfId="6506"/>
    <cellStyle name="20% - Accent6 2 2 2 3 3" xfId="11607"/>
    <cellStyle name="20% - Accent6 2 2 2 4" xfId="2520"/>
    <cellStyle name="20% - Accent6 2 2 2 4 2" xfId="7654"/>
    <cellStyle name="20% - Accent6 2 2 2 4 3" xfId="12755"/>
    <cellStyle name="20% - Accent6 2 2 2 5" xfId="3116"/>
    <cellStyle name="20% - Accent6 2 2 2 5 2" xfId="8250"/>
    <cellStyle name="20% - Accent6 2 2 2 5 3" xfId="13351"/>
    <cellStyle name="20% - Accent6 2 2 2 6" xfId="3726"/>
    <cellStyle name="20% - Accent6 2 2 2 6 2" xfId="8860"/>
    <cellStyle name="20% - Accent6 2 2 2 6 3" xfId="13961"/>
    <cellStyle name="20% - Accent6 2 2 2 7" xfId="4350"/>
    <cellStyle name="20% - Accent6 2 2 2 7 2" xfId="9484"/>
    <cellStyle name="20% - Accent6 2 2 2 7 3" xfId="14585"/>
    <cellStyle name="20% - Accent6 2 2 2 8" xfId="4989"/>
    <cellStyle name="20% - Accent6 2 2 2 8 2" xfId="10123"/>
    <cellStyle name="20% - Accent6 2 2 2 8 3" xfId="15224"/>
    <cellStyle name="20% - Accent6 2 2 2 9" xfId="5516"/>
    <cellStyle name="20% - Accent6 2 2 3" xfId="527"/>
    <cellStyle name="20% - Accent6 2 2 3 10" xfId="10764"/>
    <cellStyle name="20% - Accent6 2 2 3 2" xfId="1096"/>
    <cellStyle name="20% - Accent6 2 2 3 2 2" xfId="2084"/>
    <cellStyle name="20% - Accent6 2 2 3 2 2 2" xfId="7218"/>
    <cellStyle name="20% - Accent6 2 2 3 2 2 3" xfId="12319"/>
    <cellStyle name="20% - Accent6 2 2 3 2 3" xfId="6230"/>
    <cellStyle name="20% - Accent6 2 2 3 2 4" xfId="11331"/>
    <cellStyle name="20% - Accent6 2 2 3 3" xfId="1517"/>
    <cellStyle name="20% - Accent6 2 2 3 3 2" xfId="6651"/>
    <cellStyle name="20% - Accent6 2 2 3 3 3" xfId="11752"/>
    <cellStyle name="20% - Accent6 2 2 3 4" xfId="2665"/>
    <cellStyle name="20% - Accent6 2 2 3 4 2" xfId="7799"/>
    <cellStyle name="20% - Accent6 2 2 3 4 3" xfId="12900"/>
    <cellStyle name="20% - Accent6 2 2 3 5" xfId="3261"/>
    <cellStyle name="20% - Accent6 2 2 3 5 2" xfId="8395"/>
    <cellStyle name="20% - Accent6 2 2 3 5 3" xfId="13496"/>
    <cellStyle name="20% - Accent6 2 2 3 6" xfId="3871"/>
    <cellStyle name="20% - Accent6 2 2 3 6 2" xfId="9005"/>
    <cellStyle name="20% - Accent6 2 2 3 6 3" xfId="14106"/>
    <cellStyle name="20% - Accent6 2 2 3 7" xfId="4495"/>
    <cellStyle name="20% - Accent6 2 2 3 7 2" xfId="9629"/>
    <cellStyle name="20% - Accent6 2 2 3 7 3" xfId="14730"/>
    <cellStyle name="20% - Accent6 2 2 3 8" xfId="5134"/>
    <cellStyle name="20% - Accent6 2 2 3 8 2" xfId="10268"/>
    <cellStyle name="20% - Accent6 2 2 3 8 3" xfId="15369"/>
    <cellStyle name="20% - Accent6 2 2 3 9" xfId="5661"/>
    <cellStyle name="20% - Accent6 2 2 4" xfId="806"/>
    <cellStyle name="20% - Accent6 2 2 4 2" xfId="1794"/>
    <cellStyle name="20% - Accent6 2 2 4 2 2" xfId="6928"/>
    <cellStyle name="20% - Accent6 2 2 4 2 3" xfId="12029"/>
    <cellStyle name="20% - Accent6 2 2 4 3" xfId="2375"/>
    <cellStyle name="20% - Accent6 2 2 4 3 2" xfId="7509"/>
    <cellStyle name="20% - Accent6 2 2 4 3 3" xfId="12610"/>
    <cellStyle name="20% - Accent6 2 2 4 4" xfId="2971"/>
    <cellStyle name="20% - Accent6 2 2 4 4 2" xfId="8105"/>
    <cellStyle name="20% - Accent6 2 2 4 4 3" xfId="13206"/>
    <cellStyle name="20% - Accent6 2 2 4 5" xfId="3581"/>
    <cellStyle name="20% - Accent6 2 2 4 5 2" xfId="8715"/>
    <cellStyle name="20% - Accent6 2 2 4 5 3" xfId="13816"/>
    <cellStyle name="20% - Accent6 2 2 4 6" xfId="4205"/>
    <cellStyle name="20% - Accent6 2 2 4 6 2" xfId="9339"/>
    <cellStyle name="20% - Accent6 2 2 4 6 3" xfId="14440"/>
    <cellStyle name="20% - Accent6 2 2 4 7" xfId="4844"/>
    <cellStyle name="20% - Accent6 2 2 4 7 2" xfId="9978"/>
    <cellStyle name="20% - Accent6 2 2 4 7 3" xfId="15079"/>
    <cellStyle name="20% - Accent6 2 2 4 8" xfId="5940"/>
    <cellStyle name="20% - Accent6 2 2 4 9" xfId="11041"/>
    <cellStyle name="20% - Accent6 2 2 5" xfId="687"/>
    <cellStyle name="20% - Accent6 2 2 5 2" xfId="1677"/>
    <cellStyle name="20% - Accent6 2 2 5 2 2" xfId="6811"/>
    <cellStyle name="20% - Accent6 2 2 5 2 3" xfId="11912"/>
    <cellStyle name="20% - Accent6 2 2 5 3" xfId="5821"/>
    <cellStyle name="20% - Accent6 2 2 5 4" xfId="10924"/>
    <cellStyle name="20% - Accent6 2 2 6" xfId="1227"/>
    <cellStyle name="20% - Accent6 2 2 6 2" xfId="6361"/>
    <cellStyle name="20% - Accent6 2 2 6 3" xfId="11462"/>
    <cellStyle name="20% - Accent6 2 2 7" xfId="2258"/>
    <cellStyle name="20% - Accent6 2 2 7 2" xfId="7392"/>
    <cellStyle name="20% - Accent6 2 2 7 3" xfId="12493"/>
    <cellStyle name="20% - Accent6 2 2 8" xfId="2854"/>
    <cellStyle name="20% - Accent6 2 2 8 2" xfId="7988"/>
    <cellStyle name="20% - Accent6 2 2 8 3" xfId="13089"/>
    <cellStyle name="20% - Accent6 2 2 9" xfId="3464"/>
    <cellStyle name="20% - Accent6 2 2 9 2" xfId="8598"/>
    <cellStyle name="20% - Accent6 2 2 9 3" xfId="13699"/>
    <cellStyle name="20% - Accent6 2 3" xfId="202"/>
    <cellStyle name="20% - Accent6 2 3 10" xfId="4103"/>
    <cellStyle name="20% - Accent6 2 3 10 2" xfId="9237"/>
    <cellStyle name="20% - Accent6 2 3 10 3" xfId="14338"/>
    <cellStyle name="20% - Accent6 2 3 11" xfId="4742"/>
    <cellStyle name="20% - Accent6 2 3 11 2" xfId="9876"/>
    <cellStyle name="20% - Accent6 2 3 11 3" xfId="14977"/>
    <cellStyle name="20% - Accent6 2 3 12" xfId="5386"/>
    <cellStyle name="20% - Accent6 2 3 13" xfId="10489"/>
    <cellStyle name="20% - Accent6 2 3 2" xfId="396"/>
    <cellStyle name="20% - Accent6 2 3 2 10" xfId="10634"/>
    <cellStyle name="20% - Accent6 2 3 2 2" xfId="966"/>
    <cellStyle name="20% - Accent6 2 3 2 2 2" xfId="1954"/>
    <cellStyle name="20% - Accent6 2 3 2 2 2 2" xfId="7088"/>
    <cellStyle name="20% - Accent6 2 3 2 2 2 3" xfId="12189"/>
    <cellStyle name="20% - Accent6 2 3 2 2 3" xfId="6100"/>
    <cellStyle name="20% - Accent6 2 3 2 2 4" xfId="11201"/>
    <cellStyle name="20% - Accent6 2 3 2 3" xfId="1387"/>
    <cellStyle name="20% - Accent6 2 3 2 3 2" xfId="6521"/>
    <cellStyle name="20% - Accent6 2 3 2 3 3" xfId="11622"/>
    <cellStyle name="20% - Accent6 2 3 2 4" xfId="2535"/>
    <cellStyle name="20% - Accent6 2 3 2 4 2" xfId="7669"/>
    <cellStyle name="20% - Accent6 2 3 2 4 3" xfId="12770"/>
    <cellStyle name="20% - Accent6 2 3 2 5" xfId="3131"/>
    <cellStyle name="20% - Accent6 2 3 2 5 2" xfId="8265"/>
    <cellStyle name="20% - Accent6 2 3 2 5 3" xfId="13366"/>
    <cellStyle name="20% - Accent6 2 3 2 6" xfId="3741"/>
    <cellStyle name="20% - Accent6 2 3 2 6 2" xfId="8875"/>
    <cellStyle name="20% - Accent6 2 3 2 6 3" xfId="13976"/>
    <cellStyle name="20% - Accent6 2 3 2 7" xfId="4365"/>
    <cellStyle name="20% - Accent6 2 3 2 7 2" xfId="9499"/>
    <cellStyle name="20% - Accent6 2 3 2 7 3" xfId="14600"/>
    <cellStyle name="20% - Accent6 2 3 2 8" xfId="5004"/>
    <cellStyle name="20% - Accent6 2 3 2 8 2" xfId="10138"/>
    <cellStyle name="20% - Accent6 2 3 2 8 3" xfId="15239"/>
    <cellStyle name="20% - Accent6 2 3 2 9" xfId="5531"/>
    <cellStyle name="20% - Accent6 2 3 3" xfId="542"/>
    <cellStyle name="20% - Accent6 2 3 3 10" xfId="10779"/>
    <cellStyle name="20% - Accent6 2 3 3 2" xfId="1111"/>
    <cellStyle name="20% - Accent6 2 3 3 2 2" xfId="2099"/>
    <cellStyle name="20% - Accent6 2 3 3 2 2 2" xfId="7233"/>
    <cellStyle name="20% - Accent6 2 3 3 2 2 3" xfId="12334"/>
    <cellStyle name="20% - Accent6 2 3 3 2 3" xfId="6245"/>
    <cellStyle name="20% - Accent6 2 3 3 2 4" xfId="11346"/>
    <cellStyle name="20% - Accent6 2 3 3 3" xfId="1532"/>
    <cellStyle name="20% - Accent6 2 3 3 3 2" xfId="6666"/>
    <cellStyle name="20% - Accent6 2 3 3 3 3" xfId="11767"/>
    <cellStyle name="20% - Accent6 2 3 3 4" xfId="2680"/>
    <cellStyle name="20% - Accent6 2 3 3 4 2" xfId="7814"/>
    <cellStyle name="20% - Accent6 2 3 3 4 3" xfId="12915"/>
    <cellStyle name="20% - Accent6 2 3 3 5" xfId="3276"/>
    <cellStyle name="20% - Accent6 2 3 3 5 2" xfId="8410"/>
    <cellStyle name="20% - Accent6 2 3 3 5 3" xfId="13511"/>
    <cellStyle name="20% - Accent6 2 3 3 6" xfId="3886"/>
    <cellStyle name="20% - Accent6 2 3 3 6 2" xfId="9020"/>
    <cellStyle name="20% - Accent6 2 3 3 6 3" xfId="14121"/>
    <cellStyle name="20% - Accent6 2 3 3 7" xfId="4510"/>
    <cellStyle name="20% - Accent6 2 3 3 7 2" xfId="9644"/>
    <cellStyle name="20% - Accent6 2 3 3 7 3" xfId="14745"/>
    <cellStyle name="20% - Accent6 2 3 3 8" xfId="5149"/>
    <cellStyle name="20% - Accent6 2 3 3 8 2" xfId="10283"/>
    <cellStyle name="20% - Accent6 2 3 3 8 3" xfId="15384"/>
    <cellStyle name="20% - Accent6 2 3 3 9" xfId="5676"/>
    <cellStyle name="20% - Accent6 2 3 4" xfId="821"/>
    <cellStyle name="20% - Accent6 2 3 4 2" xfId="1809"/>
    <cellStyle name="20% - Accent6 2 3 4 2 2" xfId="6943"/>
    <cellStyle name="20% - Accent6 2 3 4 2 3" xfId="12044"/>
    <cellStyle name="20% - Accent6 2 3 4 3" xfId="2390"/>
    <cellStyle name="20% - Accent6 2 3 4 3 2" xfId="7524"/>
    <cellStyle name="20% - Accent6 2 3 4 3 3" xfId="12625"/>
    <cellStyle name="20% - Accent6 2 3 4 4" xfId="2986"/>
    <cellStyle name="20% - Accent6 2 3 4 4 2" xfId="8120"/>
    <cellStyle name="20% - Accent6 2 3 4 4 3" xfId="13221"/>
    <cellStyle name="20% - Accent6 2 3 4 5" xfId="3596"/>
    <cellStyle name="20% - Accent6 2 3 4 5 2" xfId="8730"/>
    <cellStyle name="20% - Accent6 2 3 4 5 3" xfId="13831"/>
    <cellStyle name="20% - Accent6 2 3 4 6" xfId="4220"/>
    <cellStyle name="20% - Accent6 2 3 4 6 2" xfId="9354"/>
    <cellStyle name="20% - Accent6 2 3 4 6 3" xfId="14455"/>
    <cellStyle name="20% - Accent6 2 3 4 7" xfId="4859"/>
    <cellStyle name="20% - Accent6 2 3 4 7 2" xfId="9993"/>
    <cellStyle name="20% - Accent6 2 3 4 7 3" xfId="15094"/>
    <cellStyle name="20% - Accent6 2 3 4 8" xfId="5955"/>
    <cellStyle name="20% - Accent6 2 3 4 9" xfId="11056"/>
    <cellStyle name="20% - Accent6 2 3 5" xfId="702"/>
    <cellStyle name="20% - Accent6 2 3 5 2" xfId="1692"/>
    <cellStyle name="20% - Accent6 2 3 5 2 2" xfId="6826"/>
    <cellStyle name="20% - Accent6 2 3 5 2 3" xfId="11927"/>
    <cellStyle name="20% - Accent6 2 3 5 3" xfId="5836"/>
    <cellStyle name="20% - Accent6 2 3 5 4" xfId="10939"/>
    <cellStyle name="20% - Accent6 2 3 6" xfId="1242"/>
    <cellStyle name="20% - Accent6 2 3 6 2" xfId="6376"/>
    <cellStyle name="20% - Accent6 2 3 6 3" xfId="11477"/>
    <cellStyle name="20% - Accent6 2 3 7" xfId="2273"/>
    <cellStyle name="20% - Accent6 2 3 7 2" xfId="7407"/>
    <cellStyle name="20% - Accent6 2 3 7 3" xfId="12508"/>
    <cellStyle name="20% - Accent6 2 3 8" xfId="2869"/>
    <cellStyle name="20% - Accent6 2 3 8 2" xfId="8003"/>
    <cellStyle name="20% - Accent6 2 3 8 3" xfId="13104"/>
    <cellStyle name="20% - Accent6 2 3 9" xfId="3479"/>
    <cellStyle name="20% - Accent6 2 3 9 2" xfId="8613"/>
    <cellStyle name="20% - Accent6 2 3 9 3" xfId="13714"/>
    <cellStyle name="20% - Accent6 2 4" xfId="218"/>
    <cellStyle name="20% - Accent6 2 4 10" xfId="4118"/>
    <cellStyle name="20% - Accent6 2 4 10 2" xfId="9252"/>
    <cellStyle name="20% - Accent6 2 4 10 3" xfId="14353"/>
    <cellStyle name="20% - Accent6 2 4 11" xfId="4757"/>
    <cellStyle name="20% - Accent6 2 4 11 2" xfId="9891"/>
    <cellStyle name="20% - Accent6 2 4 11 3" xfId="14992"/>
    <cellStyle name="20% - Accent6 2 4 12" xfId="5401"/>
    <cellStyle name="20% - Accent6 2 4 13" xfId="10504"/>
    <cellStyle name="20% - Accent6 2 4 2" xfId="412"/>
    <cellStyle name="20% - Accent6 2 4 2 10" xfId="10649"/>
    <cellStyle name="20% - Accent6 2 4 2 2" xfId="981"/>
    <cellStyle name="20% - Accent6 2 4 2 2 2" xfId="1969"/>
    <cellStyle name="20% - Accent6 2 4 2 2 2 2" xfId="7103"/>
    <cellStyle name="20% - Accent6 2 4 2 2 2 3" xfId="12204"/>
    <cellStyle name="20% - Accent6 2 4 2 2 3" xfId="6115"/>
    <cellStyle name="20% - Accent6 2 4 2 2 4" xfId="11216"/>
    <cellStyle name="20% - Accent6 2 4 2 3" xfId="1402"/>
    <cellStyle name="20% - Accent6 2 4 2 3 2" xfId="6536"/>
    <cellStyle name="20% - Accent6 2 4 2 3 3" xfId="11637"/>
    <cellStyle name="20% - Accent6 2 4 2 4" xfId="2550"/>
    <cellStyle name="20% - Accent6 2 4 2 4 2" xfId="7684"/>
    <cellStyle name="20% - Accent6 2 4 2 4 3" xfId="12785"/>
    <cellStyle name="20% - Accent6 2 4 2 5" xfId="3146"/>
    <cellStyle name="20% - Accent6 2 4 2 5 2" xfId="8280"/>
    <cellStyle name="20% - Accent6 2 4 2 5 3" xfId="13381"/>
    <cellStyle name="20% - Accent6 2 4 2 6" xfId="3756"/>
    <cellStyle name="20% - Accent6 2 4 2 6 2" xfId="8890"/>
    <cellStyle name="20% - Accent6 2 4 2 6 3" xfId="13991"/>
    <cellStyle name="20% - Accent6 2 4 2 7" xfId="4380"/>
    <cellStyle name="20% - Accent6 2 4 2 7 2" xfId="9514"/>
    <cellStyle name="20% - Accent6 2 4 2 7 3" xfId="14615"/>
    <cellStyle name="20% - Accent6 2 4 2 8" xfId="5019"/>
    <cellStyle name="20% - Accent6 2 4 2 8 2" xfId="10153"/>
    <cellStyle name="20% - Accent6 2 4 2 8 3" xfId="15254"/>
    <cellStyle name="20% - Accent6 2 4 2 9" xfId="5546"/>
    <cellStyle name="20% - Accent6 2 4 3" xfId="557"/>
    <cellStyle name="20% - Accent6 2 4 3 10" xfId="10794"/>
    <cellStyle name="20% - Accent6 2 4 3 2" xfId="1126"/>
    <cellStyle name="20% - Accent6 2 4 3 2 2" xfId="2114"/>
    <cellStyle name="20% - Accent6 2 4 3 2 2 2" xfId="7248"/>
    <cellStyle name="20% - Accent6 2 4 3 2 2 3" xfId="12349"/>
    <cellStyle name="20% - Accent6 2 4 3 2 3" xfId="6260"/>
    <cellStyle name="20% - Accent6 2 4 3 2 4" xfId="11361"/>
    <cellStyle name="20% - Accent6 2 4 3 3" xfId="1547"/>
    <cellStyle name="20% - Accent6 2 4 3 3 2" xfId="6681"/>
    <cellStyle name="20% - Accent6 2 4 3 3 3" xfId="11782"/>
    <cellStyle name="20% - Accent6 2 4 3 4" xfId="2695"/>
    <cellStyle name="20% - Accent6 2 4 3 4 2" xfId="7829"/>
    <cellStyle name="20% - Accent6 2 4 3 4 3" xfId="12930"/>
    <cellStyle name="20% - Accent6 2 4 3 5" xfId="3291"/>
    <cellStyle name="20% - Accent6 2 4 3 5 2" xfId="8425"/>
    <cellStyle name="20% - Accent6 2 4 3 5 3" xfId="13526"/>
    <cellStyle name="20% - Accent6 2 4 3 6" xfId="3901"/>
    <cellStyle name="20% - Accent6 2 4 3 6 2" xfId="9035"/>
    <cellStyle name="20% - Accent6 2 4 3 6 3" xfId="14136"/>
    <cellStyle name="20% - Accent6 2 4 3 7" xfId="4525"/>
    <cellStyle name="20% - Accent6 2 4 3 7 2" xfId="9659"/>
    <cellStyle name="20% - Accent6 2 4 3 7 3" xfId="14760"/>
    <cellStyle name="20% - Accent6 2 4 3 8" xfId="5164"/>
    <cellStyle name="20% - Accent6 2 4 3 8 2" xfId="10298"/>
    <cellStyle name="20% - Accent6 2 4 3 8 3" xfId="15399"/>
    <cellStyle name="20% - Accent6 2 4 3 9" xfId="5691"/>
    <cellStyle name="20% - Accent6 2 4 4" xfId="836"/>
    <cellStyle name="20% - Accent6 2 4 4 2" xfId="1824"/>
    <cellStyle name="20% - Accent6 2 4 4 2 2" xfId="6958"/>
    <cellStyle name="20% - Accent6 2 4 4 2 3" xfId="12059"/>
    <cellStyle name="20% - Accent6 2 4 4 3" xfId="2405"/>
    <cellStyle name="20% - Accent6 2 4 4 3 2" xfId="7539"/>
    <cellStyle name="20% - Accent6 2 4 4 3 3" xfId="12640"/>
    <cellStyle name="20% - Accent6 2 4 4 4" xfId="3001"/>
    <cellStyle name="20% - Accent6 2 4 4 4 2" xfId="8135"/>
    <cellStyle name="20% - Accent6 2 4 4 4 3" xfId="13236"/>
    <cellStyle name="20% - Accent6 2 4 4 5" xfId="3611"/>
    <cellStyle name="20% - Accent6 2 4 4 5 2" xfId="8745"/>
    <cellStyle name="20% - Accent6 2 4 4 5 3" xfId="13846"/>
    <cellStyle name="20% - Accent6 2 4 4 6" xfId="4235"/>
    <cellStyle name="20% - Accent6 2 4 4 6 2" xfId="9369"/>
    <cellStyle name="20% - Accent6 2 4 4 6 3" xfId="14470"/>
    <cellStyle name="20% - Accent6 2 4 4 7" xfId="4874"/>
    <cellStyle name="20% - Accent6 2 4 4 7 2" xfId="10008"/>
    <cellStyle name="20% - Accent6 2 4 4 7 3" xfId="15109"/>
    <cellStyle name="20% - Accent6 2 4 4 8" xfId="5970"/>
    <cellStyle name="20% - Accent6 2 4 4 9" xfId="11071"/>
    <cellStyle name="20% - Accent6 2 4 5" xfId="717"/>
    <cellStyle name="20% - Accent6 2 4 5 2" xfId="1707"/>
    <cellStyle name="20% - Accent6 2 4 5 2 2" xfId="6841"/>
    <cellStyle name="20% - Accent6 2 4 5 2 3" xfId="11942"/>
    <cellStyle name="20% - Accent6 2 4 5 3" xfId="5851"/>
    <cellStyle name="20% - Accent6 2 4 5 4" xfId="10954"/>
    <cellStyle name="20% - Accent6 2 4 6" xfId="1257"/>
    <cellStyle name="20% - Accent6 2 4 6 2" xfId="6391"/>
    <cellStyle name="20% - Accent6 2 4 6 3" xfId="11492"/>
    <cellStyle name="20% - Accent6 2 4 7" xfId="2288"/>
    <cellStyle name="20% - Accent6 2 4 7 2" xfId="7422"/>
    <cellStyle name="20% - Accent6 2 4 7 3" xfId="12523"/>
    <cellStyle name="20% - Accent6 2 4 8" xfId="2884"/>
    <cellStyle name="20% - Accent6 2 4 8 2" xfId="8018"/>
    <cellStyle name="20% - Accent6 2 4 8 3" xfId="13119"/>
    <cellStyle name="20% - Accent6 2 4 9" xfId="3494"/>
    <cellStyle name="20% - Accent6 2 4 9 2" xfId="8628"/>
    <cellStyle name="20% - Accent6 2 4 9 3" xfId="13729"/>
    <cellStyle name="20% - Accent6 2 5" xfId="247"/>
    <cellStyle name="20% - Accent6 2 5 10" xfId="4147"/>
    <cellStyle name="20% - Accent6 2 5 10 2" xfId="9281"/>
    <cellStyle name="20% - Accent6 2 5 10 3" xfId="14382"/>
    <cellStyle name="20% - Accent6 2 5 11" xfId="4786"/>
    <cellStyle name="20% - Accent6 2 5 11 2" xfId="9920"/>
    <cellStyle name="20% - Accent6 2 5 11 3" xfId="15021"/>
    <cellStyle name="20% - Accent6 2 5 12" xfId="5430"/>
    <cellStyle name="20% - Accent6 2 5 13" xfId="10533"/>
    <cellStyle name="20% - Accent6 2 5 2" xfId="441"/>
    <cellStyle name="20% - Accent6 2 5 2 10" xfId="10678"/>
    <cellStyle name="20% - Accent6 2 5 2 2" xfId="1010"/>
    <cellStyle name="20% - Accent6 2 5 2 2 2" xfId="1998"/>
    <cellStyle name="20% - Accent6 2 5 2 2 2 2" xfId="7132"/>
    <cellStyle name="20% - Accent6 2 5 2 2 2 3" xfId="12233"/>
    <cellStyle name="20% - Accent6 2 5 2 2 3" xfId="6144"/>
    <cellStyle name="20% - Accent6 2 5 2 2 4" xfId="11245"/>
    <cellStyle name="20% - Accent6 2 5 2 3" xfId="1431"/>
    <cellStyle name="20% - Accent6 2 5 2 3 2" xfId="6565"/>
    <cellStyle name="20% - Accent6 2 5 2 3 3" xfId="11666"/>
    <cellStyle name="20% - Accent6 2 5 2 4" xfId="2579"/>
    <cellStyle name="20% - Accent6 2 5 2 4 2" xfId="7713"/>
    <cellStyle name="20% - Accent6 2 5 2 4 3" xfId="12814"/>
    <cellStyle name="20% - Accent6 2 5 2 5" xfId="3175"/>
    <cellStyle name="20% - Accent6 2 5 2 5 2" xfId="8309"/>
    <cellStyle name="20% - Accent6 2 5 2 5 3" xfId="13410"/>
    <cellStyle name="20% - Accent6 2 5 2 6" xfId="3785"/>
    <cellStyle name="20% - Accent6 2 5 2 6 2" xfId="8919"/>
    <cellStyle name="20% - Accent6 2 5 2 6 3" xfId="14020"/>
    <cellStyle name="20% - Accent6 2 5 2 7" xfId="4409"/>
    <cellStyle name="20% - Accent6 2 5 2 7 2" xfId="9543"/>
    <cellStyle name="20% - Accent6 2 5 2 7 3" xfId="14644"/>
    <cellStyle name="20% - Accent6 2 5 2 8" xfId="5048"/>
    <cellStyle name="20% - Accent6 2 5 2 8 2" xfId="10182"/>
    <cellStyle name="20% - Accent6 2 5 2 8 3" xfId="15283"/>
    <cellStyle name="20% - Accent6 2 5 2 9" xfId="5575"/>
    <cellStyle name="20% - Accent6 2 5 3" xfId="586"/>
    <cellStyle name="20% - Accent6 2 5 3 10" xfId="10823"/>
    <cellStyle name="20% - Accent6 2 5 3 2" xfId="1155"/>
    <cellStyle name="20% - Accent6 2 5 3 2 2" xfId="2143"/>
    <cellStyle name="20% - Accent6 2 5 3 2 2 2" xfId="7277"/>
    <cellStyle name="20% - Accent6 2 5 3 2 2 3" xfId="12378"/>
    <cellStyle name="20% - Accent6 2 5 3 2 3" xfId="6289"/>
    <cellStyle name="20% - Accent6 2 5 3 2 4" xfId="11390"/>
    <cellStyle name="20% - Accent6 2 5 3 3" xfId="1576"/>
    <cellStyle name="20% - Accent6 2 5 3 3 2" xfId="6710"/>
    <cellStyle name="20% - Accent6 2 5 3 3 3" xfId="11811"/>
    <cellStyle name="20% - Accent6 2 5 3 4" xfId="2724"/>
    <cellStyle name="20% - Accent6 2 5 3 4 2" xfId="7858"/>
    <cellStyle name="20% - Accent6 2 5 3 4 3" xfId="12959"/>
    <cellStyle name="20% - Accent6 2 5 3 5" xfId="3320"/>
    <cellStyle name="20% - Accent6 2 5 3 5 2" xfId="8454"/>
    <cellStyle name="20% - Accent6 2 5 3 5 3" xfId="13555"/>
    <cellStyle name="20% - Accent6 2 5 3 6" xfId="3930"/>
    <cellStyle name="20% - Accent6 2 5 3 6 2" xfId="9064"/>
    <cellStyle name="20% - Accent6 2 5 3 6 3" xfId="14165"/>
    <cellStyle name="20% - Accent6 2 5 3 7" xfId="4554"/>
    <cellStyle name="20% - Accent6 2 5 3 7 2" xfId="9688"/>
    <cellStyle name="20% - Accent6 2 5 3 7 3" xfId="14789"/>
    <cellStyle name="20% - Accent6 2 5 3 8" xfId="5193"/>
    <cellStyle name="20% - Accent6 2 5 3 8 2" xfId="10327"/>
    <cellStyle name="20% - Accent6 2 5 3 8 3" xfId="15428"/>
    <cellStyle name="20% - Accent6 2 5 3 9" xfId="5720"/>
    <cellStyle name="20% - Accent6 2 5 4" xfId="865"/>
    <cellStyle name="20% - Accent6 2 5 4 2" xfId="1853"/>
    <cellStyle name="20% - Accent6 2 5 4 2 2" xfId="6987"/>
    <cellStyle name="20% - Accent6 2 5 4 2 3" xfId="12088"/>
    <cellStyle name="20% - Accent6 2 5 4 3" xfId="2434"/>
    <cellStyle name="20% - Accent6 2 5 4 3 2" xfId="7568"/>
    <cellStyle name="20% - Accent6 2 5 4 3 3" xfId="12669"/>
    <cellStyle name="20% - Accent6 2 5 4 4" xfId="3030"/>
    <cellStyle name="20% - Accent6 2 5 4 4 2" xfId="8164"/>
    <cellStyle name="20% - Accent6 2 5 4 4 3" xfId="13265"/>
    <cellStyle name="20% - Accent6 2 5 4 5" xfId="3640"/>
    <cellStyle name="20% - Accent6 2 5 4 5 2" xfId="8774"/>
    <cellStyle name="20% - Accent6 2 5 4 5 3" xfId="13875"/>
    <cellStyle name="20% - Accent6 2 5 4 6" xfId="4264"/>
    <cellStyle name="20% - Accent6 2 5 4 6 2" xfId="9398"/>
    <cellStyle name="20% - Accent6 2 5 4 6 3" xfId="14499"/>
    <cellStyle name="20% - Accent6 2 5 4 7" xfId="4903"/>
    <cellStyle name="20% - Accent6 2 5 4 7 2" xfId="10037"/>
    <cellStyle name="20% - Accent6 2 5 4 7 3" xfId="15138"/>
    <cellStyle name="20% - Accent6 2 5 4 8" xfId="5999"/>
    <cellStyle name="20% - Accent6 2 5 4 9" xfId="11100"/>
    <cellStyle name="20% - Accent6 2 5 5" xfId="746"/>
    <cellStyle name="20% - Accent6 2 5 5 2" xfId="1736"/>
    <cellStyle name="20% - Accent6 2 5 5 2 2" xfId="6870"/>
    <cellStyle name="20% - Accent6 2 5 5 2 3" xfId="11971"/>
    <cellStyle name="20% - Accent6 2 5 5 3" xfId="5880"/>
    <cellStyle name="20% - Accent6 2 5 5 4" xfId="10983"/>
    <cellStyle name="20% - Accent6 2 5 6" xfId="1286"/>
    <cellStyle name="20% - Accent6 2 5 6 2" xfId="6420"/>
    <cellStyle name="20% - Accent6 2 5 6 3" xfId="11521"/>
    <cellStyle name="20% - Accent6 2 5 7" xfId="2317"/>
    <cellStyle name="20% - Accent6 2 5 7 2" xfId="7451"/>
    <cellStyle name="20% - Accent6 2 5 7 3" xfId="12552"/>
    <cellStyle name="20% - Accent6 2 5 8" xfId="2913"/>
    <cellStyle name="20% - Accent6 2 5 8 2" xfId="8047"/>
    <cellStyle name="20% - Accent6 2 5 8 3" xfId="13148"/>
    <cellStyle name="20% - Accent6 2 5 9" xfId="3523"/>
    <cellStyle name="20% - Accent6 2 5 9 2" xfId="8657"/>
    <cellStyle name="20% - Accent6 2 5 9 3" xfId="13758"/>
    <cellStyle name="20% - Accent6 2 6" xfId="326"/>
    <cellStyle name="20% - Accent6 2 7" xfId="290"/>
    <cellStyle name="20% - Accent6 2 7 10" xfId="10576"/>
    <cellStyle name="20% - Accent6 2 7 2" xfId="908"/>
    <cellStyle name="20% - Accent6 2 7 2 2" xfId="1896"/>
    <cellStyle name="20% - Accent6 2 7 2 2 2" xfId="7030"/>
    <cellStyle name="20% - Accent6 2 7 2 2 3" xfId="12131"/>
    <cellStyle name="20% - Accent6 2 7 2 3" xfId="6042"/>
    <cellStyle name="20% - Accent6 2 7 2 4" xfId="11143"/>
    <cellStyle name="20% - Accent6 2 7 3" xfId="1329"/>
    <cellStyle name="20% - Accent6 2 7 3 2" xfId="6463"/>
    <cellStyle name="20% - Accent6 2 7 3 3" xfId="11564"/>
    <cellStyle name="20% - Accent6 2 7 4" xfId="2477"/>
    <cellStyle name="20% - Accent6 2 7 4 2" xfId="7611"/>
    <cellStyle name="20% - Accent6 2 7 4 3" xfId="12712"/>
    <cellStyle name="20% - Accent6 2 7 5" xfId="3073"/>
    <cellStyle name="20% - Accent6 2 7 5 2" xfId="8207"/>
    <cellStyle name="20% - Accent6 2 7 5 3" xfId="13308"/>
    <cellStyle name="20% - Accent6 2 7 6" xfId="3683"/>
    <cellStyle name="20% - Accent6 2 7 6 2" xfId="8817"/>
    <cellStyle name="20% - Accent6 2 7 6 3" xfId="13918"/>
    <cellStyle name="20% - Accent6 2 7 7" xfId="4307"/>
    <cellStyle name="20% - Accent6 2 7 7 2" xfId="9441"/>
    <cellStyle name="20% - Accent6 2 7 7 3" xfId="14542"/>
    <cellStyle name="20% - Accent6 2 7 8" xfId="4946"/>
    <cellStyle name="20% - Accent6 2 7 8 2" xfId="10080"/>
    <cellStyle name="20% - Accent6 2 7 8 3" xfId="15181"/>
    <cellStyle name="20% - Accent6 2 7 9" xfId="5473"/>
    <cellStyle name="20% - Accent6 2 8" xfId="484"/>
    <cellStyle name="20% - Accent6 2 8 10" xfId="10721"/>
    <cellStyle name="20% - Accent6 2 8 2" xfId="1053"/>
    <cellStyle name="20% - Accent6 2 8 2 2" xfId="2041"/>
    <cellStyle name="20% - Accent6 2 8 2 2 2" xfId="7175"/>
    <cellStyle name="20% - Accent6 2 8 2 2 3" xfId="12276"/>
    <cellStyle name="20% - Accent6 2 8 2 3" xfId="6187"/>
    <cellStyle name="20% - Accent6 2 8 2 4" xfId="11288"/>
    <cellStyle name="20% - Accent6 2 8 3" xfId="1474"/>
    <cellStyle name="20% - Accent6 2 8 3 2" xfId="6608"/>
    <cellStyle name="20% - Accent6 2 8 3 3" xfId="11709"/>
    <cellStyle name="20% - Accent6 2 8 4" xfId="2622"/>
    <cellStyle name="20% - Accent6 2 8 4 2" xfId="7756"/>
    <cellStyle name="20% - Accent6 2 8 4 3" xfId="12857"/>
    <cellStyle name="20% - Accent6 2 8 5" xfId="3218"/>
    <cellStyle name="20% - Accent6 2 8 5 2" xfId="8352"/>
    <cellStyle name="20% - Accent6 2 8 5 3" xfId="13453"/>
    <cellStyle name="20% - Accent6 2 8 6" xfId="3828"/>
    <cellStyle name="20% - Accent6 2 8 6 2" xfId="8962"/>
    <cellStyle name="20% - Accent6 2 8 6 3" xfId="14063"/>
    <cellStyle name="20% - Accent6 2 8 7" xfId="4452"/>
    <cellStyle name="20% - Accent6 2 8 7 2" xfId="9586"/>
    <cellStyle name="20% - Accent6 2 8 7 3" xfId="14687"/>
    <cellStyle name="20% - Accent6 2 8 8" xfId="5091"/>
    <cellStyle name="20% - Accent6 2 8 8 2" xfId="10225"/>
    <cellStyle name="20% - Accent6 2 8 8 3" xfId="15326"/>
    <cellStyle name="20% - Accent6 2 8 9" xfId="5618"/>
    <cellStyle name="20% - Accent6 2 9" xfId="644"/>
    <cellStyle name="20% - Accent6 2 9 2" xfId="1634"/>
    <cellStyle name="20% - Accent6 2 9 2 2" xfId="6768"/>
    <cellStyle name="20% - Accent6 2 9 2 3" xfId="11869"/>
    <cellStyle name="20% - Accent6 2 9 3" xfId="5778"/>
    <cellStyle name="20% - Accent6 2 9 4" xfId="10881"/>
    <cellStyle name="20% - Accent6 3" xfId="232"/>
    <cellStyle name="20% - Accent6 3 10" xfId="2825"/>
    <cellStyle name="20% - Accent6 3 10 2" xfId="7959"/>
    <cellStyle name="20% - Accent6 3 10 3" xfId="13060"/>
    <cellStyle name="20% - Accent6 3 11" xfId="3435"/>
    <cellStyle name="20% - Accent6 3 11 2" xfId="8569"/>
    <cellStyle name="20% - Accent6 3 11 3" xfId="13670"/>
    <cellStyle name="20% - Accent6 3 12" xfId="4059"/>
    <cellStyle name="20% - Accent6 3 12 2" xfId="9193"/>
    <cellStyle name="20% - Accent6 3 12 3" xfId="14294"/>
    <cellStyle name="20% - Accent6 3 13" xfId="4698"/>
    <cellStyle name="20% - Accent6 3 13 2" xfId="9832"/>
    <cellStyle name="20% - Accent6 3 13 3" xfId="14933"/>
    <cellStyle name="20% - Accent6 3 14" xfId="5415"/>
    <cellStyle name="20% - Accent6 3 15" xfId="10518"/>
    <cellStyle name="20% - Accent6 3 2" xfId="261"/>
    <cellStyle name="20% - Accent6 3 2 10" xfId="4161"/>
    <cellStyle name="20% - Accent6 3 2 10 2" xfId="9295"/>
    <cellStyle name="20% - Accent6 3 2 10 3" xfId="14396"/>
    <cellStyle name="20% - Accent6 3 2 11" xfId="4800"/>
    <cellStyle name="20% - Accent6 3 2 11 2" xfId="9934"/>
    <cellStyle name="20% - Accent6 3 2 11 3" xfId="15035"/>
    <cellStyle name="20% - Accent6 3 2 12" xfId="5444"/>
    <cellStyle name="20% - Accent6 3 2 13" xfId="10547"/>
    <cellStyle name="20% - Accent6 3 2 2" xfId="455"/>
    <cellStyle name="20% - Accent6 3 2 2 10" xfId="10692"/>
    <cellStyle name="20% - Accent6 3 2 2 2" xfId="1024"/>
    <cellStyle name="20% - Accent6 3 2 2 2 2" xfId="2012"/>
    <cellStyle name="20% - Accent6 3 2 2 2 2 2" xfId="7146"/>
    <cellStyle name="20% - Accent6 3 2 2 2 2 3" xfId="12247"/>
    <cellStyle name="20% - Accent6 3 2 2 2 3" xfId="6158"/>
    <cellStyle name="20% - Accent6 3 2 2 2 4" xfId="11259"/>
    <cellStyle name="20% - Accent6 3 2 2 3" xfId="1445"/>
    <cellStyle name="20% - Accent6 3 2 2 3 2" xfId="6579"/>
    <cellStyle name="20% - Accent6 3 2 2 3 3" xfId="11680"/>
    <cellStyle name="20% - Accent6 3 2 2 4" xfId="2593"/>
    <cellStyle name="20% - Accent6 3 2 2 4 2" xfId="7727"/>
    <cellStyle name="20% - Accent6 3 2 2 4 3" xfId="12828"/>
    <cellStyle name="20% - Accent6 3 2 2 5" xfId="3189"/>
    <cellStyle name="20% - Accent6 3 2 2 5 2" xfId="8323"/>
    <cellStyle name="20% - Accent6 3 2 2 5 3" xfId="13424"/>
    <cellStyle name="20% - Accent6 3 2 2 6" xfId="3799"/>
    <cellStyle name="20% - Accent6 3 2 2 6 2" xfId="8933"/>
    <cellStyle name="20% - Accent6 3 2 2 6 3" xfId="14034"/>
    <cellStyle name="20% - Accent6 3 2 2 7" xfId="4423"/>
    <cellStyle name="20% - Accent6 3 2 2 7 2" xfId="9557"/>
    <cellStyle name="20% - Accent6 3 2 2 7 3" xfId="14658"/>
    <cellStyle name="20% - Accent6 3 2 2 8" xfId="5062"/>
    <cellStyle name="20% - Accent6 3 2 2 8 2" xfId="10196"/>
    <cellStyle name="20% - Accent6 3 2 2 8 3" xfId="15297"/>
    <cellStyle name="20% - Accent6 3 2 2 9" xfId="5589"/>
    <cellStyle name="20% - Accent6 3 2 3" xfId="600"/>
    <cellStyle name="20% - Accent6 3 2 3 10" xfId="10837"/>
    <cellStyle name="20% - Accent6 3 2 3 2" xfId="1169"/>
    <cellStyle name="20% - Accent6 3 2 3 2 2" xfId="2157"/>
    <cellStyle name="20% - Accent6 3 2 3 2 2 2" xfId="7291"/>
    <cellStyle name="20% - Accent6 3 2 3 2 2 3" xfId="12392"/>
    <cellStyle name="20% - Accent6 3 2 3 2 3" xfId="6303"/>
    <cellStyle name="20% - Accent6 3 2 3 2 4" xfId="11404"/>
    <cellStyle name="20% - Accent6 3 2 3 3" xfId="1590"/>
    <cellStyle name="20% - Accent6 3 2 3 3 2" xfId="6724"/>
    <cellStyle name="20% - Accent6 3 2 3 3 3" xfId="11825"/>
    <cellStyle name="20% - Accent6 3 2 3 4" xfId="2738"/>
    <cellStyle name="20% - Accent6 3 2 3 4 2" xfId="7872"/>
    <cellStyle name="20% - Accent6 3 2 3 4 3" xfId="12973"/>
    <cellStyle name="20% - Accent6 3 2 3 5" xfId="3334"/>
    <cellStyle name="20% - Accent6 3 2 3 5 2" xfId="8468"/>
    <cellStyle name="20% - Accent6 3 2 3 5 3" xfId="13569"/>
    <cellStyle name="20% - Accent6 3 2 3 6" xfId="3944"/>
    <cellStyle name="20% - Accent6 3 2 3 6 2" xfId="9078"/>
    <cellStyle name="20% - Accent6 3 2 3 6 3" xfId="14179"/>
    <cellStyle name="20% - Accent6 3 2 3 7" xfId="4568"/>
    <cellStyle name="20% - Accent6 3 2 3 7 2" xfId="9702"/>
    <cellStyle name="20% - Accent6 3 2 3 7 3" xfId="14803"/>
    <cellStyle name="20% - Accent6 3 2 3 8" xfId="5207"/>
    <cellStyle name="20% - Accent6 3 2 3 8 2" xfId="10341"/>
    <cellStyle name="20% - Accent6 3 2 3 8 3" xfId="15442"/>
    <cellStyle name="20% - Accent6 3 2 3 9" xfId="5734"/>
    <cellStyle name="20% - Accent6 3 2 4" xfId="879"/>
    <cellStyle name="20% - Accent6 3 2 4 2" xfId="1867"/>
    <cellStyle name="20% - Accent6 3 2 4 2 2" xfId="7001"/>
    <cellStyle name="20% - Accent6 3 2 4 2 3" xfId="12102"/>
    <cellStyle name="20% - Accent6 3 2 4 3" xfId="2448"/>
    <cellStyle name="20% - Accent6 3 2 4 3 2" xfId="7582"/>
    <cellStyle name="20% - Accent6 3 2 4 3 3" xfId="12683"/>
    <cellStyle name="20% - Accent6 3 2 4 4" xfId="3044"/>
    <cellStyle name="20% - Accent6 3 2 4 4 2" xfId="8178"/>
    <cellStyle name="20% - Accent6 3 2 4 4 3" xfId="13279"/>
    <cellStyle name="20% - Accent6 3 2 4 5" xfId="3654"/>
    <cellStyle name="20% - Accent6 3 2 4 5 2" xfId="8788"/>
    <cellStyle name="20% - Accent6 3 2 4 5 3" xfId="13889"/>
    <cellStyle name="20% - Accent6 3 2 4 6" xfId="4278"/>
    <cellStyle name="20% - Accent6 3 2 4 6 2" xfId="9412"/>
    <cellStyle name="20% - Accent6 3 2 4 6 3" xfId="14513"/>
    <cellStyle name="20% - Accent6 3 2 4 7" xfId="4917"/>
    <cellStyle name="20% - Accent6 3 2 4 7 2" xfId="10051"/>
    <cellStyle name="20% - Accent6 3 2 4 7 3" xfId="15152"/>
    <cellStyle name="20% - Accent6 3 2 4 8" xfId="6013"/>
    <cellStyle name="20% - Accent6 3 2 4 9" xfId="11114"/>
    <cellStyle name="20% - Accent6 3 2 5" xfId="760"/>
    <cellStyle name="20% - Accent6 3 2 5 2" xfId="1750"/>
    <cellStyle name="20% - Accent6 3 2 5 2 2" xfId="6884"/>
    <cellStyle name="20% - Accent6 3 2 5 2 3" xfId="11985"/>
    <cellStyle name="20% - Accent6 3 2 5 3" xfId="5894"/>
    <cellStyle name="20% - Accent6 3 2 5 4" xfId="10997"/>
    <cellStyle name="20% - Accent6 3 2 6" xfId="1300"/>
    <cellStyle name="20% - Accent6 3 2 6 2" xfId="6434"/>
    <cellStyle name="20% - Accent6 3 2 6 3" xfId="11535"/>
    <cellStyle name="20% - Accent6 3 2 7" xfId="2331"/>
    <cellStyle name="20% - Accent6 3 2 7 2" xfId="7465"/>
    <cellStyle name="20% - Accent6 3 2 7 3" xfId="12566"/>
    <cellStyle name="20% - Accent6 3 2 8" xfId="2927"/>
    <cellStyle name="20% - Accent6 3 2 8 2" xfId="8061"/>
    <cellStyle name="20% - Accent6 3 2 8 3" xfId="13162"/>
    <cellStyle name="20% - Accent6 3 2 9" xfId="3537"/>
    <cellStyle name="20% - Accent6 3 2 9 2" xfId="8671"/>
    <cellStyle name="20% - Accent6 3 2 9 3" xfId="13772"/>
    <cellStyle name="20% - Accent6 3 3" xfId="426"/>
    <cellStyle name="20% - Accent6 3 3 10" xfId="4771"/>
    <cellStyle name="20% - Accent6 3 3 10 2" xfId="9905"/>
    <cellStyle name="20% - Accent6 3 3 10 3" xfId="15006"/>
    <cellStyle name="20% - Accent6 3 3 11" xfId="5560"/>
    <cellStyle name="20% - Accent6 3 3 12" xfId="10663"/>
    <cellStyle name="20% - Accent6 3 3 2" xfId="571"/>
    <cellStyle name="20% - Accent6 3 3 2 10" xfId="10808"/>
    <cellStyle name="20% - Accent6 3 3 2 2" xfId="1140"/>
    <cellStyle name="20% - Accent6 3 3 2 2 2" xfId="2128"/>
    <cellStyle name="20% - Accent6 3 3 2 2 2 2" xfId="7262"/>
    <cellStyle name="20% - Accent6 3 3 2 2 2 3" xfId="12363"/>
    <cellStyle name="20% - Accent6 3 3 2 2 3" xfId="6274"/>
    <cellStyle name="20% - Accent6 3 3 2 2 4" xfId="11375"/>
    <cellStyle name="20% - Accent6 3 3 2 3" xfId="1561"/>
    <cellStyle name="20% - Accent6 3 3 2 3 2" xfId="6695"/>
    <cellStyle name="20% - Accent6 3 3 2 3 3" xfId="11796"/>
    <cellStyle name="20% - Accent6 3 3 2 4" xfId="2709"/>
    <cellStyle name="20% - Accent6 3 3 2 4 2" xfId="7843"/>
    <cellStyle name="20% - Accent6 3 3 2 4 3" xfId="12944"/>
    <cellStyle name="20% - Accent6 3 3 2 5" xfId="3305"/>
    <cellStyle name="20% - Accent6 3 3 2 5 2" xfId="8439"/>
    <cellStyle name="20% - Accent6 3 3 2 5 3" xfId="13540"/>
    <cellStyle name="20% - Accent6 3 3 2 6" xfId="3915"/>
    <cellStyle name="20% - Accent6 3 3 2 6 2" xfId="9049"/>
    <cellStyle name="20% - Accent6 3 3 2 6 3" xfId="14150"/>
    <cellStyle name="20% - Accent6 3 3 2 7" xfId="4539"/>
    <cellStyle name="20% - Accent6 3 3 2 7 2" xfId="9673"/>
    <cellStyle name="20% - Accent6 3 3 2 7 3" xfId="14774"/>
    <cellStyle name="20% - Accent6 3 3 2 8" xfId="5178"/>
    <cellStyle name="20% - Accent6 3 3 2 8 2" xfId="10312"/>
    <cellStyle name="20% - Accent6 3 3 2 8 3" xfId="15413"/>
    <cellStyle name="20% - Accent6 3 3 2 9" xfId="5705"/>
    <cellStyle name="20% - Accent6 3 3 3" xfId="995"/>
    <cellStyle name="20% - Accent6 3 3 3 2" xfId="1983"/>
    <cellStyle name="20% - Accent6 3 3 3 2 2" xfId="7117"/>
    <cellStyle name="20% - Accent6 3 3 3 2 3" xfId="12218"/>
    <cellStyle name="20% - Accent6 3 3 3 3" xfId="2564"/>
    <cellStyle name="20% - Accent6 3 3 3 3 2" xfId="7698"/>
    <cellStyle name="20% - Accent6 3 3 3 3 3" xfId="12799"/>
    <cellStyle name="20% - Accent6 3 3 3 4" xfId="3160"/>
    <cellStyle name="20% - Accent6 3 3 3 4 2" xfId="8294"/>
    <cellStyle name="20% - Accent6 3 3 3 4 3" xfId="13395"/>
    <cellStyle name="20% - Accent6 3 3 3 5" xfId="3770"/>
    <cellStyle name="20% - Accent6 3 3 3 5 2" xfId="8904"/>
    <cellStyle name="20% - Accent6 3 3 3 5 3" xfId="14005"/>
    <cellStyle name="20% - Accent6 3 3 3 6" xfId="4394"/>
    <cellStyle name="20% - Accent6 3 3 3 6 2" xfId="9528"/>
    <cellStyle name="20% - Accent6 3 3 3 6 3" xfId="14629"/>
    <cellStyle name="20% - Accent6 3 3 3 7" xfId="5033"/>
    <cellStyle name="20% - Accent6 3 3 3 7 2" xfId="10167"/>
    <cellStyle name="20% - Accent6 3 3 3 7 3" xfId="15268"/>
    <cellStyle name="20% - Accent6 3 3 3 8" xfId="6129"/>
    <cellStyle name="20% - Accent6 3 3 3 9" xfId="11230"/>
    <cellStyle name="20% - Accent6 3 3 4" xfId="731"/>
    <cellStyle name="20% - Accent6 3 3 4 2" xfId="1721"/>
    <cellStyle name="20% - Accent6 3 3 4 2 2" xfId="6855"/>
    <cellStyle name="20% - Accent6 3 3 4 2 3" xfId="11956"/>
    <cellStyle name="20% - Accent6 3 3 4 3" xfId="5865"/>
    <cellStyle name="20% - Accent6 3 3 4 4" xfId="10968"/>
    <cellStyle name="20% - Accent6 3 3 5" xfId="1416"/>
    <cellStyle name="20% - Accent6 3 3 5 2" xfId="6550"/>
    <cellStyle name="20% - Accent6 3 3 5 3" xfId="11651"/>
    <cellStyle name="20% - Accent6 3 3 6" xfId="2302"/>
    <cellStyle name="20% - Accent6 3 3 6 2" xfId="7436"/>
    <cellStyle name="20% - Accent6 3 3 6 3" xfId="12537"/>
    <cellStyle name="20% - Accent6 3 3 7" xfId="2898"/>
    <cellStyle name="20% - Accent6 3 3 7 2" xfId="8032"/>
    <cellStyle name="20% - Accent6 3 3 7 3" xfId="13133"/>
    <cellStyle name="20% - Accent6 3 3 8" xfId="3508"/>
    <cellStyle name="20% - Accent6 3 3 8 2" xfId="8642"/>
    <cellStyle name="20% - Accent6 3 3 8 3" xfId="13743"/>
    <cellStyle name="20% - Accent6 3 3 9" xfId="4132"/>
    <cellStyle name="20% - Accent6 3 3 9 2" xfId="9266"/>
    <cellStyle name="20% - Accent6 3 3 9 3" xfId="14367"/>
    <cellStyle name="20% - Accent6 3 4" xfId="304"/>
    <cellStyle name="20% - Accent6 3 4 10" xfId="10590"/>
    <cellStyle name="20% - Accent6 3 4 2" xfId="922"/>
    <cellStyle name="20% - Accent6 3 4 2 2" xfId="1910"/>
    <cellStyle name="20% - Accent6 3 4 2 2 2" xfId="7044"/>
    <cellStyle name="20% - Accent6 3 4 2 2 3" xfId="12145"/>
    <cellStyle name="20% - Accent6 3 4 2 3" xfId="6056"/>
    <cellStyle name="20% - Accent6 3 4 2 4" xfId="11157"/>
    <cellStyle name="20% - Accent6 3 4 3" xfId="1343"/>
    <cellStyle name="20% - Accent6 3 4 3 2" xfId="6477"/>
    <cellStyle name="20% - Accent6 3 4 3 3" xfId="11578"/>
    <cellStyle name="20% - Accent6 3 4 4" xfId="2491"/>
    <cellStyle name="20% - Accent6 3 4 4 2" xfId="7625"/>
    <cellStyle name="20% - Accent6 3 4 4 3" xfId="12726"/>
    <cellStyle name="20% - Accent6 3 4 5" xfId="3087"/>
    <cellStyle name="20% - Accent6 3 4 5 2" xfId="8221"/>
    <cellStyle name="20% - Accent6 3 4 5 3" xfId="13322"/>
    <cellStyle name="20% - Accent6 3 4 6" xfId="3697"/>
    <cellStyle name="20% - Accent6 3 4 6 2" xfId="8831"/>
    <cellStyle name="20% - Accent6 3 4 6 3" xfId="13932"/>
    <cellStyle name="20% - Accent6 3 4 7" xfId="4321"/>
    <cellStyle name="20% - Accent6 3 4 7 2" xfId="9455"/>
    <cellStyle name="20% - Accent6 3 4 7 3" xfId="14556"/>
    <cellStyle name="20% - Accent6 3 4 8" xfId="4960"/>
    <cellStyle name="20% - Accent6 3 4 8 2" xfId="10094"/>
    <cellStyle name="20% - Accent6 3 4 8 3" xfId="15195"/>
    <cellStyle name="20% - Accent6 3 4 9" xfId="5487"/>
    <cellStyle name="20% - Accent6 3 5" xfId="498"/>
    <cellStyle name="20% - Accent6 3 5 10" xfId="10735"/>
    <cellStyle name="20% - Accent6 3 5 2" xfId="1067"/>
    <cellStyle name="20% - Accent6 3 5 2 2" xfId="2055"/>
    <cellStyle name="20% - Accent6 3 5 2 2 2" xfId="7189"/>
    <cellStyle name="20% - Accent6 3 5 2 2 3" xfId="12290"/>
    <cellStyle name="20% - Accent6 3 5 2 3" xfId="6201"/>
    <cellStyle name="20% - Accent6 3 5 2 4" xfId="11302"/>
    <cellStyle name="20% - Accent6 3 5 3" xfId="1488"/>
    <cellStyle name="20% - Accent6 3 5 3 2" xfId="6622"/>
    <cellStyle name="20% - Accent6 3 5 3 3" xfId="11723"/>
    <cellStyle name="20% - Accent6 3 5 4" xfId="2636"/>
    <cellStyle name="20% - Accent6 3 5 4 2" xfId="7770"/>
    <cellStyle name="20% - Accent6 3 5 4 3" xfId="12871"/>
    <cellStyle name="20% - Accent6 3 5 5" xfId="3232"/>
    <cellStyle name="20% - Accent6 3 5 5 2" xfId="8366"/>
    <cellStyle name="20% - Accent6 3 5 5 3" xfId="13467"/>
    <cellStyle name="20% - Accent6 3 5 6" xfId="3842"/>
    <cellStyle name="20% - Accent6 3 5 6 2" xfId="8976"/>
    <cellStyle name="20% - Accent6 3 5 6 3" xfId="14077"/>
    <cellStyle name="20% - Accent6 3 5 7" xfId="4466"/>
    <cellStyle name="20% - Accent6 3 5 7 2" xfId="9600"/>
    <cellStyle name="20% - Accent6 3 5 7 3" xfId="14701"/>
    <cellStyle name="20% - Accent6 3 5 8" xfId="5105"/>
    <cellStyle name="20% - Accent6 3 5 8 2" xfId="10239"/>
    <cellStyle name="20% - Accent6 3 5 8 3" xfId="15340"/>
    <cellStyle name="20% - Accent6 3 5 9" xfId="5632"/>
    <cellStyle name="20% - Accent6 3 6" xfId="850"/>
    <cellStyle name="20% - Accent6 3 6 2" xfId="1838"/>
    <cellStyle name="20% - Accent6 3 6 2 2" xfId="6972"/>
    <cellStyle name="20% - Accent6 3 6 2 3" xfId="12073"/>
    <cellStyle name="20% - Accent6 3 6 3" xfId="2419"/>
    <cellStyle name="20% - Accent6 3 6 3 2" xfId="7553"/>
    <cellStyle name="20% - Accent6 3 6 3 3" xfId="12654"/>
    <cellStyle name="20% - Accent6 3 6 4" xfId="3015"/>
    <cellStyle name="20% - Accent6 3 6 4 2" xfId="8149"/>
    <cellStyle name="20% - Accent6 3 6 4 3" xfId="13250"/>
    <cellStyle name="20% - Accent6 3 6 5" xfId="3625"/>
    <cellStyle name="20% - Accent6 3 6 5 2" xfId="8759"/>
    <cellStyle name="20% - Accent6 3 6 5 3" xfId="13860"/>
    <cellStyle name="20% - Accent6 3 6 6" xfId="4249"/>
    <cellStyle name="20% - Accent6 3 6 6 2" xfId="9383"/>
    <cellStyle name="20% - Accent6 3 6 6 3" xfId="14484"/>
    <cellStyle name="20% - Accent6 3 6 7" xfId="4888"/>
    <cellStyle name="20% - Accent6 3 6 7 2" xfId="10022"/>
    <cellStyle name="20% - Accent6 3 6 7 3" xfId="15123"/>
    <cellStyle name="20% - Accent6 3 6 8" xfId="5984"/>
    <cellStyle name="20% - Accent6 3 6 9" xfId="11085"/>
    <cellStyle name="20% - Accent6 3 7" xfId="658"/>
    <cellStyle name="20% - Accent6 3 7 2" xfId="1648"/>
    <cellStyle name="20% - Accent6 3 7 2 2" xfId="6782"/>
    <cellStyle name="20% - Accent6 3 7 2 3" xfId="11883"/>
    <cellStyle name="20% - Accent6 3 7 3" xfId="5792"/>
    <cellStyle name="20% - Accent6 3 7 4" xfId="10895"/>
    <cellStyle name="20% - Accent6 3 8" xfId="1271"/>
    <cellStyle name="20% - Accent6 3 8 2" xfId="6405"/>
    <cellStyle name="20% - Accent6 3 8 3" xfId="11506"/>
    <cellStyle name="20% - Accent6 3 9" xfId="2229"/>
    <cellStyle name="20% - Accent6 3 9 2" xfId="7363"/>
    <cellStyle name="20% - Accent6 3 9 3" xfId="12464"/>
    <cellStyle name="20% - Accent6 4" xfId="275"/>
    <cellStyle name="20% - Accent6 4 10" xfId="3449"/>
    <cellStyle name="20% - Accent6 4 10 2" xfId="8583"/>
    <cellStyle name="20% - Accent6 4 10 3" xfId="13684"/>
    <cellStyle name="20% - Accent6 4 11" xfId="4073"/>
    <cellStyle name="20% - Accent6 4 11 2" xfId="9207"/>
    <cellStyle name="20% - Accent6 4 11 3" xfId="14308"/>
    <cellStyle name="20% - Accent6 4 12" xfId="4712"/>
    <cellStyle name="20% - Accent6 4 12 2" xfId="9846"/>
    <cellStyle name="20% - Accent6 4 12 3" xfId="14947"/>
    <cellStyle name="20% - Accent6 4 13" xfId="5458"/>
    <cellStyle name="20% - Accent6 4 14" xfId="10561"/>
    <cellStyle name="20% - Accent6 4 2" xfId="469"/>
    <cellStyle name="20% - Accent6 4 2 10" xfId="4814"/>
    <cellStyle name="20% - Accent6 4 2 10 2" xfId="9948"/>
    <cellStyle name="20% - Accent6 4 2 10 3" xfId="15049"/>
    <cellStyle name="20% - Accent6 4 2 11" xfId="5603"/>
    <cellStyle name="20% - Accent6 4 2 12" xfId="10706"/>
    <cellStyle name="20% - Accent6 4 2 2" xfId="614"/>
    <cellStyle name="20% - Accent6 4 2 2 10" xfId="10851"/>
    <cellStyle name="20% - Accent6 4 2 2 2" xfId="1183"/>
    <cellStyle name="20% - Accent6 4 2 2 2 2" xfId="2171"/>
    <cellStyle name="20% - Accent6 4 2 2 2 2 2" xfId="7305"/>
    <cellStyle name="20% - Accent6 4 2 2 2 2 3" xfId="12406"/>
    <cellStyle name="20% - Accent6 4 2 2 2 3" xfId="6317"/>
    <cellStyle name="20% - Accent6 4 2 2 2 4" xfId="11418"/>
    <cellStyle name="20% - Accent6 4 2 2 3" xfId="1604"/>
    <cellStyle name="20% - Accent6 4 2 2 3 2" xfId="6738"/>
    <cellStyle name="20% - Accent6 4 2 2 3 3" xfId="11839"/>
    <cellStyle name="20% - Accent6 4 2 2 4" xfId="2752"/>
    <cellStyle name="20% - Accent6 4 2 2 4 2" xfId="7886"/>
    <cellStyle name="20% - Accent6 4 2 2 4 3" xfId="12987"/>
    <cellStyle name="20% - Accent6 4 2 2 5" xfId="3348"/>
    <cellStyle name="20% - Accent6 4 2 2 5 2" xfId="8482"/>
    <cellStyle name="20% - Accent6 4 2 2 5 3" xfId="13583"/>
    <cellStyle name="20% - Accent6 4 2 2 6" xfId="3958"/>
    <cellStyle name="20% - Accent6 4 2 2 6 2" xfId="9092"/>
    <cellStyle name="20% - Accent6 4 2 2 6 3" xfId="14193"/>
    <cellStyle name="20% - Accent6 4 2 2 7" xfId="4582"/>
    <cellStyle name="20% - Accent6 4 2 2 7 2" xfId="9716"/>
    <cellStyle name="20% - Accent6 4 2 2 7 3" xfId="14817"/>
    <cellStyle name="20% - Accent6 4 2 2 8" xfId="5221"/>
    <cellStyle name="20% - Accent6 4 2 2 8 2" xfId="10355"/>
    <cellStyle name="20% - Accent6 4 2 2 8 3" xfId="15456"/>
    <cellStyle name="20% - Accent6 4 2 2 9" xfId="5748"/>
    <cellStyle name="20% - Accent6 4 2 3" xfId="1038"/>
    <cellStyle name="20% - Accent6 4 2 3 2" xfId="2026"/>
    <cellStyle name="20% - Accent6 4 2 3 2 2" xfId="7160"/>
    <cellStyle name="20% - Accent6 4 2 3 2 3" xfId="12261"/>
    <cellStyle name="20% - Accent6 4 2 3 3" xfId="2607"/>
    <cellStyle name="20% - Accent6 4 2 3 3 2" xfId="7741"/>
    <cellStyle name="20% - Accent6 4 2 3 3 3" xfId="12842"/>
    <cellStyle name="20% - Accent6 4 2 3 4" xfId="3203"/>
    <cellStyle name="20% - Accent6 4 2 3 4 2" xfId="8337"/>
    <cellStyle name="20% - Accent6 4 2 3 4 3" xfId="13438"/>
    <cellStyle name="20% - Accent6 4 2 3 5" xfId="3813"/>
    <cellStyle name="20% - Accent6 4 2 3 5 2" xfId="8947"/>
    <cellStyle name="20% - Accent6 4 2 3 5 3" xfId="14048"/>
    <cellStyle name="20% - Accent6 4 2 3 6" xfId="4437"/>
    <cellStyle name="20% - Accent6 4 2 3 6 2" xfId="9571"/>
    <cellStyle name="20% - Accent6 4 2 3 6 3" xfId="14672"/>
    <cellStyle name="20% - Accent6 4 2 3 7" xfId="5076"/>
    <cellStyle name="20% - Accent6 4 2 3 7 2" xfId="10210"/>
    <cellStyle name="20% - Accent6 4 2 3 7 3" xfId="15311"/>
    <cellStyle name="20% - Accent6 4 2 3 8" xfId="6172"/>
    <cellStyle name="20% - Accent6 4 2 3 9" xfId="11273"/>
    <cellStyle name="20% - Accent6 4 2 4" xfId="774"/>
    <cellStyle name="20% - Accent6 4 2 4 2" xfId="1764"/>
    <cellStyle name="20% - Accent6 4 2 4 2 2" xfId="6898"/>
    <cellStyle name="20% - Accent6 4 2 4 2 3" xfId="11999"/>
    <cellStyle name="20% - Accent6 4 2 4 3" xfId="5908"/>
    <cellStyle name="20% - Accent6 4 2 4 4" xfId="11011"/>
    <cellStyle name="20% - Accent6 4 2 5" xfId="1459"/>
    <cellStyle name="20% - Accent6 4 2 5 2" xfId="6593"/>
    <cellStyle name="20% - Accent6 4 2 5 3" xfId="11694"/>
    <cellStyle name="20% - Accent6 4 2 6" xfId="2345"/>
    <cellStyle name="20% - Accent6 4 2 6 2" xfId="7479"/>
    <cellStyle name="20% - Accent6 4 2 6 3" xfId="12580"/>
    <cellStyle name="20% - Accent6 4 2 7" xfId="2941"/>
    <cellStyle name="20% - Accent6 4 2 7 2" xfId="8075"/>
    <cellStyle name="20% - Accent6 4 2 7 3" xfId="13176"/>
    <cellStyle name="20% - Accent6 4 2 8" xfId="3551"/>
    <cellStyle name="20% - Accent6 4 2 8 2" xfId="8685"/>
    <cellStyle name="20% - Accent6 4 2 8 3" xfId="13786"/>
    <cellStyle name="20% - Accent6 4 2 9" xfId="4175"/>
    <cellStyle name="20% - Accent6 4 2 9 2" xfId="9309"/>
    <cellStyle name="20% - Accent6 4 2 9 3" xfId="14410"/>
    <cellStyle name="20% - Accent6 4 3" xfId="318"/>
    <cellStyle name="20% - Accent6 4 3 10" xfId="10604"/>
    <cellStyle name="20% - Accent6 4 3 2" xfId="936"/>
    <cellStyle name="20% - Accent6 4 3 2 2" xfId="1924"/>
    <cellStyle name="20% - Accent6 4 3 2 2 2" xfId="7058"/>
    <cellStyle name="20% - Accent6 4 3 2 2 3" xfId="12159"/>
    <cellStyle name="20% - Accent6 4 3 2 3" xfId="6070"/>
    <cellStyle name="20% - Accent6 4 3 2 4" xfId="11171"/>
    <cellStyle name="20% - Accent6 4 3 3" xfId="1357"/>
    <cellStyle name="20% - Accent6 4 3 3 2" xfId="6491"/>
    <cellStyle name="20% - Accent6 4 3 3 3" xfId="11592"/>
    <cellStyle name="20% - Accent6 4 3 4" xfId="2505"/>
    <cellStyle name="20% - Accent6 4 3 4 2" xfId="7639"/>
    <cellStyle name="20% - Accent6 4 3 4 3" xfId="12740"/>
    <cellStyle name="20% - Accent6 4 3 5" xfId="3101"/>
    <cellStyle name="20% - Accent6 4 3 5 2" xfId="8235"/>
    <cellStyle name="20% - Accent6 4 3 5 3" xfId="13336"/>
    <cellStyle name="20% - Accent6 4 3 6" xfId="3711"/>
    <cellStyle name="20% - Accent6 4 3 6 2" xfId="8845"/>
    <cellStyle name="20% - Accent6 4 3 6 3" xfId="13946"/>
    <cellStyle name="20% - Accent6 4 3 7" xfId="4335"/>
    <cellStyle name="20% - Accent6 4 3 7 2" xfId="9469"/>
    <cellStyle name="20% - Accent6 4 3 7 3" xfId="14570"/>
    <cellStyle name="20% - Accent6 4 3 8" xfId="4974"/>
    <cellStyle name="20% - Accent6 4 3 8 2" xfId="10108"/>
    <cellStyle name="20% - Accent6 4 3 8 3" xfId="15209"/>
    <cellStyle name="20% - Accent6 4 3 9" xfId="5501"/>
    <cellStyle name="20% - Accent6 4 4" xfId="512"/>
    <cellStyle name="20% - Accent6 4 4 10" xfId="10749"/>
    <cellStyle name="20% - Accent6 4 4 2" xfId="1081"/>
    <cellStyle name="20% - Accent6 4 4 2 2" xfId="2069"/>
    <cellStyle name="20% - Accent6 4 4 2 2 2" xfId="7203"/>
    <cellStyle name="20% - Accent6 4 4 2 2 3" xfId="12304"/>
    <cellStyle name="20% - Accent6 4 4 2 3" xfId="6215"/>
    <cellStyle name="20% - Accent6 4 4 2 4" xfId="11316"/>
    <cellStyle name="20% - Accent6 4 4 3" xfId="1502"/>
    <cellStyle name="20% - Accent6 4 4 3 2" xfId="6636"/>
    <cellStyle name="20% - Accent6 4 4 3 3" xfId="11737"/>
    <cellStyle name="20% - Accent6 4 4 4" xfId="2650"/>
    <cellStyle name="20% - Accent6 4 4 4 2" xfId="7784"/>
    <cellStyle name="20% - Accent6 4 4 4 3" xfId="12885"/>
    <cellStyle name="20% - Accent6 4 4 5" xfId="3246"/>
    <cellStyle name="20% - Accent6 4 4 5 2" xfId="8380"/>
    <cellStyle name="20% - Accent6 4 4 5 3" xfId="13481"/>
    <cellStyle name="20% - Accent6 4 4 6" xfId="3856"/>
    <cellStyle name="20% - Accent6 4 4 6 2" xfId="8990"/>
    <cellStyle name="20% - Accent6 4 4 6 3" xfId="14091"/>
    <cellStyle name="20% - Accent6 4 4 7" xfId="4480"/>
    <cellStyle name="20% - Accent6 4 4 7 2" xfId="9614"/>
    <cellStyle name="20% - Accent6 4 4 7 3" xfId="14715"/>
    <cellStyle name="20% - Accent6 4 4 8" xfId="5119"/>
    <cellStyle name="20% - Accent6 4 4 8 2" xfId="10253"/>
    <cellStyle name="20% - Accent6 4 4 8 3" xfId="15354"/>
    <cellStyle name="20% - Accent6 4 4 9" xfId="5646"/>
    <cellStyle name="20% - Accent6 4 5" xfId="893"/>
    <cellStyle name="20% - Accent6 4 5 2" xfId="1881"/>
    <cellStyle name="20% - Accent6 4 5 2 2" xfId="7015"/>
    <cellStyle name="20% - Accent6 4 5 2 3" xfId="12116"/>
    <cellStyle name="20% - Accent6 4 5 3" xfId="2462"/>
    <cellStyle name="20% - Accent6 4 5 3 2" xfId="7596"/>
    <cellStyle name="20% - Accent6 4 5 3 3" xfId="12697"/>
    <cellStyle name="20% - Accent6 4 5 4" xfId="3058"/>
    <cellStyle name="20% - Accent6 4 5 4 2" xfId="8192"/>
    <cellStyle name="20% - Accent6 4 5 4 3" xfId="13293"/>
    <cellStyle name="20% - Accent6 4 5 5" xfId="3668"/>
    <cellStyle name="20% - Accent6 4 5 5 2" xfId="8802"/>
    <cellStyle name="20% - Accent6 4 5 5 3" xfId="13903"/>
    <cellStyle name="20% - Accent6 4 5 6" xfId="4292"/>
    <cellStyle name="20% - Accent6 4 5 6 2" xfId="9426"/>
    <cellStyle name="20% - Accent6 4 5 6 3" xfId="14527"/>
    <cellStyle name="20% - Accent6 4 5 7" xfId="4931"/>
    <cellStyle name="20% - Accent6 4 5 7 2" xfId="10065"/>
    <cellStyle name="20% - Accent6 4 5 7 3" xfId="15166"/>
    <cellStyle name="20% - Accent6 4 5 8" xfId="6027"/>
    <cellStyle name="20% - Accent6 4 5 9" xfId="11128"/>
    <cellStyle name="20% - Accent6 4 6" xfId="672"/>
    <cellStyle name="20% - Accent6 4 6 2" xfId="1662"/>
    <cellStyle name="20% - Accent6 4 6 2 2" xfId="6796"/>
    <cellStyle name="20% - Accent6 4 6 2 3" xfId="11897"/>
    <cellStyle name="20% - Accent6 4 6 3" xfId="5806"/>
    <cellStyle name="20% - Accent6 4 6 4" xfId="10909"/>
    <cellStyle name="20% - Accent6 4 7" xfId="1314"/>
    <cellStyle name="20% - Accent6 4 7 2" xfId="6448"/>
    <cellStyle name="20% - Accent6 4 7 3" xfId="11549"/>
    <cellStyle name="20% - Accent6 4 8" xfId="2243"/>
    <cellStyle name="20% - Accent6 4 8 2" xfId="7377"/>
    <cellStyle name="20% - Accent6 4 8 3" xfId="12478"/>
    <cellStyle name="20% - Accent6 4 9" xfId="2839"/>
    <cellStyle name="20% - Accent6 4 9 2" xfId="7973"/>
    <cellStyle name="20% - Accent6 4 9 3" xfId="13074"/>
    <cellStyle name="20% - Accent6 5" xfId="629"/>
    <cellStyle name="20% - Accent6 5 10" xfId="5763"/>
    <cellStyle name="20% - Accent6 5 11" xfId="10866"/>
    <cellStyle name="20% - Accent6 5 2" xfId="1198"/>
    <cellStyle name="20% - Accent6 5 2 2" xfId="2186"/>
    <cellStyle name="20% - Accent6 5 2 2 2" xfId="7320"/>
    <cellStyle name="20% - Accent6 5 2 2 3" xfId="12421"/>
    <cellStyle name="20% - Accent6 5 2 3" xfId="2767"/>
    <cellStyle name="20% - Accent6 5 2 3 2" xfId="7901"/>
    <cellStyle name="20% - Accent6 5 2 3 3" xfId="13002"/>
    <cellStyle name="20% - Accent6 5 2 4" xfId="3363"/>
    <cellStyle name="20% - Accent6 5 2 4 2" xfId="8497"/>
    <cellStyle name="20% - Accent6 5 2 4 3" xfId="13598"/>
    <cellStyle name="20% - Accent6 5 2 5" xfId="3973"/>
    <cellStyle name="20% - Accent6 5 2 5 2" xfId="9107"/>
    <cellStyle name="20% - Accent6 5 2 5 3" xfId="14208"/>
    <cellStyle name="20% - Accent6 5 2 6" xfId="4597"/>
    <cellStyle name="20% - Accent6 5 2 6 2" xfId="9731"/>
    <cellStyle name="20% - Accent6 5 2 6 3" xfId="14832"/>
    <cellStyle name="20% - Accent6 5 2 7" xfId="5236"/>
    <cellStyle name="20% - Accent6 5 2 7 2" xfId="10370"/>
    <cellStyle name="20% - Accent6 5 2 7 3" xfId="15471"/>
    <cellStyle name="20% - Accent6 5 2 8" xfId="6332"/>
    <cellStyle name="20% - Accent6 5 2 9" xfId="11433"/>
    <cellStyle name="20% - Accent6 5 3" xfId="789"/>
    <cellStyle name="20% - Accent6 5 3 2" xfId="1779"/>
    <cellStyle name="20% - Accent6 5 3 2 2" xfId="6913"/>
    <cellStyle name="20% - Accent6 5 3 2 3" xfId="12014"/>
    <cellStyle name="20% - Accent6 5 3 3" xfId="5923"/>
    <cellStyle name="20% - Accent6 5 3 4" xfId="11026"/>
    <cellStyle name="20% - Accent6 5 4" xfId="1619"/>
    <cellStyle name="20% - Accent6 5 4 2" xfId="6753"/>
    <cellStyle name="20% - Accent6 5 4 3" xfId="11854"/>
    <cellStyle name="20% - Accent6 5 5" xfId="2360"/>
    <cellStyle name="20% - Accent6 5 5 2" xfId="7494"/>
    <cellStyle name="20% - Accent6 5 5 3" xfId="12595"/>
    <cellStyle name="20% - Accent6 5 6" xfId="2956"/>
    <cellStyle name="20% - Accent6 5 6 2" xfId="8090"/>
    <cellStyle name="20% - Accent6 5 6 3" xfId="13191"/>
    <cellStyle name="20% - Accent6 5 7" xfId="3566"/>
    <cellStyle name="20% - Accent6 5 7 2" xfId="8700"/>
    <cellStyle name="20% - Accent6 5 7 3" xfId="13801"/>
    <cellStyle name="20% - Accent6 5 8" xfId="4190"/>
    <cellStyle name="20% - Accent6 5 8 2" xfId="9324"/>
    <cellStyle name="20% - Accent6 5 8 3" xfId="14425"/>
    <cellStyle name="20% - Accent6 5 9" xfId="4829"/>
    <cellStyle name="20% - Accent6 5 9 2" xfId="9963"/>
    <cellStyle name="20% - Accent6 5 9 3" xfId="15064"/>
    <cellStyle name="20% - Accent6 6" xfId="1212"/>
    <cellStyle name="20% - Accent6 6 2" xfId="2200"/>
    <cellStyle name="20% - Accent6 6 2 2" xfId="7334"/>
    <cellStyle name="20% - Accent6 6 2 3" xfId="12435"/>
    <cellStyle name="20% - Accent6 6 3" xfId="2781"/>
    <cellStyle name="20% - Accent6 6 3 2" xfId="7915"/>
    <cellStyle name="20% - Accent6 6 3 3" xfId="13016"/>
    <cellStyle name="20% - Accent6 6 4" xfId="3377"/>
    <cellStyle name="20% - Accent6 6 4 2" xfId="8511"/>
    <cellStyle name="20% - Accent6 6 4 3" xfId="13612"/>
    <cellStyle name="20% - Accent6 6 5" xfId="3987"/>
    <cellStyle name="20% - Accent6 6 5 2" xfId="9121"/>
    <cellStyle name="20% - Accent6 6 5 3" xfId="14222"/>
    <cellStyle name="20% - Accent6 6 6" xfId="4611"/>
    <cellStyle name="20% - Accent6 6 6 2" xfId="9745"/>
    <cellStyle name="20% - Accent6 6 6 3" xfId="14846"/>
    <cellStyle name="20% - Accent6 6 7" xfId="5250"/>
    <cellStyle name="20% - Accent6 6 7 2" xfId="10384"/>
    <cellStyle name="20% - Accent6 6 7 3" xfId="15485"/>
    <cellStyle name="20% - Accent6 6 8" xfId="6346"/>
    <cellStyle name="20% - Accent6 6 9" xfId="11447"/>
    <cellStyle name="20% - Accent6 7" xfId="2796"/>
    <cellStyle name="20% - Accent6 7 2" xfId="3392"/>
    <cellStyle name="20% - Accent6 7 2 2" xfId="8526"/>
    <cellStyle name="20% - Accent6 7 2 3" xfId="13627"/>
    <cellStyle name="20% - Accent6 7 3" xfId="4002"/>
    <cellStyle name="20% - Accent6 7 3 2" xfId="9136"/>
    <cellStyle name="20% - Accent6 7 3 3" xfId="14237"/>
    <cellStyle name="20% - Accent6 7 4" xfId="4626"/>
    <cellStyle name="20% - Accent6 7 4 2" xfId="9760"/>
    <cellStyle name="20% - Accent6 7 4 3" xfId="14861"/>
    <cellStyle name="20% - Accent6 7 5" xfId="5265"/>
    <cellStyle name="20% - Accent6 7 5 2" xfId="10399"/>
    <cellStyle name="20% - Accent6 7 5 3" xfId="15500"/>
    <cellStyle name="20% - Accent6 7 6" xfId="7930"/>
    <cellStyle name="20% - Accent6 7 7" xfId="13031"/>
    <cellStyle name="20% - Accent6 8" xfId="3406"/>
    <cellStyle name="20% - Accent6 8 2" xfId="4016"/>
    <cellStyle name="20% - Accent6 8 2 2" xfId="9150"/>
    <cellStyle name="20% - Accent6 8 2 3" xfId="14251"/>
    <cellStyle name="20% - Accent6 8 3" xfId="4640"/>
    <cellStyle name="20% - Accent6 8 3 2" xfId="9774"/>
    <cellStyle name="20% - Accent6 8 3 3" xfId="14875"/>
    <cellStyle name="20% - Accent6 8 4" xfId="5279"/>
    <cellStyle name="20% - Accent6 8 4 2" xfId="10413"/>
    <cellStyle name="20% - Accent6 8 4 3" xfId="15514"/>
    <cellStyle name="20% - Accent6 8 5" xfId="8540"/>
    <cellStyle name="20% - Accent6 8 6" xfId="13641"/>
    <cellStyle name="20% - Accent6 9" xfId="4030"/>
    <cellStyle name="20% - Accent6 9 2" xfId="4654"/>
    <cellStyle name="20% - Accent6 9 2 2" xfId="9788"/>
    <cellStyle name="20% - Accent6 9 2 3" xfId="14889"/>
    <cellStyle name="20% - Accent6 9 3" xfId="5293"/>
    <cellStyle name="20% - Accent6 9 3 2" xfId="10427"/>
    <cellStyle name="20% - Accent6 9 3 3" xfId="15528"/>
    <cellStyle name="20% - Accent6 9 4" xfId="9164"/>
    <cellStyle name="20% - Accent6 9 5" xfId="14265"/>
    <cellStyle name="40% - Accent1" xfId="13" builtinId="31" customBuiltin="1"/>
    <cellStyle name="40% - Accent1 10" xfId="4660"/>
    <cellStyle name="40% - Accent1 10 2" xfId="5299"/>
    <cellStyle name="40% - Accent1 10 2 2" xfId="10433"/>
    <cellStyle name="40% - Accent1 10 2 3" xfId="15534"/>
    <cellStyle name="40% - Accent1 10 3" xfId="9794"/>
    <cellStyle name="40% - Accent1 10 4" xfId="14895"/>
    <cellStyle name="40% - Accent1 2" xfId="14"/>
    <cellStyle name="40% - Accent1 2 10" xfId="2206"/>
    <cellStyle name="40% - Accent1 2 10 2" xfId="7340"/>
    <cellStyle name="40% - Accent1 2 10 3" xfId="12441"/>
    <cellStyle name="40% - Accent1 2 11" xfId="2802"/>
    <cellStyle name="40% - Accent1 2 11 2" xfId="7936"/>
    <cellStyle name="40% - Accent1 2 11 3" xfId="13037"/>
    <cellStyle name="40% - Accent1 2 12" xfId="3412"/>
    <cellStyle name="40% - Accent1 2 12 2" xfId="8546"/>
    <cellStyle name="40% - Accent1 2 12 3" xfId="13647"/>
    <cellStyle name="40% - Accent1 2 13" xfId="4036"/>
    <cellStyle name="40% - Accent1 2 13 2" xfId="9170"/>
    <cellStyle name="40% - Accent1 2 13 3" xfId="14271"/>
    <cellStyle name="40% - Accent1 2 14" xfId="4675"/>
    <cellStyle name="40% - Accent1 2 14 2" xfId="9809"/>
    <cellStyle name="40% - Accent1 2 14 3" xfId="14910"/>
    <cellStyle name="40% - Accent1 2 15" xfId="125"/>
    <cellStyle name="40% - Accent1 2 2" xfId="167"/>
    <cellStyle name="40% - Accent1 2 2 10" xfId="4079"/>
    <cellStyle name="40% - Accent1 2 2 10 2" xfId="9213"/>
    <cellStyle name="40% - Accent1 2 2 10 3" xfId="14314"/>
    <cellStyle name="40% - Accent1 2 2 11" xfId="4718"/>
    <cellStyle name="40% - Accent1 2 2 11 2" xfId="9852"/>
    <cellStyle name="40% - Accent1 2 2 11 3" xfId="14953"/>
    <cellStyle name="40% - Accent1 2 2 12" xfId="5362"/>
    <cellStyle name="40% - Accent1 2 2 13" xfId="10465"/>
    <cellStyle name="40% - Accent1 2 2 2" xfId="372"/>
    <cellStyle name="40% - Accent1 2 2 2 10" xfId="10610"/>
    <cellStyle name="40% - Accent1 2 2 2 2" xfId="942"/>
    <cellStyle name="40% - Accent1 2 2 2 2 2" xfId="1930"/>
    <cellStyle name="40% - Accent1 2 2 2 2 2 2" xfId="7064"/>
    <cellStyle name="40% - Accent1 2 2 2 2 2 3" xfId="12165"/>
    <cellStyle name="40% - Accent1 2 2 2 2 3" xfId="6076"/>
    <cellStyle name="40% - Accent1 2 2 2 2 4" xfId="11177"/>
    <cellStyle name="40% - Accent1 2 2 2 3" xfId="1363"/>
    <cellStyle name="40% - Accent1 2 2 2 3 2" xfId="6497"/>
    <cellStyle name="40% - Accent1 2 2 2 3 3" xfId="11598"/>
    <cellStyle name="40% - Accent1 2 2 2 4" xfId="2511"/>
    <cellStyle name="40% - Accent1 2 2 2 4 2" xfId="7645"/>
    <cellStyle name="40% - Accent1 2 2 2 4 3" xfId="12746"/>
    <cellStyle name="40% - Accent1 2 2 2 5" xfId="3107"/>
    <cellStyle name="40% - Accent1 2 2 2 5 2" xfId="8241"/>
    <cellStyle name="40% - Accent1 2 2 2 5 3" xfId="13342"/>
    <cellStyle name="40% - Accent1 2 2 2 6" xfId="3717"/>
    <cellStyle name="40% - Accent1 2 2 2 6 2" xfId="8851"/>
    <cellStyle name="40% - Accent1 2 2 2 6 3" xfId="13952"/>
    <cellStyle name="40% - Accent1 2 2 2 7" xfId="4341"/>
    <cellStyle name="40% - Accent1 2 2 2 7 2" xfId="9475"/>
    <cellStyle name="40% - Accent1 2 2 2 7 3" xfId="14576"/>
    <cellStyle name="40% - Accent1 2 2 2 8" xfId="4980"/>
    <cellStyle name="40% - Accent1 2 2 2 8 2" xfId="10114"/>
    <cellStyle name="40% - Accent1 2 2 2 8 3" xfId="15215"/>
    <cellStyle name="40% - Accent1 2 2 2 9" xfId="5507"/>
    <cellStyle name="40% - Accent1 2 2 3" xfId="518"/>
    <cellStyle name="40% - Accent1 2 2 3 10" xfId="10755"/>
    <cellStyle name="40% - Accent1 2 2 3 2" xfId="1087"/>
    <cellStyle name="40% - Accent1 2 2 3 2 2" xfId="2075"/>
    <cellStyle name="40% - Accent1 2 2 3 2 2 2" xfId="7209"/>
    <cellStyle name="40% - Accent1 2 2 3 2 2 3" xfId="12310"/>
    <cellStyle name="40% - Accent1 2 2 3 2 3" xfId="6221"/>
    <cellStyle name="40% - Accent1 2 2 3 2 4" xfId="11322"/>
    <cellStyle name="40% - Accent1 2 2 3 3" xfId="1508"/>
    <cellStyle name="40% - Accent1 2 2 3 3 2" xfId="6642"/>
    <cellStyle name="40% - Accent1 2 2 3 3 3" xfId="11743"/>
    <cellStyle name="40% - Accent1 2 2 3 4" xfId="2656"/>
    <cellStyle name="40% - Accent1 2 2 3 4 2" xfId="7790"/>
    <cellStyle name="40% - Accent1 2 2 3 4 3" xfId="12891"/>
    <cellStyle name="40% - Accent1 2 2 3 5" xfId="3252"/>
    <cellStyle name="40% - Accent1 2 2 3 5 2" xfId="8386"/>
    <cellStyle name="40% - Accent1 2 2 3 5 3" xfId="13487"/>
    <cellStyle name="40% - Accent1 2 2 3 6" xfId="3862"/>
    <cellStyle name="40% - Accent1 2 2 3 6 2" xfId="8996"/>
    <cellStyle name="40% - Accent1 2 2 3 6 3" xfId="14097"/>
    <cellStyle name="40% - Accent1 2 2 3 7" xfId="4486"/>
    <cellStyle name="40% - Accent1 2 2 3 7 2" xfId="9620"/>
    <cellStyle name="40% - Accent1 2 2 3 7 3" xfId="14721"/>
    <cellStyle name="40% - Accent1 2 2 3 8" xfId="5125"/>
    <cellStyle name="40% - Accent1 2 2 3 8 2" xfId="10259"/>
    <cellStyle name="40% - Accent1 2 2 3 8 3" xfId="15360"/>
    <cellStyle name="40% - Accent1 2 2 3 9" xfId="5652"/>
    <cellStyle name="40% - Accent1 2 2 4" xfId="797"/>
    <cellStyle name="40% - Accent1 2 2 4 2" xfId="1785"/>
    <cellStyle name="40% - Accent1 2 2 4 2 2" xfId="6919"/>
    <cellStyle name="40% - Accent1 2 2 4 2 3" xfId="12020"/>
    <cellStyle name="40% - Accent1 2 2 4 3" xfId="2366"/>
    <cellStyle name="40% - Accent1 2 2 4 3 2" xfId="7500"/>
    <cellStyle name="40% - Accent1 2 2 4 3 3" xfId="12601"/>
    <cellStyle name="40% - Accent1 2 2 4 4" xfId="2962"/>
    <cellStyle name="40% - Accent1 2 2 4 4 2" xfId="8096"/>
    <cellStyle name="40% - Accent1 2 2 4 4 3" xfId="13197"/>
    <cellStyle name="40% - Accent1 2 2 4 5" xfId="3572"/>
    <cellStyle name="40% - Accent1 2 2 4 5 2" xfId="8706"/>
    <cellStyle name="40% - Accent1 2 2 4 5 3" xfId="13807"/>
    <cellStyle name="40% - Accent1 2 2 4 6" xfId="4196"/>
    <cellStyle name="40% - Accent1 2 2 4 6 2" xfId="9330"/>
    <cellStyle name="40% - Accent1 2 2 4 6 3" xfId="14431"/>
    <cellStyle name="40% - Accent1 2 2 4 7" xfId="4835"/>
    <cellStyle name="40% - Accent1 2 2 4 7 2" xfId="9969"/>
    <cellStyle name="40% - Accent1 2 2 4 7 3" xfId="15070"/>
    <cellStyle name="40% - Accent1 2 2 4 8" xfId="5931"/>
    <cellStyle name="40% - Accent1 2 2 4 9" xfId="11032"/>
    <cellStyle name="40% - Accent1 2 2 5" xfId="678"/>
    <cellStyle name="40% - Accent1 2 2 5 2" xfId="1668"/>
    <cellStyle name="40% - Accent1 2 2 5 2 2" xfId="6802"/>
    <cellStyle name="40% - Accent1 2 2 5 2 3" xfId="11903"/>
    <cellStyle name="40% - Accent1 2 2 5 3" xfId="5812"/>
    <cellStyle name="40% - Accent1 2 2 5 4" xfId="10915"/>
    <cellStyle name="40% - Accent1 2 2 6" xfId="1218"/>
    <cellStyle name="40% - Accent1 2 2 6 2" xfId="6352"/>
    <cellStyle name="40% - Accent1 2 2 6 3" xfId="11453"/>
    <cellStyle name="40% - Accent1 2 2 7" xfId="2249"/>
    <cellStyle name="40% - Accent1 2 2 7 2" xfId="7383"/>
    <cellStyle name="40% - Accent1 2 2 7 3" xfId="12484"/>
    <cellStyle name="40% - Accent1 2 2 8" xfId="2845"/>
    <cellStyle name="40% - Accent1 2 2 8 2" xfId="7979"/>
    <cellStyle name="40% - Accent1 2 2 8 3" xfId="13080"/>
    <cellStyle name="40% - Accent1 2 2 9" xfId="3455"/>
    <cellStyle name="40% - Accent1 2 2 9 2" xfId="8589"/>
    <cellStyle name="40% - Accent1 2 2 9 3" xfId="13690"/>
    <cellStyle name="40% - Accent1 2 3" xfId="193"/>
    <cellStyle name="40% - Accent1 2 3 10" xfId="4094"/>
    <cellStyle name="40% - Accent1 2 3 10 2" xfId="9228"/>
    <cellStyle name="40% - Accent1 2 3 10 3" xfId="14329"/>
    <cellStyle name="40% - Accent1 2 3 11" xfId="4733"/>
    <cellStyle name="40% - Accent1 2 3 11 2" xfId="9867"/>
    <cellStyle name="40% - Accent1 2 3 11 3" xfId="14968"/>
    <cellStyle name="40% - Accent1 2 3 12" xfId="5377"/>
    <cellStyle name="40% - Accent1 2 3 13" xfId="10480"/>
    <cellStyle name="40% - Accent1 2 3 2" xfId="387"/>
    <cellStyle name="40% - Accent1 2 3 2 10" xfId="10625"/>
    <cellStyle name="40% - Accent1 2 3 2 2" xfId="957"/>
    <cellStyle name="40% - Accent1 2 3 2 2 2" xfId="1945"/>
    <cellStyle name="40% - Accent1 2 3 2 2 2 2" xfId="7079"/>
    <cellStyle name="40% - Accent1 2 3 2 2 2 3" xfId="12180"/>
    <cellStyle name="40% - Accent1 2 3 2 2 3" xfId="6091"/>
    <cellStyle name="40% - Accent1 2 3 2 2 4" xfId="11192"/>
    <cellStyle name="40% - Accent1 2 3 2 3" xfId="1378"/>
    <cellStyle name="40% - Accent1 2 3 2 3 2" xfId="6512"/>
    <cellStyle name="40% - Accent1 2 3 2 3 3" xfId="11613"/>
    <cellStyle name="40% - Accent1 2 3 2 4" xfId="2526"/>
    <cellStyle name="40% - Accent1 2 3 2 4 2" xfId="7660"/>
    <cellStyle name="40% - Accent1 2 3 2 4 3" xfId="12761"/>
    <cellStyle name="40% - Accent1 2 3 2 5" xfId="3122"/>
    <cellStyle name="40% - Accent1 2 3 2 5 2" xfId="8256"/>
    <cellStyle name="40% - Accent1 2 3 2 5 3" xfId="13357"/>
    <cellStyle name="40% - Accent1 2 3 2 6" xfId="3732"/>
    <cellStyle name="40% - Accent1 2 3 2 6 2" xfId="8866"/>
    <cellStyle name="40% - Accent1 2 3 2 6 3" xfId="13967"/>
    <cellStyle name="40% - Accent1 2 3 2 7" xfId="4356"/>
    <cellStyle name="40% - Accent1 2 3 2 7 2" xfId="9490"/>
    <cellStyle name="40% - Accent1 2 3 2 7 3" xfId="14591"/>
    <cellStyle name="40% - Accent1 2 3 2 8" xfId="4995"/>
    <cellStyle name="40% - Accent1 2 3 2 8 2" xfId="10129"/>
    <cellStyle name="40% - Accent1 2 3 2 8 3" xfId="15230"/>
    <cellStyle name="40% - Accent1 2 3 2 9" xfId="5522"/>
    <cellStyle name="40% - Accent1 2 3 3" xfId="533"/>
    <cellStyle name="40% - Accent1 2 3 3 10" xfId="10770"/>
    <cellStyle name="40% - Accent1 2 3 3 2" xfId="1102"/>
    <cellStyle name="40% - Accent1 2 3 3 2 2" xfId="2090"/>
    <cellStyle name="40% - Accent1 2 3 3 2 2 2" xfId="7224"/>
    <cellStyle name="40% - Accent1 2 3 3 2 2 3" xfId="12325"/>
    <cellStyle name="40% - Accent1 2 3 3 2 3" xfId="6236"/>
    <cellStyle name="40% - Accent1 2 3 3 2 4" xfId="11337"/>
    <cellStyle name="40% - Accent1 2 3 3 3" xfId="1523"/>
    <cellStyle name="40% - Accent1 2 3 3 3 2" xfId="6657"/>
    <cellStyle name="40% - Accent1 2 3 3 3 3" xfId="11758"/>
    <cellStyle name="40% - Accent1 2 3 3 4" xfId="2671"/>
    <cellStyle name="40% - Accent1 2 3 3 4 2" xfId="7805"/>
    <cellStyle name="40% - Accent1 2 3 3 4 3" xfId="12906"/>
    <cellStyle name="40% - Accent1 2 3 3 5" xfId="3267"/>
    <cellStyle name="40% - Accent1 2 3 3 5 2" xfId="8401"/>
    <cellStyle name="40% - Accent1 2 3 3 5 3" xfId="13502"/>
    <cellStyle name="40% - Accent1 2 3 3 6" xfId="3877"/>
    <cellStyle name="40% - Accent1 2 3 3 6 2" xfId="9011"/>
    <cellStyle name="40% - Accent1 2 3 3 6 3" xfId="14112"/>
    <cellStyle name="40% - Accent1 2 3 3 7" xfId="4501"/>
    <cellStyle name="40% - Accent1 2 3 3 7 2" xfId="9635"/>
    <cellStyle name="40% - Accent1 2 3 3 7 3" xfId="14736"/>
    <cellStyle name="40% - Accent1 2 3 3 8" xfId="5140"/>
    <cellStyle name="40% - Accent1 2 3 3 8 2" xfId="10274"/>
    <cellStyle name="40% - Accent1 2 3 3 8 3" xfId="15375"/>
    <cellStyle name="40% - Accent1 2 3 3 9" xfId="5667"/>
    <cellStyle name="40% - Accent1 2 3 4" xfId="812"/>
    <cellStyle name="40% - Accent1 2 3 4 2" xfId="1800"/>
    <cellStyle name="40% - Accent1 2 3 4 2 2" xfId="6934"/>
    <cellStyle name="40% - Accent1 2 3 4 2 3" xfId="12035"/>
    <cellStyle name="40% - Accent1 2 3 4 3" xfId="2381"/>
    <cellStyle name="40% - Accent1 2 3 4 3 2" xfId="7515"/>
    <cellStyle name="40% - Accent1 2 3 4 3 3" xfId="12616"/>
    <cellStyle name="40% - Accent1 2 3 4 4" xfId="2977"/>
    <cellStyle name="40% - Accent1 2 3 4 4 2" xfId="8111"/>
    <cellStyle name="40% - Accent1 2 3 4 4 3" xfId="13212"/>
    <cellStyle name="40% - Accent1 2 3 4 5" xfId="3587"/>
    <cellStyle name="40% - Accent1 2 3 4 5 2" xfId="8721"/>
    <cellStyle name="40% - Accent1 2 3 4 5 3" xfId="13822"/>
    <cellStyle name="40% - Accent1 2 3 4 6" xfId="4211"/>
    <cellStyle name="40% - Accent1 2 3 4 6 2" xfId="9345"/>
    <cellStyle name="40% - Accent1 2 3 4 6 3" xfId="14446"/>
    <cellStyle name="40% - Accent1 2 3 4 7" xfId="4850"/>
    <cellStyle name="40% - Accent1 2 3 4 7 2" xfId="9984"/>
    <cellStyle name="40% - Accent1 2 3 4 7 3" xfId="15085"/>
    <cellStyle name="40% - Accent1 2 3 4 8" xfId="5946"/>
    <cellStyle name="40% - Accent1 2 3 4 9" xfId="11047"/>
    <cellStyle name="40% - Accent1 2 3 5" xfId="693"/>
    <cellStyle name="40% - Accent1 2 3 5 2" xfId="1683"/>
    <cellStyle name="40% - Accent1 2 3 5 2 2" xfId="6817"/>
    <cellStyle name="40% - Accent1 2 3 5 2 3" xfId="11918"/>
    <cellStyle name="40% - Accent1 2 3 5 3" xfId="5827"/>
    <cellStyle name="40% - Accent1 2 3 5 4" xfId="10930"/>
    <cellStyle name="40% - Accent1 2 3 6" xfId="1233"/>
    <cellStyle name="40% - Accent1 2 3 6 2" xfId="6367"/>
    <cellStyle name="40% - Accent1 2 3 6 3" xfId="11468"/>
    <cellStyle name="40% - Accent1 2 3 7" xfId="2264"/>
    <cellStyle name="40% - Accent1 2 3 7 2" xfId="7398"/>
    <cellStyle name="40% - Accent1 2 3 7 3" xfId="12499"/>
    <cellStyle name="40% - Accent1 2 3 8" xfId="2860"/>
    <cellStyle name="40% - Accent1 2 3 8 2" xfId="7994"/>
    <cellStyle name="40% - Accent1 2 3 8 3" xfId="13095"/>
    <cellStyle name="40% - Accent1 2 3 9" xfId="3470"/>
    <cellStyle name="40% - Accent1 2 3 9 2" xfId="8604"/>
    <cellStyle name="40% - Accent1 2 3 9 3" xfId="13705"/>
    <cellStyle name="40% - Accent1 2 4" xfId="209"/>
    <cellStyle name="40% - Accent1 2 4 10" xfId="4109"/>
    <cellStyle name="40% - Accent1 2 4 10 2" xfId="9243"/>
    <cellStyle name="40% - Accent1 2 4 10 3" xfId="14344"/>
    <cellStyle name="40% - Accent1 2 4 11" xfId="4748"/>
    <cellStyle name="40% - Accent1 2 4 11 2" xfId="9882"/>
    <cellStyle name="40% - Accent1 2 4 11 3" xfId="14983"/>
    <cellStyle name="40% - Accent1 2 4 12" xfId="5392"/>
    <cellStyle name="40% - Accent1 2 4 13" xfId="10495"/>
    <cellStyle name="40% - Accent1 2 4 2" xfId="403"/>
    <cellStyle name="40% - Accent1 2 4 2 10" xfId="10640"/>
    <cellStyle name="40% - Accent1 2 4 2 2" xfId="972"/>
    <cellStyle name="40% - Accent1 2 4 2 2 2" xfId="1960"/>
    <cellStyle name="40% - Accent1 2 4 2 2 2 2" xfId="7094"/>
    <cellStyle name="40% - Accent1 2 4 2 2 2 3" xfId="12195"/>
    <cellStyle name="40% - Accent1 2 4 2 2 3" xfId="6106"/>
    <cellStyle name="40% - Accent1 2 4 2 2 4" xfId="11207"/>
    <cellStyle name="40% - Accent1 2 4 2 3" xfId="1393"/>
    <cellStyle name="40% - Accent1 2 4 2 3 2" xfId="6527"/>
    <cellStyle name="40% - Accent1 2 4 2 3 3" xfId="11628"/>
    <cellStyle name="40% - Accent1 2 4 2 4" xfId="2541"/>
    <cellStyle name="40% - Accent1 2 4 2 4 2" xfId="7675"/>
    <cellStyle name="40% - Accent1 2 4 2 4 3" xfId="12776"/>
    <cellStyle name="40% - Accent1 2 4 2 5" xfId="3137"/>
    <cellStyle name="40% - Accent1 2 4 2 5 2" xfId="8271"/>
    <cellStyle name="40% - Accent1 2 4 2 5 3" xfId="13372"/>
    <cellStyle name="40% - Accent1 2 4 2 6" xfId="3747"/>
    <cellStyle name="40% - Accent1 2 4 2 6 2" xfId="8881"/>
    <cellStyle name="40% - Accent1 2 4 2 6 3" xfId="13982"/>
    <cellStyle name="40% - Accent1 2 4 2 7" xfId="4371"/>
    <cellStyle name="40% - Accent1 2 4 2 7 2" xfId="9505"/>
    <cellStyle name="40% - Accent1 2 4 2 7 3" xfId="14606"/>
    <cellStyle name="40% - Accent1 2 4 2 8" xfId="5010"/>
    <cellStyle name="40% - Accent1 2 4 2 8 2" xfId="10144"/>
    <cellStyle name="40% - Accent1 2 4 2 8 3" xfId="15245"/>
    <cellStyle name="40% - Accent1 2 4 2 9" xfId="5537"/>
    <cellStyle name="40% - Accent1 2 4 3" xfId="548"/>
    <cellStyle name="40% - Accent1 2 4 3 10" xfId="10785"/>
    <cellStyle name="40% - Accent1 2 4 3 2" xfId="1117"/>
    <cellStyle name="40% - Accent1 2 4 3 2 2" xfId="2105"/>
    <cellStyle name="40% - Accent1 2 4 3 2 2 2" xfId="7239"/>
    <cellStyle name="40% - Accent1 2 4 3 2 2 3" xfId="12340"/>
    <cellStyle name="40% - Accent1 2 4 3 2 3" xfId="6251"/>
    <cellStyle name="40% - Accent1 2 4 3 2 4" xfId="11352"/>
    <cellStyle name="40% - Accent1 2 4 3 3" xfId="1538"/>
    <cellStyle name="40% - Accent1 2 4 3 3 2" xfId="6672"/>
    <cellStyle name="40% - Accent1 2 4 3 3 3" xfId="11773"/>
    <cellStyle name="40% - Accent1 2 4 3 4" xfId="2686"/>
    <cellStyle name="40% - Accent1 2 4 3 4 2" xfId="7820"/>
    <cellStyle name="40% - Accent1 2 4 3 4 3" xfId="12921"/>
    <cellStyle name="40% - Accent1 2 4 3 5" xfId="3282"/>
    <cellStyle name="40% - Accent1 2 4 3 5 2" xfId="8416"/>
    <cellStyle name="40% - Accent1 2 4 3 5 3" xfId="13517"/>
    <cellStyle name="40% - Accent1 2 4 3 6" xfId="3892"/>
    <cellStyle name="40% - Accent1 2 4 3 6 2" xfId="9026"/>
    <cellStyle name="40% - Accent1 2 4 3 6 3" xfId="14127"/>
    <cellStyle name="40% - Accent1 2 4 3 7" xfId="4516"/>
    <cellStyle name="40% - Accent1 2 4 3 7 2" xfId="9650"/>
    <cellStyle name="40% - Accent1 2 4 3 7 3" xfId="14751"/>
    <cellStyle name="40% - Accent1 2 4 3 8" xfId="5155"/>
    <cellStyle name="40% - Accent1 2 4 3 8 2" xfId="10289"/>
    <cellStyle name="40% - Accent1 2 4 3 8 3" xfId="15390"/>
    <cellStyle name="40% - Accent1 2 4 3 9" xfId="5682"/>
    <cellStyle name="40% - Accent1 2 4 4" xfId="827"/>
    <cellStyle name="40% - Accent1 2 4 4 2" xfId="1815"/>
    <cellStyle name="40% - Accent1 2 4 4 2 2" xfId="6949"/>
    <cellStyle name="40% - Accent1 2 4 4 2 3" xfId="12050"/>
    <cellStyle name="40% - Accent1 2 4 4 3" xfId="2396"/>
    <cellStyle name="40% - Accent1 2 4 4 3 2" xfId="7530"/>
    <cellStyle name="40% - Accent1 2 4 4 3 3" xfId="12631"/>
    <cellStyle name="40% - Accent1 2 4 4 4" xfId="2992"/>
    <cellStyle name="40% - Accent1 2 4 4 4 2" xfId="8126"/>
    <cellStyle name="40% - Accent1 2 4 4 4 3" xfId="13227"/>
    <cellStyle name="40% - Accent1 2 4 4 5" xfId="3602"/>
    <cellStyle name="40% - Accent1 2 4 4 5 2" xfId="8736"/>
    <cellStyle name="40% - Accent1 2 4 4 5 3" xfId="13837"/>
    <cellStyle name="40% - Accent1 2 4 4 6" xfId="4226"/>
    <cellStyle name="40% - Accent1 2 4 4 6 2" xfId="9360"/>
    <cellStyle name="40% - Accent1 2 4 4 6 3" xfId="14461"/>
    <cellStyle name="40% - Accent1 2 4 4 7" xfId="4865"/>
    <cellStyle name="40% - Accent1 2 4 4 7 2" xfId="9999"/>
    <cellStyle name="40% - Accent1 2 4 4 7 3" xfId="15100"/>
    <cellStyle name="40% - Accent1 2 4 4 8" xfId="5961"/>
    <cellStyle name="40% - Accent1 2 4 4 9" xfId="11062"/>
    <cellStyle name="40% - Accent1 2 4 5" xfId="708"/>
    <cellStyle name="40% - Accent1 2 4 5 2" xfId="1698"/>
    <cellStyle name="40% - Accent1 2 4 5 2 2" xfId="6832"/>
    <cellStyle name="40% - Accent1 2 4 5 2 3" xfId="11933"/>
    <cellStyle name="40% - Accent1 2 4 5 3" xfId="5842"/>
    <cellStyle name="40% - Accent1 2 4 5 4" xfId="10945"/>
    <cellStyle name="40% - Accent1 2 4 6" xfId="1248"/>
    <cellStyle name="40% - Accent1 2 4 6 2" xfId="6382"/>
    <cellStyle name="40% - Accent1 2 4 6 3" xfId="11483"/>
    <cellStyle name="40% - Accent1 2 4 7" xfId="2279"/>
    <cellStyle name="40% - Accent1 2 4 7 2" xfId="7413"/>
    <cellStyle name="40% - Accent1 2 4 7 3" xfId="12514"/>
    <cellStyle name="40% - Accent1 2 4 8" xfId="2875"/>
    <cellStyle name="40% - Accent1 2 4 8 2" xfId="8009"/>
    <cellStyle name="40% - Accent1 2 4 8 3" xfId="13110"/>
    <cellStyle name="40% - Accent1 2 4 9" xfId="3485"/>
    <cellStyle name="40% - Accent1 2 4 9 2" xfId="8619"/>
    <cellStyle name="40% - Accent1 2 4 9 3" xfId="13720"/>
    <cellStyle name="40% - Accent1 2 5" xfId="238"/>
    <cellStyle name="40% - Accent1 2 5 10" xfId="4138"/>
    <cellStyle name="40% - Accent1 2 5 10 2" xfId="9272"/>
    <cellStyle name="40% - Accent1 2 5 10 3" xfId="14373"/>
    <cellStyle name="40% - Accent1 2 5 11" xfId="4777"/>
    <cellStyle name="40% - Accent1 2 5 11 2" xfId="9911"/>
    <cellStyle name="40% - Accent1 2 5 11 3" xfId="15012"/>
    <cellStyle name="40% - Accent1 2 5 12" xfId="5421"/>
    <cellStyle name="40% - Accent1 2 5 13" xfId="10524"/>
    <cellStyle name="40% - Accent1 2 5 2" xfId="432"/>
    <cellStyle name="40% - Accent1 2 5 2 10" xfId="10669"/>
    <cellStyle name="40% - Accent1 2 5 2 2" xfId="1001"/>
    <cellStyle name="40% - Accent1 2 5 2 2 2" xfId="1989"/>
    <cellStyle name="40% - Accent1 2 5 2 2 2 2" xfId="7123"/>
    <cellStyle name="40% - Accent1 2 5 2 2 2 3" xfId="12224"/>
    <cellStyle name="40% - Accent1 2 5 2 2 3" xfId="6135"/>
    <cellStyle name="40% - Accent1 2 5 2 2 4" xfId="11236"/>
    <cellStyle name="40% - Accent1 2 5 2 3" xfId="1422"/>
    <cellStyle name="40% - Accent1 2 5 2 3 2" xfId="6556"/>
    <cellStyle name="40% - Accent1 2 5 2 3 3" xfId="11657"/>
    <cellStyle name="40% - Accent1 2 5 2 4" xfId="2570"/>
    <cellStyle name="40% - Accent1 2 5 2 4 2" xfId="7704"/>
    <cellStyle name="40% - Accent1 2 5 2 4 3" xfId="12805"/>
    <cellStyle name="40% - Accent1 2 5 2 5" xfId="3166"/>
    <cellStyle name="40% - Accent1 2 5 2 5 2" xfId="8300"/>
    <cellStyle name="40% - Accent1 2 5 2 5 3" xfId="13401"/>
    <cellStyle name="40% - Accent1 2 5 2 6" xfId="3776"/>
    <cellStyle name="40% - Accent1 2 5 2 6 2" xfId="8910"/>
    <cellStyle name="40% - Accent1 2 5 2 6 3" xfId="14011"/>
    <cellStyle name="40% - Accent1 2 5 2 7" xfId="4400"/>
    <cellStyle name="40% - Accent1 2 5 2 7 2" xfId="9534"/>
    <cellStyle name="40% - Accent1 2 5 2 7 3" xfId="14635"/>
    <cellStyle name="40% - Accent1 2 5 2 8" xfId="5039"/>
    <cellStyle name="40% - Accent1 2 5 2 8 2" xfId="10173"/>
    <cellStyle name="40% - Accent1 2 5 2 8 3" xfId="15274"/>
    <cellStyle name="40% - Accent1 2 5 2 9" xfId="5566"/>
    <cellStyle name="40% - Accent1 2 5 3" xfId="577"/>
    <cellStyle name="40% - Accent1 2 5 3 10" xfId="10814"/>
    <cellStyle name="40% - Accent1 2 5 3 2" xfId="1146"/>
    <cellStyle name="40% - Accent1 2 5 3 2 2" xfId="2134"/>
    <cellStyle name="40% - Accent1 2 5 3 2 2 2" xfId="7268"/>
    <cellStyle name="40% - Accent1 2 5 3 2 2 3" xfId="12369"/>
    <cellStyle name="40% - Accent1 2 5 3 2 3" xfId="6280"/>
    <cellStyle name="40% - Accent1 2 5 3 2 4" xfId="11381"/>
    <cellStyle name="40% - Accent1 2 5 3 3" xfId="1567"/>
    <cellStyle name="40% - Accent1 2 5 3 3 2" xfId="6701"/>
    <cellStyle name="40% - Accent1 2 5 3 3 3" xfId="11802"/>
    <cellStyle name="40% - Accent1 2 5 3 4" xfId="2715"/>
    <cellStyle name="40% - Accent1 2 5 3 4 2" xfId="7849"/>
    <cellStyle name="40% - Accent1 2 5 3 4 3" xfId="12950"/>
    <cellStyle name="40% - Accent1 2 5 3 5" xfId="3311"/>
    <cellStyle name="40% - Accent1 2 5 3 5 2" xfId="8445"/>
    <cellStyle name="40% - Accent1 2 5 3 5 3" xfId="13546"/>
    <cellStyle name="40% - Accent1 2 5 3 6" xfId="3921"/>
    <cellStyle name="40% - Accent1 2 5 3 6 2" xfId="9055"/>
    <cellStyle name="40% - Accent1 2 5 3 6 3" xfId="14156"/>
    <cellStyle name="40% - Accent1 2 5 3 7" xfId="4545"/>
    <cellStyle name="40% - Accent1 2 5 3 7 2" xfId="9679"/>
    <cellStyle name="40% - Accent1 2 5 3 7 3" xfId="14780"/>
    <cellStyle name="40% - Accent1 2 5 3 8" xfId="5184"/>
    <cellStyle name="40% - Accent1 2 5 3 8 2" xfId="10318"/>
    <cellStyle name="40% - Accent1 2 5 3 8 3" xfId="15419"/>
    <cellStyle name="40% - Accent1 2 5 3 9" xfId="5711"/>
    <cellStyle name="40% - Accent1 2 5 4" xfId="856"/>
    <cellStyle name="40% - Accent1 2 5 4 2" xfId="1844"/>
    <cellStyle name="40% - Accent1 2 5 4 2 2" xfId="6978"/>
    <cellStyle name="40% - Accent1 2 5 4 2 3" xfId="12079"/>
    <cellStyle name="40% - Accent1 2 5 4 3" xfId="2425"/>
    <cellStyle name="40% - Accent1 2 5 4 3 2" xfId="7559"/>
    <cellStyle name="40% - Accent1 2 5 4 3 3" xfId="12660"/>
    <cellStyle name="40% - Accent1 2 5 4 4" xfId="3021"/>
    <cellStyle name="40% - Accent1 2 5 4 4 2" xfId="8155"/>
    <cellStyle name="40% - Accent1 2 5 4 4 3" xfId="13256"/>
    <cellStyle name="40% - Accent1 2 5 4 5" xfId="3631"/>
    <cellStyle name="40% - Accent1 2 5 4 5 2" xfId="8765"/>
    <cellStyle name="40% - Accent1 2 5 4 5 3" xfId="13866"/>
    <cellStyle name="40% - Accent1 2 5 4 6" xfId="4255"/>
    <cellStyle name="40% - Accent1 2 5 4 6 2" xfId="9389"/>
    <cellStyle name="40% - Accent1 2 5 4 6 3" xfId="14490"/>
    <cellStyle name="40% - Accent1 2 5 4 7" xfId="4894"/>
    <cellStyle name="40% - Accent1 2 5 4 7 2" xfId="10028"/>
    <cellStyle name="40% - Accent1 2 5 4 7 3" xfId="15129"/>
    <cellStyle name="40% - Accent1 2 5 4 8" xfId="5990"/>
    <cellStyle name="40% - Accent1 2 5 4 9" xfId="11091"/>
    <cellStyle name="40% - Accent1 2 5 5" xfId="737"/>
    <cellStyle name="40% - Accent1 2 5 5 2" xfId="1727"/>
    <cellStyle name="40% - Accent1 2 5 5 2 2" xfId="6861"/>
    <cellStyle name="40% - Accent1 2 5 5 2 3" xfId="11962"/>
    <cellStyle name="40% - Accent1 2 5 5 3" xfId="5871"/>
    <cellStyle name="40% - Accent1 2 5 5 4" xfId="10974"/>
    <cellStyle name="40% - Accent1 2 5 6" xfId="1277"/>
    <cellStyle name="40% - Accent1 2 5 6 2" xfId="6411"/>
    <cellStyle name="40% - Accent1 2 5 6 3" xfId="11512"/>
    <cellStyle name="40% - Accent1 2 5 7" xfId="2308"/>
    <cellStyle name="40% - Accent1 2 5 7 2" xfId="7442"/>
    <cellStyle name="40% - Accent1 2 5 7 3" xfId="12543"/>
    <cellStyle name="40% - Accent1 2 5 8" xfId="2904"/>
    <cellStyle name="40% - Accent1 2 5 8 2" xfId="8038"/>
    <cellStyle name="40% - Accent1 2 5 8 3" xfId="13139"/>
    <cellStyle name="40% - Accent1 2 5 9" xfId="3514"/>
    <cellStyle name="40% - Accent1 2 5 9 2" xfId="8648"/>
    <cellStyle name="40% - Accent1 2 5 9 3" xfId="13749"/>
    <cellStyle name="40% - Accent1 2 6" xfId="327"/>
    <cellStyle name="40% - Accent1 2 7" xfId="281"/>
    <cellStyle name="40% - Accent1 2 7 10" xfId="10567"/>
    <cellStyle name="40% - Accent1 2 7 2" xfId="899"/>
    <cellStyle name="40% - Accent1 2 7 2 2" xfId="1887"/>
    <cellStyle name="40% - Accent1 2 7 2 2 2" xfId="7021"/>
    <cellStyle name="40% - Accent1 2 7 2 2 3" xfId="12122"/>
    <cellStyle name="40% - Accent1 2 7 2 3" xfId="6033"/>
    <cellStyle name="40% - Accent1 2 7 2 4" xfId="11134"/>
    <cellStyle name="40% - Accent1 2 7 3" xfId="1320"/>
    <cellStyle name="40% - Accent1 2 7 3 2" xfId="6454"/>
    <cellStyle name="40% - Accent1 2 7 3 3" xfId="11555"/>
    <cellStyle name="40% - Accent1 2 7 4" xfId="2468"/>
    <cellStyle name="40% - Accent1 2 7 4 2" xfId="7602"/>
    <cellStyle name="40% - Accent1 2 7 4 3" xfId="12703"/>
    <cellStyle name="40% - Accent1 2 7 5" xfId="3064"/>
    <cellStyle name="40% - Accent1 2 7 5 2" xfId="8198"/>
    <cellStyle name="40% - Accent1 2 7 5 3" xfId="13299"/>
    <cellStyle name="40% - Accent1 2 7 6" xfId="3674"/>
    <cellStyle name="40% - Accent1 2 7 6 2" xfId="8808"/>
    <cellStyle name="40% - Accent1 2 7 6 3" xfId="13909"/>
    <cellStyle name="40% - Accent1 2 7 7" xfId="4298"/>
    <cellStyle name="40% - Accent1 2 7 7 2" xfId="9432"/>
    <cellStyle name="40% - Accent1 2 7 7 3" xfId="14533"/>
    <cellStyle name="40% - Accent1 2 7 8" xfId="4937"/>
    <cellStyle name="40% - Accent1 2 7 8 2" xfId="10071"/>
    <cellStyle name="40% - Accent1 2 7 8 3" xfId="15172"/>
    <cellStyle name="40% - Accent1 2 7 9" xfId="5464"/>
    <cellStyle name="40% - Accent1 2 8" xfId="475"/>
    <cellStyle name="40% - Accent1 2 8 10" xfId="10712"/>
    <cellStyle name="40% - Accent1 2 8 2" xfId="1044"/>
    <cellStyle name="40% - Accent1 2 8 2 2" xfId="2032"/>
    <cellStyle name="40% - Accent1 2 8 2 2 2" xfId="7166"/>
    <cellStyle name="40% - Accent1 2 8 2 2 3" xfId="12267"/>
    <cellStyle name="40% - Accent1 2 8 2 3" xfId="6178"/>
    <cellStyle name="40% - Accent1 2 8 2 4" xfId="11279"/>
    <cellStyle name="40% - Accent1 2 8 3" xfId="1465"/>
    <cellStyle name="40% - Accent1 2 8 3 2" xfId="6599"/>
    <cellStyle name="40% - Accent1 2 8 3 3" xfId="11700"/>
    <cellStyle name="40% - Accent1 2 8 4" xfId="2613"/>
    <cellStyle name="40% - Accent1 2 8 4 2" xfId="7747"/>
    <cellStyle name="40% - Accent1 2 8 4 3" xfId="12848"/>
    <cellStyle name="40% - Accent1 2 8 5" xfId="3209"/>
    <cellStyle name="40% - Accent1 2 8 5 2" xfId="8343"/>
    <cellStyle name="40% - Accent1 2 8 5 3" xfId="13444"/>
    <cellStyle name="40% - Accent1 2 8 6" xfId="3819"/>
    <cellStyle name="40% - Accent1 2 8 6 2" xfId="8953"/>
    <cellStyle name="40% - Accent1 2 8 6 3" xfId="14054"/>
    <cellStyle name="40% - Accent1 2 8 7" xfId="4443"/>
    <cellStyle name="40% - Accent1 2 8 7 2" xfId="9577"/>
    <cellStyle name="40% - Accent1 2 8 7 3" xfId="14678"/>
    <cellStyle name="40% - Accent1 2 8 8" xfId="5082"/>
    <cellStyle name="40% - Accent1 2 8 8 2" xfId="10216"/>
    <cellStyle name="40% - Accent1 2 8 8 3" xfId="15317"/>
    <cellStyle name="40% - Accent1 2 8 9" xfId="5609"/>
    <cellStyle name="40% - Accent1 2 9" xfId="635"/>
    <cellStyle name="40% - Accent1 2 9 2" xfId="1625"/>
    <cellStyle name="40% - Accent1 2 9 2 2" xfId="6759"/>
    <cellStyle name="40% - Accent1 2 9 2 3" xfId="11860"/>
    <cellStyle name="40% - Accent1 2 9 3" xfId="5769"/>
    <cellStyle name="40% - Accent1 2 9 4" xfId="10872"/>
    <cellStyle name="40% - Accent1 3" xfId="223"/>
    <cellStyle name="40% - Accent1 3 10" xfId="2816"/>
    <cellStyle name="40% - Accent1 3 10 2" xfId="7950"/>
    <cellStyle name="40% - Accent1 3 10 3" xfId="13051"/>
    <cellStyle name="40% - Accent1 3 11" xfId="3426"/>
    <cellStyle name="40% - Accent1 3 11 2" xfId="8560"/>
    <cellStyle name="40% - Accent1 3 11 3" xfId="13661"/>
    <cellStyle name="40% - Accent1 3 12" xfId="4050"/>
    <cellStyle name="40% - Accent1 3 12 2" xfId="9184"/>
    <cellStyle name="40% - Accent1 3 12 3" xfId="14285"/>
    <cellStyle name="40% - Accent1 3 13" xfId="4689"/>
    <cellStyle name="40% - Accent1 3 13 2" xfId="9823"/>
    <cellStyle name="40% - Accent1 3 13 3" xfId="14924"/>
    <cellStyle name="40% - Accent1 3 14" xfId="5406"/>
    <cellStyle name="40% - Accent1 3 15" xfId="10509"/>
    <cellStyle name="40% - Accent1 3 2" xfId="252"/>
    <cellStyle name="40% - Accent1 3 2 10" xfId="4152"/>
    <cellStyle name="40% - Accent1 3 2 10 2" xfId="9286"/>
    <cellStyle name="40% - Accent1 3 2 10 3" xfId="14387"/>
    <cellStyle name="40% - Accent1 3 2 11" xfId="4791"/>
    <cellStyle name="40% - Accent1 3 2 11 2" xfId="9925"/>
    <cellStyle name="40% - Accent1 3 2 11 3" xfId="15026"/>
    <cellStyle name="40% - Accent1 3 2 12" xfId="5435"/>
    <cellStyle name="40% - Accent1 3 2 13" xfId="10538"/>
    <cellStyle name="40% - Accent1 3 2 2" xfId="446"/>
    <cellStyle name="40% - Accent1 3 2 2 10" xfId="10683"/>
    <cellStyle name="40% - Accent1 3 2 2 2" xfId="1015"/>
    <cellStyle name="40% - Accent1 3 2 2 2 2" xfId="2003"/>
    <cellStyle name="40% - Accent1 3 2 2 2 2 2" xfId="7137"/>
    <cellStyle name="40% - Accent1 3 2 2 2 2 3" xfId="12238"/>
    <cellStyle name="40% - Accent1 3 2 2 2 3" xfId="6149"/>
    <cellStyle name="40% - Accent1 3 2 2 2 4" xfId="11250"/>
    <cellStyle name="40% - Accent1 3 2 2 3" xfId="1436"/>
    <cellStyle name="40% - Accent1 3 2 2 3 2" xfId="6570"/>
    <cellStyle name="40% - Accent1 3 2 2 3 3" xfId="11671"/>
    <cellStyle name="40% - Accent1 3 2 2 4" xfId="2584"/>
    <cellStyle name="40% - Accent1 3 2 2 4 2" xfId="7718"/>
    <cellStyle name="40% - Accent1 3 2 2 4 3" xfId="12819"/>
    <cellStyle name="40% - Accent1 3 2 2 5" xfId="3180"/>
    <cellStyle name="40% - Accent1 3 2 2 5 2" xfId="8314"/>
    <cellStyle name="40% - Accent1 3 2 2 5 3" xfId="13415"/>
    <cellStyle name="40% - Accent1 3 2 2 6" xfId="3790"/>
    <cellStyle name="40% - Accent1 3 2 2 6 2" xfId="8924"/>
    <cellStyle name="40% - Accent1 3 2 2 6 3" xfId="14025"/>
    <cellStyle name="40% - Accent1 3 2 2 7" xfId="4414"/>
    <cellStyle name="40% - Accent1 3 2 2 7 2" xfId="9548"/>
    <cellStyle name="40% - Accent1 3 2 2 7 3" xfId="14649"/>
    <cellStyle name="40% - Accent1 3 2 2 8" xfId="5053"/>
    <cellStyle name="40% - Accent1 3 2 2 8 2" xfId="10187"/>
    <cellStyle name="40% - Accent1 3 2 2 8 3" xfId="15288"/>
    <cellStyle name="40% - Accent1 3 2 2 9" xfId="5580"/>
    <cellStyle name="40% - Accent1 3 2 3" xfId="591"/>
    <cellStyle name="40% - Accent1 3 2 3 10" xfId="10828"/>
    <cellStyle name="40% - Accent1 3 2 3 2" xfId="1160"/>
    <cellStyle name="40% - Accent1 3 2 3 2 2" xfId="2148"/>
    <cellStyle name="40% - Accent1 3 2 3 2 2 2" xfId="7282"/>
    <cellStyle name="40% - Accent1 3 2 3 2 2 3" xfId="12383"/>
    <cellStyle name="40% - Accent1 3 2 3 2 3" xfId="6294"/>
    <cellStyle name="40% - Accent1 3 2 3 2 4" xfId="11395"/>
    <cellStyle name="40% - Accent1 3 2 3 3" xfId="1581"/>
    <cellStyle name="40% - Accent1 3 2 3 3 2" xfId="6715"/>
    <cellStyle name="40% - Accent1 3 2 3 3 3" xfId="11816"/>
    <cellStyle name="40% - Accent1 3 2 3 4" xfId="2729"/>
    <cellStyle name="40% - Accent1 3 2 3 4 2" xfId="7863"/>
    <cellStyle name="40% - Accent1 3 2 3 4 3" xfId="12964"/>
    <cellStyle name="40% - Accent1 3 2 3 5" xfId="3325"/>
    <cellStyle name="40% - Accent1 3 2 3 5 2" xfId="8459"/>
    <cellStyle name="40% - Accent1 3 2 3 5 3" xfId="13560"/>
    <cellStyle name="40% - Accent1 3 2 3 6" xfId="3935"/>
    <cellStyle name="40% - Accent1 3 2 3 6 2" xfId="9069"/>
    <cellStyle name="40% - Accent1 3 2 3 6 3" xfId="14170"/>
    <cellStyle name="40% - Accent1 3 2 3 7" xfId="4559"/>
    <cellStyle name="40% - Accent1 3 2 3 7 2" xfId="9693"/>
    <cellStyle name="40% - Accent1 3 2 3 7 3" xfId="14794"/>
    <cellStyle name="40% - Accent1 3 2 3 8" xfId="5198"/>
    <cellStyle name="40% - Accent1 3 2 3 8 2" xfId="10332"/>
    <cellStyle name="40% - Accent1 3 2 3 8 3" xfId="15433"/>
    <cellStyle name="40% - Accent1 3 2 3 9" xfId="5725"/>
    <cellStyle name="40% - Accent1 3 2 4" xfId="870"/>
    <cellStyle name="40% - Accent1 3 2 4 2" xfId="1858"/>
    <cellStyle name="40% - Accent1 3 2 4 2 2" xfId="6992"/>
    <cellStyle name="40% - Accent1 3 2 4 2 3" xfId="12093"/>
    <cellStyle name="40% - Accent1 3 2 4 3" xfId="2439"/>
    <cellStyle name="40% - Accent1 3 2 4 3 2" xfId="7573"/>
    <cellStyle name="40% - Accent1 3 2 4 3 3" xfId="12674"/>
    <cellStyle name="40% - Accent1 3 2 4 4" xfId="3035"/>
    <cellStyle name="40% - Accent1 3 2 4 4 2" xfId="8169"/>
    <cellStyle name="40% - Accent1 3 2 4 4 3" xfId="13270"/>
    <cellStyle name="40% - Accent1 3 2 4 5" xfId="3645"/>
    <cellStyle name="40% - Accent1 3 2 4 5 2" xfId="8779"/>
    <cellStyle name="40% - Accent1 3 2 4 5 3" xfId="13880"/>
    <cellStyle name="40% - Accent1 3 2 4 6" xfId="4269"/>
    <cellStyle name="40% - Accent1 3 2 4 6 2" xfId="9403"/>
    <cellStyle name="40% - Accent1 3 2 4 6 3" xfId="14504"/>
    <cellStyle name="40% - Accent1 3 2 4 7" xfId="4908"/>
    <cellStyle name="40% - Accent1 3 2 4 7 2" xfId="10042"/>
    <cellStyle name="40% - Accent1 3 2 4 7 3" xfId="15143"/>
    <cellStyle name="40% - Accent1 3 2 4 8" xfId="6004"/>
    <cellStyle name="40% - Accent1 3 2 4 9" xfId="11105"/>
    <cellStyle name="40% - Accent1 3 2 5" xfId="751"/>
    <cellStyle name="40% - Accent1 3 2 5 2" xfId="1741"/>
    <cellStyle name="40% - Accent1 3 2 5 2 2" xfId="6875"/>
    <cellStyle name="40% - Accent1 3 2 5 2 3" xfId="11976"/>
    <cellStyle name="40% - Accent1 3 2 5 3" xfId="5885"/>
    <cellStyle name="40% - Accent1 3 2 5 4" xfId="10988"/>
    <cellStyle name="40% - Accent1 3 2 6" xfId="1291"/>
    <cellStyle name="40% - Accent1 3 2 6 2" xfId="6425"/>
    <cellStyle name="40% - Accent1 3 2 6 3" xfId="11526"/>
    <cellStyle name="40% - Accent1 3 2 7" xfId="2322"/>
    <cellStyle name="40% - Accent1 3 2 7 2" xfId="7456"/>
    <cellStyle name="40% - Accent1 3 2 7 3" xfId="12557"/>
    <cellStyle name="40% - Accent1 3 2 8" xfId="2918"/>
    <cellStyle name="40% - Accent1 3 2 8 2" xfId="8052"/>
    <cellStyle name="40% - Accent1 3 2 8 3" xfId="13153"/>
    <cellStyle name="40% - Accent1 3 2 9" xfId="3528"/>
    <cellStyle name="40% - Accent1 3 2 9 2" xfId="8662"/>
    <cellStyle name="40% - Accent1 3 2 9 3" xfId="13763"/>
    <cellStyle name="40% - Accent1 3 3" xfId="417"/>
    <cellStyle name="40% - Accent1 3 3 10" xfId="4762"/>
    <cellStyle name="40% - Accent1 3 3 10 2" xfId="9896"/>
    <cellStyle name="40% - Accent1 3 3 10 3" xfId="14997"/>
    <cellStyle name="40% - Accent1 3 3 11" xfId="5551"/>
    <cellStyle name="40% - Accent1 3 3 12" xfId="10654"/>
    <cellStyle name="40% - Accent1 3 3 2" xfId="562"/>
    <cellStyle name="40% - Accent1 3 3 2 10" xfId="10799"/>
    <cellStyle name="40% - Accent1 3 3 2 2" xfId="1131"/>
    <cellStyle name="40% - Accent1 3 3 2 2 2" xfId="2119"/>
    <cellStyle name="40% - Accent1 3 3 2 2 2 2" xfId="7253"/>
    <cellStyle name="40% - Accent1 3 3 2 2 2 3" xfId="12354"/>
    <cellStyle name="40% - Accent1 3 3 2 2 3" xfId="6265"/>
    <cellStyle name="40% - Accent1 3 3 2 2 4" xfId="11366"/>
    <cellStyle name="40% - Accent1 3 3 2 3" xfId="1552"/>
    <cellStyle name="40% - Accent1 3 3 2 3 2" xfId="6686"/>
    <cellStyle name="40% - Accent1 3 3 2 3 3" xfId="11787"/>
    <cellStyle name="40% - Accent1 3 3 2 4" xfId="2700"/>
    <cellStyle name="40% - Accent1 3 3 2 4 2" xfId="7834"/>
    <cellStyle name="40% - Accent1 3 3 2 4 3" xfId="12935"/>
    <cellStyle name="40% - Accent1 3 3 2 5" xfId="3296"/>
    <cellStyle name="40% - Accent1 3 3 2 5 2" xfId="8430"/>
    <cellStyle name="40% - Accent1 3 3 2 5 3" xfId="13531"/>
    <cellStyle name="40% - Accent1 3 3 2 6" xfId="3906"/>
    <cellStyle name="40% - Accent1 3 3 2 6 2" xfId="9040"/>
    <cellStyle name="40% - Accent1 3 3 2 6 3" xfId="14141"/>
    <cellStyle name="40% - Accent1 3 3 2 7" xfId="4530"/>
    <cellStyle name="40% - Accent1 3 3 2 7 2" xfId="9664"/>
    <cellStyle name="40% - Accent1 3 3 2 7 3" xfId="14765"/>
    <cellStyle name="40% - Accent1 3 3 2 8" xfId="5169"/>
    <cellStyle name="40% - Accent1 3 3 2 8 2" xfId="10303"/>
    <cellStyle name="40% - Accent1 3 3 2 8 3" xfId="15404"/>
    <cellStyle name="40% - Accent1 3 3 2 9" xfId="5696"/>
    <cellStyle name="40% - Accent1 3 3 3" xfId="986"/>
    <cellStyle name="40% - Accent1 3 3 3 2" xfId="1974"/>
    <cellStyle name="40% - Accent1 3 3 3 2 2" xfId="7108"/>
    <cellStyle name="40% - Accent1 3 3 3 2 3" xfId="12209"/>
    <cellStyle name="40% - Accent1 3 3 3 3" xfId="2555"/>
    <cellStyle name="40% - Accent1 3 3 3 3 2" xfId="7689"/>
    <cellStyle name="40% - Accent1 3 3 3 3 3" xfId="12790"/>
    <cellStyle name="40% - Accent1 3 3 3 4" xfId="3151"/>
    <cellStyle name="40% - Accent1 3 3 3 4 2" xfId="8285"/>
    <cellStyle name="40% - Accent1 3 3 3 4 3" xfId="13386"/>
    <cellStyle name="40% - Accent1 3 3 3 5" xfId="3761"/>
    <cellStyle name="40% - Accent1 3 3 3 5 2" xfId="8895"/>
    <cellStyle name="40% - Accent1 3 3 3 5 3" xfId="13996"/>
    <cellStyle name="40% - Accent1 3 3 3 6" xfId="4385"/>
    <cellStyle name="40% - Accent1 3 3 3 6 2" xfId="9519"/>
    <cellStyle name="40% - Accent1 3 3 3 6 3" xfId="14620"/>
    <cellStyle name="40% - Accent1 3 3 3 7" xfId="5024"/>
    <cellStyle name="40% - Accent1 3 3 3 7 2" xfId="10158"/>
    <cellStyle name="40% - Accent1 3 3 3 7 3" xfId="15259"/>
    <cellStyle name="40% - Accent1 3 3 3 8" xfId="6120"/>
    <cellStyle name="40% - Accent1 3 3 3 9" xfId="11221"/>
    <cellStyle name="40% - Accent1 3 3 4" xfId="722"/>
    <cellStyle name="40% - Accent1 3 3 4 2" xfId="1712"/>
    <cellStyle name="40% - Accent1 3 3 4 2 2" xfId="6846"/>
    <cellStyle name="40% - Accent1 3 3 4 2 3" xfId="11947"/>
    <cellStyle name="40% - Accent1 3 3 4 3" xfId="5856"/>
    <cellStyle name="40% - Accent1 3 3 4 4" xfId="10959"/>
    <cellStyle name="40% - Accent1 3 3 5" xfId="1407"/>
    <cellStyle name="40% - Accent1 3 3 5 2" xfId="6541"/>
    <cellStyle name="40% - Accent1 3 3 5 3" xfId="11642"/>
    <cellStyle name="40% - Accent1 3 3 6" xfId="2293"/>
    <cellStyle name="40% - Accent1 3 3 6 2" xfId="7427"/>
    <cellStyle name="40% - Accent1 3 3 6 3" xfId="12528"/>
    <cellStyle name="40% - Accent1 3 3 7" xfId="2889"/>
    <cellStyle name="40% - Accent1 3 3 7 2" xfId="8023"/>
    <cellStyle name="40% - Accent1 3 3 7 3" xfId="13124"/>
    <cellStyle name="40% - Accent1 3 3 8" xfId="3499"/>
    <cellStyle name="40% - Accent1 3 3 8 2" xfId="8633"/>
    <cellStyle name="40% - Accent1 3 3 8 3" xfId="13734"/>
    <cellStyle name="40% - Accent1 3 3 9" xfId="4123"/>
    <cellStyle name="40% - Accent1 3 3 9 2" xfId="9257"/>
    <cellStyle name="40% - Accent1 3 3 9 3" xfId="14358"/>
    <cellStyle name="40% - Accent1 3 4" xfId="295"/>
    <cellStyle name="40% - Accent1 3 4 10" xfId="10581"/>
    <cellStyle name="40% - Accent1 3 4 2" xfId="913"/>
    <cellStyle name="40% - Accent1 3 4 2 2" xfId="1901"/>
    <cellStyle name="40% - Accent1 3 4 2 2 2" xfId="7035"/>
    <cellStyle name="40% - Accent1 3 4 2 2 3" xfId="12136"/>
    <cellStyle name="40% - Accent1 3 4 2 3" xfId="6047"/>
    <cellStyle name="40% - Accent1 3 4 2 4" xfId="11148"/>
    <cellStyle name="40% - Accent1 3 4 3" xfId="1334"/>
    <cellStyle name="40% - Accent1 3 4 3 2" xfId="6468"/>
    <cellStyle name="40% - Accent1 3 4 3 3" xfId="11569"/>
    <cellStyle name="40% - Accent1 3 4 4" xfId="2482"/>
    <cellStyle name="40% - Accent1 3 4 4 2" xfId="7616"/>
    <cellStyle name="40% - Accent1 3 4 4 3" xfId="12717"/>
    <cellStyle name="40% - Accent1 3 4 5" xfId="3078"/>
    <cellStyle name="40% - Accent1 3 4 5 2" xfId="8212"/>
    <cellStyle name="40% - Accent1 3 4 5 3" xfId="13313"/>
    <cellStyle name="40% - Accent1 3 4 6" xfId="3688"/>
    <cellStyle name="40% - Accent1 3 4 6 2" xfId="8822"/>
    <cellStyle name="40% - Accent1 3 4 6 3" xfId="13923"/>
    <cellStyle name="40% - Accent1 3 4 7" xfId="4312"/>
    <cellStyle name="40% - Accent1 3 4 7 2" xfId="9446"/>
    <cellStyle name="40% - Accent1 3 4 7 3" xfId="14547"/>
    <cellStyle name="40% - Accent1 3 4 8" xfId="4951"/>
    <cellStyle name="40% - Accent1 3 4 8 2" xfId="10085"/>
    <cellStyle name="40% - Accent1 3 4 8 3" xfId="15186"/>
    <cellStyle name="40% - Accent1 3 4 9" xfId="5478"/>
    <cellStyle name="40% - Accent1 3 5" xfId="489"/>
    <cellStyle name="40% - Accent1 3 5 10" xfId="10726"/>
    <cellStyle name="40% - Accent1 3 5 2" xfId="1058"/>
    <cellStyle name="40% - Accent1 3 5 2 2" xfId="2046"/>
    <cellStyle name="40% - Accent1 3 5 2 2 2" xfId="7180"/>
    <cellStyle name="40% - Accent1 3 5 2 2 3" xfId="12281"/>
    <cellStyle name="40% - Accent1 3 5 2 3" xfId="6192"/>
    <cellStyle name="40% - Accent1 3 5 2 4" xfId="11293"/>
    <cellStyle name="40% - Accent1 3 5 3" xfId="1479"/>
    <cellStyle name="40% - Accent1 3 5 3 2" xfId="6613"/>
    <cellStyle name="40% - Accent1 3 5 3 3" xfId="11714"/>
    <cellStyle name="40% - Accent1 3 5 4" xfId="2627"/>
    <cellStyle name="40% - Accent1 3 5 4 2" xfId="7761"/>
    <cellStyle name="40% - Accent1 3 5 4 3" xfId="12862"/>
    <cellStyle name="40% - Accent1 3 5 5" xfId="3223"/>
    <cellStyle name="40% - Accent1 3 5 5 2" xfId="8357"/>
    <cellStyle name="40% - Accent1 3 5 5 3" xfId="13458"/>
    <cellStyle name="40% - Accent1 3 5 6" xfId="3833"/>
    <cellStyle name="40% - Accent1 3 5 6 2" xfId="8967"/>
    <cellStyle name="40% - Accent1 3 5 6 3" xfId="14068"/>
    <cellStyle name="40% - Accent1 3 5 7" xfId="4457"/>
    <cellStyle name="40% - Accent1 3 5 7 2" xfId="9591"/>
    <cellStyle name="40% - Accent1 3 5 7 3" xfId="14692"/>
    <cellStyle name="40% - Accent1 3 5 8" xfId="5096"/>
    <cellStyle name="40% - Accent1 3 5 8 2" xfId="10230"/>
    <cellStyle name="40% - Accent1 3 5 8 3" xfId="15331"/>
    <cellStyle name="40% - Accent1 3 5 9" xfId="5623"/>
    <cellStyle name="40% - Accent1 3 6" xfId="841"/>
    <cellStyle name="40% - Accent1 3 6 2" xfId="1829"/>
    <cellStyle name="40% - Accent1 3 6 2 2" xfId="6963"/>
    <cellStyle name="40% - Accent1 3 6 2 3" xfId="12064"/>
    <cellStyle name="40% - Accent1 3 6 3" xfId="2410"/>
    <cellStyle name="40% - Accent1 3 6 3 2" xfId="7544"/>
    <cellStyle name="40% - Accent1 3 6 3 3" xfId="12645"/>
    <cellStyle name="40% - Accent1 3 6 4" xfId="3006"/>
    <cellStyle name="40% - Accent1 3 6 4 2" xfId="8140"/>
    <cellStyle name="40% - Accent1 3 6 4 3" xfId="13241"/>
    <cellStyle name="40% - Accent1 3 6 5" xfId="3616"/>
    <cellStyle name="40% - Accent1 3 6 5 2" xfId="8750"/>
    <cellStyle name="40% - Accent1 3 6 5 3" xfId="13851"/>
    <cellStyle name="40% - Accent1 3 6 6" xfId="4240"/>
    <cellStyle name="40% - Accent1 3 6 6 2" xfId="9374"/>
    <cellStyle name="40% - Accent1 3 6 6 3" xfId="14475"/>
    <cellStyle name="40% - Accent1 3 6 7" xfId="4879"/>
    <cellStyle name="40% - Accent1 3 6 7 2" xfId="10013"/>
    <cellStyle name="40% - Accent1 3 6 7 3" xfId="15114"/>
    <cellStyle name="40% - Accent1 3 6 8" xfId="5975"/>
    <cellStyle name="40% - Accent1 3 6 9" xfId="11076"/>
    <cellStyle name="40% - Accent1 3 7" xfId="649"/>
    <cellStyle name="40% - Accent1 3 7 2" xfId="1639"/>
    <cellStyle name="40% - Accent1 3 7 2 2" xfId="6773"/>
    <cellStyle name="40% - Accent1 3 7 2 3" xfId="11874"/>
    <cellStyle name="40% - Accent1 3 7 3" xfId="5783"/>
    <cellStyle name="40% - Accent1 3 7 4" xfId="10886"/>
    <cellStyle name="40% - Accent1 3 8" xfId="1262"/>
    <cellStyle name="40% - Accent1 3 8 2" xfId="6396"/>
    <cellStyle name="40% - Accent1 3 8 3" xfId="11497"/>
    <cellStyle name="40% - Accent1 3 9" xfId="2220"/>
    <cellStyle name="40% - Accent1 3 9 2" xfId="7354"/>
    <cellStyle name="40% - Accent1 3 9 3" xfId="12455"/>
    <cellStyle name="40% - Accent1 4" xfId="266"/>
    <cellStyle name="40% - Accent1 4 10" xfId="3440"/>
    <cellStyle name="40% - Accent1 4 10 2" xfId="8574"/>
    <cellStyle name="40% - Accent1 4 10 3" xfId="13675"/>
    <cellStyle name="40% - Accent1 4 11" xfId="4064"/>
    <cellStyle name="40% - Accent1 4 11 2" xfId="9198"/>
    <cellStyle name="40% - Accent1 4 11 3" xfId="14299"/>
    <cellStyle name="40% - Accent1 4 12" xfId="4703"/>
    <cellStyle name="40% - Accent1 4 12 2" xfId="9837"/>
    <cellStyle name="40% - Accent1 4 12 3" xfId="14938"/>
    <cellStyle name="40% - Accent1 4 13" xfId="5449"/>
    <cellStyle name="40% - Accent1 4 14" xfId="10552"/>
    <cellStyle name="40% - Accent1 4 2" xfId="460"/>
    <cellStyle name="40% - Accent1 4 2 10" xfId="4805"/>
    <cellStyle name="40% - Accent1 4 2 10 2" xfId="9939"/>
    <cellStyle name="40% - Accent1 4 2 10 3" xfId="15040"/>
    <cellStyle name="40% - Accent1 4 2 11" xfId="5594"/>
    <cellStyle name="40% - Accent1 4 2 12" xfId="10697"/>
    <cellStyle name="40% - Accent1 4 2 2" xfId="605"/>
    <cellStyle name="40% - Accent1 4 2 2 10" xfId="10842"/>
    <cellStyle name="40% - Accent1 4 2 2 2" xfId="1174"/>
    <cellStyle name="40% - Accent1 4 2 2 2 2" xfId="2162"/>
    <cellStyle name="40% - Accent1 4 2 2 2 2 2" xfId="7296"/>
    <cellStyle name="40% - Accent1 4 2 2 2 2 3" xfId="12397"/>
    <cellStyle name="40% - Accent1 4 2 2 2 3" xfId="6308"/>
    <cellStyle name="40% - Accent1 4 2 2 2 4" xfId="11409"/>
    <cellStyle name="40% - Accent1 4 2 2 3" xfId="1595"/>
    <cellStyle name="40% - Accent1 4 2 2 3 2" xfId="6729"/>
    <cellStyle name="40% - Accent1 4 2 2 3 3" xfId="11830"/>
    <cellStyle name="40% - Accent1 4 2 2 4" xfId="2743"/>
    <cellStyle name="40% - Accent1 4 2 2 4 2" xfId="7877"/>
    <cellStyle name="40% - Accent1 4 2 2 4 3" xfId="12978"/>
    <cellStyle name="40% - Accent1 4 2 2 5" xfId="3339"/>
    <cellStyle name="40% - Accent1 4 2 2 5 2" xfId="8473"/>
    <cellStyle name="40% - Accent1 4 2 2 5 3" xfId="13574"/>
    <cellStyle name="40% - Accent1 4 2 2 6" xfId="3949"/>
    <cellStyle name="40% - Accent1 4 2 2 6 2" xfId="9083"/>
    <cellStyle name="40% - Accent1 4 2 2 6 3" xfId="14184"/>
    <cellStyle name="40% - Accent1 4 2 2 7" xfId="4573"/>
    <cellStyle name="40% - Accent1 4 2 2 7 2" xfId="9707"/>
    <cellStyle name="40% - Accent1 4 2 2 7 3" xfId="14808"/>
    <cellStyle name="40% - Accent1 4 2 2 8" xfId="5212"/>
    <cellStyle name="40% - Accent1 4 2 2 8 2" xfId="10346"/>
    <cellStyle name="40% - Accent1 4 2 2 8 3" xfId="15447"/>
    <cellStyle name="40% - Accent1 4 2 2 9" xfId="5739"/>
    <cellStyle name="40% - Accent1 4 2 3" xfId="1029"/>
    <cellStyle name="40% - Accent1 4 2 3 2" xfId="2017"/>
    <cellStyle name="40% - Accent1 4 2 3 2 2" xfId="7151"/>
    <cellStyle name="40% - Accent1 4 2 3 2 3" xfId="12252"/>
    <cellStyle name="40% - Accent1 4 2 3 3" xfId="2598"/>
    <cellStyle name="40% - Accent1 4 2 3 3 2" xfId="7732"/>
    <cellStyle name="40% - Accent1 4 2 3 3 3" xfId="12833"/>
    <cellStyle name="40% - Accent1 4 2 3 4" xfId="3194"/>
    <cellStyle name="40% - Accent1 4 2 3 4 2" xfId="8328"/>
    <cellStyle name="40% - Accent1 4 2 3 4 3" xfId="13429"/>
    <cellStyle name="40% - Accent1 4 2 3 5" xfId="3804"/>
    <cellStyle name="40% - Accent1 4 2 3 5 2" xfId="8938"/>
    <cellStyle name="40% - Accent1 4 2 3 5 3" xfId="14039"/>
    <cellStyle name="40% - Accent1 4 2 3 6" xfId="4428"/>
    <cellStyle name="40% - Accent1 4 2 3 6 2" xfId="9562"/>
    <cellStyle name="40% - Accent1 4 2 3 6 3" xfId="14663"/>
    <cellStyle name="40% - Accent1 4 2 3 7" xfId="5067"/>
    <cellStyle name="40% - Accent1 4 2 3 7 2" xfId="10201"/>
    <cellStyle name="40% - Accent1 4 2 3 7 3" xfId="15302"/>
    <cellStyle name="40% - Accent1 4 2 3 8" xfId="6163"/>
    <cellStyle name="40% - Accent1 4 2 3 9" xfId="11264"/>
    <cellStyle name="40% - Accent1 4 2 4" xfId="765"/>
    <cellStyle name="40% - Accent1 4 2 4 2" xfId="1755"/>
    <cellStyle name="40% - Accent1 4 2 4 2 2" xfId="6889"/>
    <cellStyle name="40% - Accent1 4 2 4 2 3" xfId="11990"/>
    <cellStyle name="40% - Accent1 4 2 4 3" xfId="5899"/>
    <cellStyle name="40% - Accent1 4 2 4 4" xfId="11002"/>
    <cellStyle name="40% - Accent1 4 2 5" xfId="1450"/>
    <cellStyle name="40% - Accent1 4 2 5 2" xfId="6584"/>
    <cellStyle name="40% - Accent1 4 2 5 3" xfId="11685"/>
    <cellStyle name="40% - Accent1 4 2 6" xfId="2336"/>
    <cellStyle name="40% - Accent1 4 2 6 2" xfId="7470"/>
    <cellStyle name="40% - Accent1 4 2 6 3" xfId="12571"/>
    <cellStyle name="40% - Accent1 4 2 7" xfId="2932"/>
    <cellStyle name="40% - Accent1 4 2 7 2" xfId="8066"/>
    <cellStyle name="40% - Accent1 4 2 7 3" xfId="13167"/>
    <cellStyle name="40% - Accent1 4 2 8" xfId="3542"/>
    <cellStyle name="40% - Accent1 4 2 8 2" xfId="8676"/>
    <cellStyle name="40% - Accent1 4 2 8 3" xfId="13777"/>
    <cellStyle name="40% - Accent1 4 2 9" xfId="4166"/>
    <cellStyle name="40% - Accent1 4 2 9 2" xfId="9300"/>
    <cellStyle name="40% - Accent1 4 2 9 3" xfId="14401"/>
    <cellStyle name="40% - Accent1 4 3" xfId="309"/>
    <cellStyle name="40% - Accent1 4 3 10" xfId="10595"/>
    <cellStyle name="40% - Accent1 4 3 2" xfId="927"/>
    <cellStyle name="40% - Accent1 4 3 2 2" xfId="1915"/>
    <cellStyle name="40% - Accent1 4 3 2 2 2" xfId="7049"/>
    <cellStyle name="40% - Accent1 4 3 2 2 3" xfId="12150"/>
    <cellStyle name="40% - Accent1 4 3 2 3" xfId="6061"/>
    <cellStyle name="40% - Accent1 4 3 2 4" xfId="11162"/>
    <cellStyle name="40% - Accent1 4 3 3" xfId="1348"/>
    <cellStyle name="40% - Accent1 4 3 3 2" xfId="6482"/>
    <cellStyle name="40% - Accent1 4 3 3 3" xfId="11583"/>
    <cellStyle name="40% - Accent1 4 3 4" xfId="2496"/>
    <cellStyle name="40% - Accent1 4 3 4 2" xfId="7630"/>
    <cellStyle name="40% - Accent1 4 3 4 3" xfId="12731"/>
    <cellStyle name="40% - Accent1 4 3 5" xfId="3092"/>
    <cellStyle name="40% - Accent1 4 3 5 2" xfId="8226"/>
    <cellStyle name="40% - Accent1 4 3 5 3" xfId="13327"/>
    <cellStyle name="40% - Accent1 4 3 6" xfId="3702"/>
    <cellStyle name="40% - Accent1 4 3 6 2" xfId="8836"/>
    <cellStyle name="40% - Accent1 4 3 6 3" xfId="13937"/>
    <cellStyle name="40% - Accent1 4 3 7" xfId="4326"/>
    <cellStyle name="40% - Accent1 4 3 7 2" xfId="9460"/>
    <cellStyle name="40% - Accent1 4 3 7 3" xfId="14561"/>
    <cellStyle name="40% - Accent1 4 3 8" xfId="4965"/>
    <cellStyle name="40% - Accent1 4 3 8 2" xfId="10099"/>
    <cellStyle name="40% - Accent1 4 3 8 3" xfId="15200"/>
    <cellStyle name="40% - Accent1 4 3 9" xfId="5492"/>
    <cellStyle name="40% - Accent1 4 4" xfId="503"/>
    <cellStyle name="40% - Accent1 4 4 10" xfId="10740"/>
    <cellStyle name="40% - Accent1 4 4 2" xfId="1072"/>
    <cellStyle name="40% - Accent1 4 4 2 2" xfId="2060"/>
    <cellStyle name="40% - Accent1 4 4 2 2 2" xfId="7194"/>
    <cellStyle name="40% - Accent1 4 4 2 2 3" xfId="12295"/>
    <cellStyle name="40% - Accent1 4 4 2 3" xfId="6206"/>
    <cellStyle name="40% - Accent1 4 4 2 4" xfId="11307"/>
    <cellStyle name="40% - Accent1 4 4 3" xfId="1493"/>
    <cellStyle name="40% - Accent1 4 4 3 2" xfId="6627"/>
    <cellStyle name="40% - Accent1 4 4 3 3" xfId="11728"/>
    <cellStyle name="40% - Accent1 4 4 4" xfId="2641"/>
    <cellStyle name="40% - Accent1 4 4 4 2" xfId="7775"/>
    <cellStyle name="40% - Accent1 4 4 4 3" xfId="12876"/>
    <cellStyle name="40% - Accent1 4 4 5" xfId="3237"/>
    <cellStyle name="40% - Accent1 4 4 5 2" xfId="8371"/>
    <cellStyle name="40% - Accent1 4 4 5 3" xfId="13472"/>
    <cellStyle name="40% - Accent1 4 4 6" xfId="3847"/>
    <cellStyle name="40% - Accent1 4 4 6 2" xfId="8981"/>
    <cellStyle name="40% - Accent1 4 4 6 3" xfId="14082"/>
    <cellStyle name="40% - Accent1 4 4 7" xfId="4471"/>
    <cellStyle name="40% - Accent1 4 4 7 2" xfId="9605"/>
    <cellStyle name="40% - Accent1 4 4 7 3" xfId="14706"/>
    <cellStyle name="40% - Accent1 4 4 8" xfId="5110"/>
    <cellStyle name="40% - Accent1 4 4 8 2" xfId="10244"/>
    <cellStyle name="40% - Accent1 4 4 8 3" xfId="15345"/>
    <cellStyle name="40% - Accent1 4 4 9" xfId="5637"/>
    <cellStyle name="40% - Accent1 4 5" xfId="884"/>
    <cellStyle name="40% - Accent1 4 5 2" xfId="1872"/>
    <cellStyle name="40% - Accent1 4 5 2 2" xfId="7006"/>
    <cellStyle name="40% - Accent1 4 5 2 3" xfId="12107"/>
    <cellStyle name="40% - Accent1 4 5 3" xfId="2453"/>
    <cellStyle name="40% - Accent1 4 5 3 2" xfId="7587"/>
    <cellStyle name="40% - Accent1 4 5 3 3" xfId="12688"/>
    <cellStyle name="40% - Accent1 4 5 4" xfId="3049"/>
    <cellStyle name="40% - Accent1 4 5 4 2" xfId="8183"/>
    <cellStyle name="40% - Accent1 4 5 4 3" xfId="13284"/>
    <cellStyle name="40% - Accent1 4 5 5" xfId="3659"/>
    <cellStyle name="40% - Accent1 4 5 5 2" xfId="8793"/>
    <cellStyle name="40% - Accent1 4 5 5 3" xfId="13894"/>
    <cellStyle name="40% - Accent1 4 5 6" xfId="4283"/>
    <cellStyle name="40% - Accent1 4 5 6 2" xfId="9417"/>
    <cellStyle name="40% - Accent1 4 5 6 3" xfId="14518"/>
    <cellStyle name="40% - Accent1 4 5 7" xfId="4922"/>
    <cellStyle name="40% - Accent1 4 5 7 2" xfId="10056"/>
    <cellStyle name="40% - Accent1 4 5 7 3" xfId="15157"/>
    <cellStyle name="40% - Accent1 4 5 8" xfId="6018"/>
    <cellStyle name="40% - Accent1 4 5 9" xfId="11119"/>
    <cellStyle name="40% - Accent1 4 6" xfId="663"/>
    <cellStyle name="40% - Accent1 4 6 2" xfId="1653"/>
    <cellStyle name="40% - Accent1 4 6 2 2" xfId="6787"/>
    <cellStyle name="40% - Accent1 4 6 2 3" xfId="11888"/>
    <cellStyle name="40% - Accent1 4 6 3" xfId="5797"/>
    <cellStyle name="40% - Accent1 4 6 4" xfId="10900"/>
    <cellStyle name="40% - Accent1 4 7" xfId="1305"/>
    <cellStyle name="40% - Accent1 4 7 2" xfId="6439"/>
    <cellStyle name="40% - Accent1 4 7 3" xfId="11540"/>
    <cellStyle name="40% - Accent1 4 8" xfId="2234"/>
    <cellStyle name="40% - Accent1 4 8 2" xfId="7368"/>
    <cellStyle name="40% - Accent1 4 8 3" xfId="12469"/>
    <cellStyle name="40% - Accent1 4 9" xfId="2830"/>
    <cellStyle name="40% - Accent1 4 9 2" xfId="7964"/>
    <cellStyle name="40% - Accent1 4 9 3" xfId="13065"/>
    <cellStyle name="40% - Accent1 5" xfId="620"/>
    <cellStyle name="40% - Accent1 5 10" xfId="5754"/>
    <cellStyle name="40% - Accent1 5 11" xfId="10857"/>
    <cellStyle name="40% - Accent1 5 2" xfId="1189"/>
    <cellStyle name="40% - Accent1 5 2 2" xfId="2177"/>
    <cellStyle name="40% - Accent1 5 2 2 2" xfId="7311"/>
    <cellStyle name="40% - Accent1 5 2 2 3" xfId="12412"/>
    <cellStyle name="40% - Accent1 5 2 3" xfId="2758"/>
    <cellStyle name="40% - Accent1 5 2 3 2" xfId="7892"/>
    <cellStyle name="40% - Accent1 5 2 3 3" xfId="12993"/>
    <cellStyle name="40% - Accent1 5 2 4" xfId="3354"/>
    <cellStyle name="40% - Accent1 5 2 4 2" xfId="8488"/>
    <cellStyle name="40% - Accent1 5 2 4 3" xfId="13589"/>
    <cellStyle name="40% - Accent1 5 2 5" xfId="3964"/>
    <cellStyle name="40% - Accent1 5 2 5 2" xfId="9098"/>
    <cellStyle name="40% - Accent1 5 2 5 3" xfId="14199"/>
    <cellStyle name="40% - Accent1 5 2 6" xfId="4588"/>
    <cellStyle name="40% - Accent1 5 2 6 2" xfId="9722"/>
    <cellStyle name="40% - Accent1 5 2 6 3" xfId="14823"/>
    <cellStyle name="40% - Accent1 5 2 7" xfId="5227"/>
    <cellStyle name="40% - Accent1 5 2 7 2" xfId="10361"/>
    <cellStyle name="40% - Accent1 5 2 7 3" xfId="15462"/>
    <cellStyle name="40% - Accent1 5 2 8" xfId="6323"/>
    <cellStyle name="40% - Accent1 5 2 9" xfId="11424"/>
    <cellStyle name="40% - Accent1 5 3" xfId="780"/>
    <cellStyle name="40% - Accent1 5 3 2" xfId="1770"/>
    <cellStyle name="40% - Accent1 5 3 2 2" xfId="6904"/>
    <cellStyle name="40% - Accent1 5 3 2 3" xfId="12005"/>
    <cellStyle name="40% - Accent1 5 3 3" xfId="5914"/>
    <cellStyle name="40% - Accent1 5 3 4" xfId="11017"/>
    <cellStyle name="40% - Accent1 5 4" xfId="1610"/>
    <cellStyle name="40% - Accent1 5 4 2" xfId="6744"/>
    <cellStyle name="40% - Accent1 5 4 3" xfId="11845"/>
    <cellStyle name="40% - Accent1 5 5" xfId="2351"/>
    <cellStyle name="40% - Accent1 5 5 2" xfId="7485"/>
    <cellStyle name="40% - Accent1 5 5 3" xfId="12586"/>
    <cellStyle name="40% - Accent1 5 6" xfId="2947"/>
    <cellStyle name="40% - Accent1 5 6 2" xfId="8081"/>
    <cellStyle name="40% - Accent1 5 6 3" xfId="13182"/>
    <cellStyle name="40% - Accent1 5 7" xfId="3557"/>
    <cellStyle name="40% - Accent1 5 7 2" xfId="8691"/>
    <cellStyle name="40% - Accent1 5 7 3" xfId="13792"/>
    <cellStyle name="40% - Accent1 5 8" xfId="4181"/>
    <cellStyle name="40% - Accent1 5 8 2" xfId="9315"/>
    <cellStyle name="40% - Accent1 5 8 3" xfId="14416"/>
    <cellStyle name="40% - Accent1 5 9" xfId="4820"/>
    <cellStyle name="40% - Accent1 5 9 2" xfId="9954"/>
    <cellStyle name="40% - Accent1 5 9 3" xfId="15055"/>
    <cellStyle name="40% - Accent1 6" xfId="1203"/>
    <cellStyle name="40% - Accent1 6 2" xfId="2191"/>
    <cellStyle name="40% - Accent1 6 2 2" xfId="7325"/>
    <cellStyle name="40% - Accent1 6 2 3" xfId="12426"/>
    <cellStyle name="40% - Accent1 6 3" xfId="2772"/>
    <cellStyle name="40% - Accent1 6 3 2" xfId="7906"/>
    <cellStyle name="40% - Accent1 6 3 3" xfId="13007"/>
    <cellStyle name="40% - Accent1 6 4" xfId="3368"/>
    <cellStyle name="40% - Accent1 6 4 2" xfId="8502"/>
    <cellStyle name="40% - Accent1 6 4 3" xfId="13603"/>
    <cellStyle name="40% - Accent1 6 5" xfId="3978"/>
    <cellStyle name="40% - Accent1 6 5 2" xfId="9112"/>
    <cellStyle name="40% - Accent1 6 5 3" xfId="14213"/>
    <cellStyle name="40% - Accent1 6 6" xfId="4602"/>
    <cellStyle name="40% - Accent1 6 6 2" xfId="9736"/>
    <cellStyle name="40% - Accent1 6 6 3" xfId="14837"/>
    <cellStyle name="40% - Accent1 6 7" xfId="5241"/>
    <cellStyle name="40% - Accent1 6 7 2" xfId="10375"/>
    <cellStyle name="40% - Accent1 6 7 3" xfId="15476"/>
    <cellStyle name="40% - Accent1 6 8" xfId="6337"/>
    <cellStyle name="40% - Accent1 6 9" xfId="11438"/>
    <cellStyle name="40% - Accent1 7" xfId="2787"/>
    <cellStyle name="40% - Accent1 7 2" xfId="3383"/>
    <cellStyle name="40% - Accent1 7 2 2" xfId="8517"/>
    <cellStyle name="40% - Accent1 7 2 3" xfId="13618"/>
    <cellStyle name="40% - Accent1 7 3" xfId="3993"/>
    <cellStyle name="40% - Accent1 7 3 2" xfId="9127"/>
    <cellStyle name="40% - Accent1 7 3 3" xfId="14228"/>
    <cellStyle name="40% - Accent1 7 4" xfId="4617"/>
    <cellStyle name="40% - Accent1 7 4 2" xfId="9751"/>
    <cellStyle name="40% - Accent1 7 4 3" xfId="14852"/>
    <cellStyle name="40% - Accent1 7 5" xfId="5256"/>
    <cellStyle name="40% - Accent1 7 5 2" xfId="10390"/>
    <cellStyle name="40% - Accent1 7 5 3" xfId="15491"/>
    <cellStyle name="40% - Accent1 7 6" xfId="7921"/>
    <cellStyle name="40% - Accent1 7 7" xfId="13022"/>
    <cellStyle name="40% - Accent1 8" xfId="3397"/>
    <cellStyle name="40% - Accent1 8 2" xfId="4007"/>
    <cellStyle name="40% - Accent1 8 2 2" xfId="9141"/>
    <cellStyle name="40% - Accent1 8 2 3" xfId="14242"/>
    <cellStyle name="40% - Accent1 8 3" xfId="4631"/>
    <cellStyle name="40% - Accent1 8 3 2" xfId="9765"/>
    <cellStyle name="40% - Accent1 8 3 3" xfId="14866"/>
    <cellStyle name="40% - Accent1 8 4" xfId="5270"/>
    <cellStyle name="40% - Accent1 8 4 2" xfId="10404"/>
    <cellStyle name="40% - Accent1 8 4 3" xfId="15505"/>
    <cellStyle name="40% - Accent1 8 5" xfId="8531"/>
    <cellStyle name="40% - Accent1 8 6" xfId="13632"/>
    <cellStyle name="40% - Accent1 9" xfId="4021"/>
    <cellStyle name="40% - Accent1 9 2" xfId="4645"/>
    <cellStyle name="40% - Accent1 9 2 2" xfId="9779"/>
    <cellStyle name="40% - Accent1 9 2 3" xfId="14880"/>
    <cellStyle name="40% - Accent1 9 3" xfId="5284"/>
    <cellStyle name="40% - Accent1 9 3 2" xfId="10418"/>
    <cellStyle name="40% - Accent1 9 3 3" xfId="15519"/>
    <cellStyle name="40% - Accent1 9 4" xfId="9155"/>
    <cellStyle name="40% - Accent1 9 5" xfId="14256"/>
    <cellStyle name="40% - Accent2" xfId="15" builtinId="35" customBuiltin="1"/>
    <cellStyle name="40% - Accent2 10" xfId="4662"/>
    <cellStyle name="40% - Accent2 10 2" xfId="5301"/>
    <cellStyle name="40% - Accent2 10 2 2" xfId="10435"/>
    <cellStyle name="40% - Accent2 10 2 3" xfId="15536"/>
    <cellStyle name="40% - Accent2 10 3" xfId="9796"/>
    <cellStyle name="40% - Accent2 10 4" xfId="14897"/>
    <cellStyle name="40% - Accent2 2" xfId="16"/>
    <cellStyle name="40% - Accent2 2 10" xfId="2208"/>
    <cellStyle name="40% - Accent2 2 10 2" xfId="7342"/>
    <cellStyle name="40% - Accent2 2 10 3" xfId="12443"/>
    <cellStyle name="40% - Accent2 2 11" xfId="2804"/>
    <cellStyle name="40% - Accent2 2 11 2" xfId="7938"/>
    <cellStyle name="40% - Accent2 2 11 3" xfId="13039"/>
    <cellStyle name="40% - Accent2 2 12" xfId="3414"/>
    <cellStyle name="40% - Accent2 2 12 2" xfId="8548"/>
    <cellStyle name="40% - Accent2 2 12 3" xfId="13649"/>
    <cellStyle name="40% - Accent2 2 13" xfId="4038"/>
    <cellStyle name="40% - Accent2 2 13 2" xfId="9172"/>
    <cellStyle name="40% - Accent2 2 13 3" xfId="14273"/>
    <cellStyle name="40% - Accent2 2 14" xfId="4677"/>
    <cellStyle name="40% - Accent2 2 14 2" xfId="9811"/>
    <cellStyle name="40% - Accent2 2 14 3" xfId="14912"/>
    <cellStyle name="40% - Accent2 2 15" xfId="126"/>
    <cellStyle name="40% - Accent2 2 2" xfId="171"/>
    <cellStyle name="40% - Accent2 2 2 10" xfId="4081"/>
    <cellStyle name="40% - Accent2 2 2 10 2" xfId="9215"/>
    <cellStyle name="40% - Accent2 2 2 10 3" xfId="14316"/>
    <cellStyle name="40% - Accent2 2 2 11" xfId="4720"/>
    <cellStyle name="40% - Accent2 2 2 11 2" xfId="9854"/>
    <cellStyle name="40% - Accent2 2 2 11 3" xfId="14955"/>
    <cellStyle name="40% - Accent2 2 2 12" xfId="5364"/>
    <cellStyle name="40% - Accent2 2 2 13" xfId="10467"/>
    <cellStyle name="40% - Accent2 2 2 2" xfId="374"/>
    <cellStyle name="40% - Accent2 2 2 2 10" xfId="10612"/>
    <cellStyle name="40% - Accent2 2 2 2 2" xfId="944"/>
    <cellStyle name="40% - Accent2 2 2 2 2 2" xfId="1932"/>
    <cellStyle name="40% - Accent2 2 2 2 2 2 2" xfId="7066"/>
    <cellStyle name="40% - Accent2 2 2 2 2 2 3" xfId="12167"/>
    <cellStyle name="40% - Accent2 2 2 2 2 3" xfId="6078"/>
    <cellStyle name="40% - Accent2 2 2 2 2 4" xfId="11179"/>
    <cellStyle name="40% - Accent2 2 2 2 3" xfId="1365"/>
    <cellStyle name="40% - Accent2 2 2 2 3 2" xfId="6499"/>
    <cellStyle name="40% - Accent2 2 2 2 3 3" xfId="11600"/>
    <cellStyle name="40% - Accent2 2 2 2 4" xfId="2513"/>
    <cellStyle name="40% - Accent2 2 2 2 4 2" xfId="7647"/>
    <cellStyle name="40% - Accent2 2 2 2 4 3" xfId="12748"/>
    <cellStyle name="40% - Accent2 2 2 2 5" xfId="3109"/>
    <cellStyle name="40% - Accent2 2 2 2 5 2" xfId="8243"/>
    <cellStyle name="40% - Accent2 2 2 2 5 3" xfId="13344"/>
    <cellStyle name="40% - Accent2 2 2 2 6" xfId="3719"/>
    <cellStyle name="40% - Accent2 2 2 2 6 2" xfId="8853"/>
    <cellStyle name="40% - Accent2 2 2 2 6 3" xfId="13954"/>
    <cellStyle name="40% - Accent2 2 2 2 7" xfId="4343"/>
    <cellStyle name="40% - Accent2 2 2 2 7 2" xfId="9477"/>
    <cellStyle name="40% - Accent2 2 2 2 7 3" xfId="14578"/>
    <cellStyle name="40% - Accent2 2 2 2 8" xfId="4982"/>
    <cellStyle name="40% - Accent2 2 2 2 8 2" xfId="10116"/>
    <cellStyle name="40% - Accent2 2 2 2 8 3" xfId="15217"/>
    <cellStyle name="40% - Accent2 2 2 2 9" xfId="5509"/>
    <cellStyle name="40% - Accent2 2 2 3" xfId="520"/>
    <cellStyle name="40% - Accent2 2 2 3 10" xfId="10757"/>
    <cellStyle name="40% - Accent2 2 2 3 2" xfId="1089"/>
    <cellStyle name="40% - Accent2 2 2 3 2 2" xfId="2077"/>
    <cellStyle name="40% - Accent2 2 2 3 2 2 2" xfId="7211"/>
    <cellStyle name="40% - Accent2 2 2 3 2 2 3" xfId="12312"/>
    <cellStyle name="40% - Accent2 2 2 3 2 3" xfId="6223"/>
    <cellStyle name="40% - Accent2 2 2 3 2 4" xfId="11324"/>
    <cellStyle name="40% - Accent2 2 2 3 3" xfId="1510"/>
    <cellStyle name="40% - Accent2 2 2 3 3 2" xfId="6644"/>
    <cellStyle name="40% - Accent2 2 2 3 3 3" xfId="11745"/>
    <cellStyle name="40% - Accent2 2 2 3 4" xfId="2658"/>
    <cellStyle name="40% - Accent2 2 2 3 4 2" xfId="7792"/>
    <cellStyle name="40% - Accent2 2 2 3 4 3" xfId="12893"/>
    <cellStyle name="40% - Accent2 2 2 3 5" xfId="3254"/>
    <cellStyle name="40% - Accent2 2 2 3 5 2" xfId="8388"/>
    <cellStyle name="40% - Accent2 2 2 3 5 3" xfId="13489"/>
    <cellStyle name="40% - Accent2 2 2 3 6" xfId="3864"/>
    <cellStyle name="40% - Accent2 2 2 3 6 2" xfId="8998"/>
    <cellStyle name="40% - Accent2 2 2 3 6 3" xfId="14099"/>
    <cellStyle name="40% - Accent2 2 2 3 7" xfId="4488"/>
    <cellStyle name="40% - Accent2 2 2 3 7 2" xfId="9622"/>
    <cellStyle name="40% - Accent2 2 2 3 7 3" xfId="14723"/>
    <cellStyle name="40% - Accent2 2 2 3 8" xfId="5127"/>
    <cellStyle name="40% - Accent2 2 2 3 8 2" xfId="10261"/>
    <cellStyle name="40% - Accent2 2 2 3 8 3" xfId="15362"/>
    <cellStyle name="40% - Accent2 2 2 3 9" xfId="5654"/>
    <cellStyle name="40% - Accent2 2 2 4" xfId="799"/>
    <cellStyle name="40% - Accent2 2 2 4 2" xfId="1787"/>
    <cellStyle name="40% - Accent2 2 2 4 2 2" xfId="6921"/>
    <cellStyle name="40% - Accent2 2 2 4 2 3" xfId="12022"/>
    <cellStyle name="40% - Accent2 2 2 4 3" xfId="2368"/>
    <cellStyle name="40% - Accent2 2 2 4 3 2" xfId="7502"/>
    <cellStyle name="40% - Accent2 2 2 4 3 3" xfId="12603"/>
    <cellStyle name="40% - Accent2 2 2 4 4" xfId="2964"/>
    <cellStyle name="40% - Accent2 2 2 4 4 2" xfId="8098"/>
    <cellStyle name="40% - Accent2 2 2 4 4 3" xfId="13199"/>
    <cellStyle name="40% - Accent2 2 2 4 5" xfId="3574"/>
    <cellStyle name="40% - Accent2 2 2 4 5 2" xfId="8708"/>
    <cellStyle name="40% - Accent2 2 2 4 5 3" xfId="13809"/>
    <cellStyle name="40% - Accent2 2 2 4 6" xfId="4198"/>
    <cellStyle name="40% - Accent2 2 2 4 6 2" xfId="9332"/>
    <cellStyle name="40% - Accent2 2 2 4 6 3" xfId="14433"/>
    <cellStyle name="40% - Accent2 2 2 4 7" xfId="4837"/>
    <cellStyle name="40% - Accent2 2 2 4 7 2" xfId="9971"/>
    <cellStyle name="40% - Accent2 2 2 4 7 3" xfId="15072"/>
    <cellStyle name="40% - Accent2 2 2 4 8" xfId="5933"/>
    <cellStyle name="40% - Accent2 2 2 4 9" xfId="11034"/>
    <cellStyle name="40% - Accent2 2 2 5" xfId="680"/>
    <cellStyle name="40% - Accent2 2 2 5 2" xfId="1670"/>
    <cellStyle name="40% - Accent2 2 2 5 2 2" xfId="6804"/>
    <cellStyle name="40% - Accent2 2 2 5 2 3" xfId="11905"/>
    <cellStyle name="40% - Accent2 2 2 5 3" xfId="5814"/>
    <cellStyle name="40% - Accent2 2 2 5 4" xfId="10917"/>
    <cellStyle name="40% - Accent2 2 2 6" xfId="1220"/>
    <cellStyle name="40% - Accent2 2 2 6 2" xfId="6354"/>
    <cellStyle name="40% - Accent2 2 2 6 3" xfId="11455"/>
    <cellStyle name="40% - Accent2 2 2 7" xfId="2251"/>
    <cellStyle name="40% - Accent2 2 2 7 2" xfId="7385"/>
    <cellStyle name="40% - Accent2 2 2 7 3" xfId="12486"/>
    <cellStyle name="40% - Accent2 2 2 8" xfId="2847"/>
    <cellStyle name="40% - Accent2 2 2 8 2" xfId="7981"/>
    <cellStyle name="40% - Accent2 2 2 8 3" xfId="13082"/>
    <cellStyle name="40% - Accent2 2 2 9" xfId="3457"/>
    <cellStyle name="40% - Accent2 2 2 9 2" xfId="8591"/>
    <cellStyle name="40% - Accent2 2 2 9 3" xfId="13692"/>
    <cellStyle name="40% - Accent2 2 3" xfId="195"/>
    <cellStyle name="40% - Accent2 2 3 10" xfId="4096"/>
    <cellStyle name="40% - Accent2 2 3 10 2" xfId="9230"/>
    <cellStyle name="40% - Accent2 2 3 10 3" xfId="14331"/>
    <cellStyle name="40% - Accent2 2 3 11" xfId="4735"/>
    <cellStyle name="40% - Accent2 2 3 11 2" xfId="9869"/>
    <cellStyle name="40% - Accent2 2 3 11 3" xfId="14970"/>
    <cellStyle name="40% - Accent2 2 3 12" xfId="5379"/>
    <cellStyle name="40% - Accent2 2 3 13" xfId="10482"/>
    <cellStyle name="40% - Accent2 2 3 2" xfId="389"/>
    <cellStyle name="40% - Accent2 2 3 2 10" xfId="10627"/>
    <cellStyle name="40% - Accent2 2 3 2 2" xfId="959"/>
    <cellStyle name="40% - Accent2 2 3 2 2 2" xfId="1947"/>
    <cellStyle name="40% - Accent2 2 3 2 2 2 2" xfId="7081"/>
    <cellStyle name="40% - Accent2 2 3 2 2 2 3" xfId="12182"/>
    <cellStyle name="40% - Accent2 2 3 2 2 3" xfId="6093"/>
    <cellStyle name="40% - Accent2 2 3 2 2 4" xfId="11194"/>
    <cellStyle name="40% - Accent2 2 3 2 3" xfId="1380"/>
    <cellStyle name="40% - Accent2 2 3 2 3 2" xfId="6514"/>
    <cellStyle name="40% - Accent2 2 3 2 3 3" xfId="11615"/>
    <cellStyle name="40% - Accent2 2 3 2 4" xfId="2528"/>
    <cellStyle name="40% - Accent2 2 3 2 4 2" xfId="7662"/>
    <cellStyle name="40% - Accent2 2 3 2 4 3" xfId="12763"/>
    <cellStyle name="40% - Accent2 2 3 2 5" xfId="3124"/>
    <cellStyle name="40% - Accent2 2 3 2 5 2" xfId="8258"/>
    <cellStyle name="40% - Accent2 2 3 2 5 3" xfId="13359"/>
    <cellStyle name="40% - Accent2 2 3 2 6" xfId="3734"/>
    <cellStyle name="40% - Accent2 2 3 2 6 2" xfId="8868"/>
    <cellStyle name="40% - Accent2 2 3 2 6 3" xfId="13969"/>
    <cellStyle name="40% - Accent2 2 3 2 7" xfId="4358"/>
    <cellStyle name="40% - Accent2 2 3 2 7 2" xfId="9492"/>
    <cellStyle name="40% - Accent2 2 3 2 7 3" xfId="14593"/>
    <cellStyle name="40% - Accent2 2 3 2 8" xfId="4997"/>
    <cellStyle name="40% - Accent2 2 3 2 8 2" xfId="10131"/>
    <cellStyle name="40% - Accent2 2 3 2 8 3" xfId="15232"/>
    <cellStyle name="40% - Accent2 2 3 2 9" xfId="5524"/>
    <cellStyle name="40% - Accent2 2 3 3" xfId="535"/>
    <cellStyle name="40% - Accent2 2 3 3 10" xfId="10772"/>
    <cellStyle name="40% - Accent2 2 3 3 2" xfId="1104"/>
    <cellStyle name="40% - Accent2 2 3 3 2 2" xfId="2092"/>
    <cellStyle name="40% - Accent2 2 3 3 2 2 2" xfId="7226"/>
    <cellStyle name="40% - Accent2 2 3 3 2 2 3" xfId="12327"/>
    <cellStyle name="40% - Accent2 2 3 3 2 3" xfId="6238"/>
    <cellStyle name="40% - Accent2 2 3 3 2 4" xfId="11339"/>
    <cellStyle name="40% - Accent2 2 3 3 3" xfId="1525"/>
    <cellStyle name="40% - Accent2 2 3 3 3 2" xfId="6659"/>
    <cellStyle name="40% - Accent2 2 3 3 3 3" xfId="11760"/>
    <cellStyle name="40% - Accent2 2 3 3 4" xfId="2673"/>
    <cellStyle name="40% - Accent2 2 3 3 4 2" xfId="7807"/>
    <cellStyle name="40% - Accent2 2 3 3 4 3" xfId="12908"/>
    <cellStyle name="40% - Accent2 2 3 3 5" xfId="3269"/>
    <cellStyle name="40% - Accent2 2 3 3 5 2" xfId="8403"/>
    <cellStyle name="40% - Accent2 2 3 3 5 3" xfId="13504"/>
    <cellStyle name="40% - Accent2 2 3 3 6" xfId="3879"/>
    <cellStyle name="40% - Accent2 2 3 3 6 2" xfId="9013"/>
    <cellStyle name="40% - Accent2 2 3 3 6 3" xfId="14114"/>
    <cellStyle name="40% - Accent2 2 3 3 7" xfId="4503"/>
    <cellStyle name="40% - Accent2 2 3 3 7 2" xfId="9637"/>
    <cellStyle name="40% - Accent2 2 3 3 7 3" xfId="14738"/>
    <cellStyle name="40% - Accent2 2 3 3 8" xfId="5142"/>
    <cellStyle name="40% - Accent2 2 3 3 8 2" xfId="10276"/>
    <cellStyle name="40% - Accent2 2 3 3 8 3" xfId="15377"/>
    <cellStyle name="40% - Accent2 2 3 3 9" xfId="5669"/>
    <cellStyle name="40% - Accent2 2 3 4" xfId="814"/>
    <cellStyle name="40% - Accent2 2 3 4 2" xfId="1802"/>
    <cellStyle name="40% - Accent2 2 3 4 2 2" xfId="6936"/>
    <cellStyle name="40% - Accent2 2 3 4 2 3" xfId="12037"/>
    <cellStyle name="40% - Accent2 2 3 4 3" xfId="2383"/>
    <cellStyle name="40% - Accent2 2 3 4 3 2" xfId="7517"/>
    <cellStyle name="40% - Accent2 2 3 4 3 3" xfId="12618"/>
    <cellStyle name="40% - Accent2 2 3 4 4" xfId="2979"/>
    <cellStyle name="40% - Accent2 2 3 4 4 2" xfId="8113"/>
    <cellStyle name="40% - Accent2 2 3 4 4 3" xfId="13214"/>
    <cellStyle name="40% - Accent2 2 3 4 5" xfId="3589"/>
    <cellStyle name="40% - Accent2 2 3 4 5 2" xfId="8723"/>
    <cellStyle name="40% - Accent2 2 3 4 5 3" xfId="13824"/>
    <cellStyle name="40% - Accent2 2 3 4 6" xfId="4213"/>
    <cellStyle name="40% - Accent2 2 3 4 6 2" xfId="9347"/>
    <cellStyle name="40% - Accent2 2 3 4 6 3" xfId="14448"/>
    <cellStyle name="40% - Accent2 2 3 4 7" xfId="4852"/>
    <cellStyle name="40% - Accent2 2 3 4 7 2" xfId="9986"/>
    <cellStyle name="40% - Accent2 2 3 4 7 3" xfId="15087"/>
    <cellStyle name="40% - Accent2 2 3 4 8" xfId="5948"/>
    <cellStyle name="40% - Accent2 2 3 4 9" xfId="11049"/>
    <cellStyle name="40% - Accent2 2 3 5" xfId="695"/>
    <cellStyle name="40% - Accent2 2 3 5 2" xfId="1685"/>
    <cellStyle name="40% - Accent2 2 3 5 2 2" xfId="6819"/>
    <cellStyle name="40% - Accent2 2 3 5 2 3" xfId="11920"/>
    <cellStyle name="40% - Accent2 2 3 5 3" xfId="5829"/>
    <cellStyle name="40% - Accent2 2 3 5 4" xfId="10932"/>
    <cellStyle name="40% - Accent2 2 3 6" xfId="1235"/>
    <cellStyle name="40% - Accent2 2 3 6 2" xfId="6369"/>
    <cellStyle name="40% - Accent2 2 3 6 3" xfId="11470"/>
    <cellStyle name="40% - Accent2 2 3 7" xfId="2266"/>
    <cellStyle name="40% - Accent2 2 3 7 2" xfId="7400"/>
    <cellStyle name="40% - Accent2 2 3 7 3" xfId="12501"/>
    <cellStyle name="40% - Accent2 2 3 8" xfId="2862"/>
    <cellStyle name="40% - Accent2 2 3 8 2" xfId="7996"/>
    <cellStyle name="40% - Accent2 2 3 8 3" xfId="13097"/>
    <cellStyle name="40% - Accent2 2 3 9" xfId="3472"/>
    <cellStyle name="40% - Accent2 2 3 9 2" xfId="8606"/>
    <cellStyle name="40% - Accent2 2 3 9 3" xfId="13707"/>
    <cellStyle name="40% - Accent2 2 4" xfId="211"/>
    <cellStyle name="40% - Accent2 2 4 10" xfId="4111"/>
    <cellStyle name="40% - Accent2 2 4 10 2" xfId="9245"/>
    <cellStyle name="40% - Accent2 2 4 10 3" xfId="14346"/>
    <cellStyle name="40% - Accent2 2 4 11" xfId="4750"/>
    <cellStyle name="40% - Accent2 2 4 11 2" xfId="9884"/>
    <cellStyle name="40% - Accent2 2 4 11 3" xfId="14985"/>
    <cellStyle name="40% - Accent2 2 4 12" xfId="5394"/>
    <cellStyle name="40% - Accent2 2 4 13" xfId="10497"/>
    <cellStyle name="40% - Accent2 2 4 2" xfId="405"/>
    <cellStyle name="40% - Accent2 2 4 2 10" xfId="10642"/>
    <cellStyle name="40% - Accent2 2 4 2 2" xfId="974"/>
    <cellStyle name="40% - Accent2 2 4 2 2 2" xfId="1962"/>
    <cellStyle name="40% - Accent2 2 4 2 2 2 2" xfId="7096"/>
    <cellStyle name="40% - Accent2 2 4 2 2 2 3" xfId="12197"/>
    <cellStyle name="40% - Accent2 2 4 2 2 3" xfId="6108"/>
    <cellStyle name="40% - Accent2 2 4 2 2 4" xfId="11209"/>
    <cellStyle name="40% - Accent2 2 4 2 3" xfId="1395"/>
    <cellStyle name="40% - Accent2 2 4 2 3 2" xfId="6529"/>
    <cellStyle name="40% - Accent2 2 4 2 3 3" xfId="11630"/>
    <cellStyle name="40% - Accent2 2 4 2 4" xfId="2543"/>
    <cellStyle name="40% - Accent2 2 4 2 4 2" xfId="7677"/>
    <cellStyle name="40% - Accent2 2 4 2 4 3" xfId="12778"/>
    <cellStyle name="40% - Accent2 2 4 2 5" xfId="3139"/>
    <cellStyle name="40% - Accent2 2 4 2 5 2" xfId="8273"/>
    <cellStyle name="40% - Accent2 2 4 2 5 3" xfId="13374"/>
    <cellStyle name="40% - Accent2 2 4 2 6" xfId="3749"/>
    <cellStyle name="40% - Accent2 2 4 2 6 2" xfId="8883"/>
    <cellStyle name="40% - Accent2 2 4 2 6 3" xfId="13984"/>
    <cellStyle name="40% - Accent2 2 4 2 7" xfId="4373"/>
    <cellStyle name="40% - Accent2 2 4 2 7 2" xfId="9507"/>
    <cellStyle name="40% - Accent2 2 4 2 7 3" xfId="14608"/>
    <cellStyle name="40% - Accent2 2 4 2 8" xfId="5012"/>
    <cellStyle name="40% - Accent2 2 4 2 8 2" xfId="10146"/>
    <cellStyle name="40% - Accent2 2 4 2 8 3" xfId="15247"/>
    <cellStyle name="40% - Accent2 2 4 2 9" xfId="5539"/>
    <cellStyle name="40% - Accent2 2 4 3" xfId="550"/>
    <cellStyle name="40% - Accent2 2 4 3 10" xfId="10787"/>
    <cellStyle name="40% - Accent2 2 4 3 2" xfId="1119"/>
    <cellStyle name="40% - Accent2 2 4 3 2 2" xfId="2107"/>
    <cellStyle name="40% - Accent2 2 4 3 2 2 2" xfId="7241"/>
    <cellStyle name="40% - Accent2 2 4 3 2 2 3" xfId="12342"/>
    <cellStyle name="40% - Accent2 2 4 3 2 3" xfId="6253"/>
    <cellStyle name="40% - Accent2 2 4 3 2 4" xfId="11354"/>
    <cellStyle name="40% - Accent2 2 4 3 3" xfId="1540"/>
    <cellStyle name="40% - Accent2 2 4 3 3 2" xfId="6674"/>
    <cellStyle name="40% - Accent2 2 4 3 3 3" xfId="11775"/>
    <cellStyle name="40% - Accent2 2 4 3 4" xfId="2688"/>
    <cellStyle name="40% - Accent2 2 4 3 4 2" xfId="7822"/>
    <cellStyle name="40% - Accent2 2 4 3 4 3" xfId="12923"/>
    <cellStyle name="40% - Accent2 2 4 3 5" xfId="3284"/>
    <cellStyle name="40% - Accent2 2 4 3 5 2" xfId="8418"/>
    <cellStyle name="40% - Accent2 2 4 3 5 3" xfId="13519"/>
    <cellStyle name="40% - Accent2 2 4 3 6" xfId="3894"/>
    <cellStyle name="40% - Accent2 2 4 3 6 2" xfId="9028"/>
    <cellStyle name="40% - Accent2 2 4 3 6 3" xfId="14129"/>
    <cellStyle name="40% - Accent2 2 4 3 7" xfId="4518"/>
    <cellStyle name="40% - Accent2 2 4 3 7 2" xfId="9652"/>
    <cellStyle name="40% - Accent2 2 4 3 7 3" xfId="14753"/>
    <cellStyle name="40% - Accent2 2 4 3 8" xfId="5157"/>
    <cellStyle name="40% - Accent2 2 4 3 8 2" xfId="10291"/>
    <cellStyle name="40% - Accent2 2 4 3 8 3" xfId="15392"/>
    <cellStyle name="40% - Accent2 2 4 3 9" xfId="5684"/>
    <cellStyle name="40% - Accent2 2 4 4" xfId="829"/>
    <cellStyle name="40% - Accent2 2 4 4 2" xfId="1817"/>
    <cellStyle name="40% - Accent2 2 4 4 2 2" xfId="6951"/>
    <cellStyle name="40% - Accent2 2 4 4 2 3" xfId="12052"/>
    <cellStyle name="40% - Accent2 2 4 4 3" xfId="2398"/>
    <cellStyle name="40% - Accent2 2 4 4 3 2" xfId="7532"/>
    <cellStyle name="40% - Accent2 2 4 4 3 3" xfId="12633"/>
    <cellStyle name="40% - Accent2 2 4 4 4" xfId="2994"/>
    <cellStyle name="40% - Accent2 2 4 4 4 2" xfId="8128"/>
    <cellStyle name="40% - Accent2 2 4 4 4 3" xfId="13229"/>
    <cellStyle name="40% - Accent2 2 4 4 5" xfId="3604"/>
    <cellStyle name="40% - Accent2 2 4 4 5 2" xfId="8738"/>
    <cellStyle name="40% - Accent2 2 4 4 5 3" xfId="13839"/>
    <cellStyle name="40% - Accent2 2 4 4 6" xfId="4228"/>
    <cellStyle name="40% - Accent2 2 4 4 6 2" xfId="9362"/>
    <cellStyle name="40% - Accent2 2 4 4 6 3" xfId="14463"/>
    <cellStyle name="40% - Accent2 2 4 4 7" xfId="4867"/>
    <cellStyle name="40% - Accent2 2 4 4 7 2" xfId="10001"/>
    <cellStyle name="40% - Accent2 2 4 4 7 3" xfId="15102"/>
    <cellStyle name="40% - Accent2 2 4 4 8" xfId="5963"/>
    <cellStyle name="40% - Accent2 2 4 4 9" xfId="11064"/>
    <cellStyle name="40% - Accent2 2 4 5" xfId="710"/>
    <cellStyle name="40% - Accent2 2 4 5 2" xfId="1700"/>
    <cellStyle name="40% - Accent2 2 4 5 2 2" xfId="6834"/>
    <cellStyle name="40% - Accent2 2 4 5 2 3" xfId="11935"/>
    <cellStyle name="40% - Accent2 2 4 5 3" xfId="5844"/>
    <cellStyle name="40% - Accent2 2 4 5 4" xfId="10947"/>
    <cellStyle name="40% - Accent2 2 4 6" xfId="1250"/>
    <cellStyle name="40% - Accent2 2 4 6 2" xfId="6384"/>
    <cellStyle name="40% - Accent2 2 4 6 3" xfId="11485"/>
    <cellStyle name="40% - Accent2 2 4 7" xfId="2281"/>
    <cellStyle name="40% - Accent2 2 4 7 2" xfId="7415"/>
    <cellStyle name="40% - Accent2 2 4 7 3" xfId="12516"/>
    <cellStyle name="40% - Accent2 2 4 8" xfId="2877"/>
    <cellStyle name="40% - Accent2 2 4 8 2" xfId="8011"/>
    <cellStyle name="40% - Accent2 2 4 8 3" xfId="13112"/>
    <cellStyle name="40% - Accent2 2 4 9" xfId="3487"/>
    <cellStyle name="40% - Accent2 2 4 9 2" xfId="8621"/>
    <cellStyle name="40% - Accent2 2 4 9 3" xfId="13722"/>
    <cellStyle name="40% - Accent2 2 5" xfId="240"/>
    <cellStyle name="40% - Accent2 2 5 10" xfId="4140"/>
    <cellStyle name="40% - Accent2 2 5 10 2" xfId="9274"/>
    <cellStyle name="40% - Accent2 2 5 10 3" xfId="14375"/>
    <cellStyle name="40% - Accent2 2 5 11" xfId="4779"/>
    <cellStyle name="40% - Accent2 2 5 11 2" xfId="9913"/>
    <cellStyle name="40% - Accent2 2 5 11 3" xfId="15014"/>
    <cellStyle name="40% - Accent2 2 5 12" xfId="5423"/>
    <cellStyle name="40% - Accent2 2 5 13" xfId="10526"/>
    <cellStyle name="40% - Accent2 2 5 2" xfId="434"/>
    <cellStyle name="40% - Accent2 2 5 2 10" xfId="10671"/>
    <cellStyle name="40% - Accent2 2 5 2 2" xfId="1003"/>
    <cellStyle name="40% - Accent2 2 5 2 2 2" xfId="1991"/>
    <cellStyle name="40% - Accent2 2 5 2 2 2 2" xfId="7125"/>
    <cellStyle name="40% - Accent2 2 5 2 2 2 3" xfId="12226"/>
    <cellStyle name="40% - Accent2 2 5 2 2 3" xfId="6137"/>
    <cellStyle name="40% - Accent2 2 5 2 2 4" xfId="11238"/>
    <cellStyle name="40% - Accent2 2 5 2 3" xfId="1424"/>
    <cellStyle name="40% - Accent2 2 5 2 3 2" xfId="6558"/>
    <cellStyle name="40% - Accent2 2 5 2 3 3" xfId="11659"/>
    <cellStyle name="40% - Accent2 2 5 2 4" xfId="2572"/>
    <cellStyle name="40% - Accent2 2 5 2 4 2" xfId="7706"/>
    <cellStyle name="40% - Accent2 2 5 2 4 3" xfId="12807"/>
    <cellStyle name="40% - Accent2 2 5 2 5" xfId="3168"/>
    <cellStyle name="40% - Accent2 2 5 2 5 2" xfId="8302"/>
    <cellStyle name="40% - Accent2 2 5 2 5 3" xfId="13403"/>
    <cellStyle name="40% - Accent2 2 5 2 6" xfId="3778"/>
    <cellStyle name="40% - Accent2 2 5 2 6 2" xfId="8912"/>
    <cellStyle name="40% - Accent2 2 5 2 6 3" xfId="14013"/>
    <cellStyle name="40% - Accent2 2 5 2 7" xfId="4402"/>
    <cellStyle name="40% - Accent2 2 5 2 7 2" xfId="9536"/>
    <cellStyle name="40% - Accent2 2 5 2 7 3" xfId="14637"/>
    <cellStyle name="40% - Accent2 2 5 2 8" xfId="5041"/>
    <cellStyle name="40% - Accent2 2 5 2 8 2" xfId="10175"/>
    <cellStyle name="40% - Accent2 2 5 2 8 3" xfId="15276"/>
    <cellStyle name="40% - Accent2 2 5 2 9" xfId="5568"/>
    <cellStyle name="40% - Accent2 2 5 3" xfId="579"/>
    <cellStyle name="40% - Accent2 2 5 3 10" xfId="10816"/>
    <cellStyle name="40% - Accent2 2 5 3 2" xfId="1148"/>
    <cellStyle name="40% - Accent2 2 5 3 2 2" xfId="2136"/>
    <cellStyle name="40% - Accent2 2 5 3 2 2 2" xfId="7270"/>
    <cellStyle name="40% - Accent2 2 5 3 2 2 3" xfId="12371"/>
    <cellStyle name="40% - Accent2 2 5 3 2 3" xfId="6282"/>
    <cellStyle name="40% - Accent2 2 5 3 2 4" xfId="11383"/>
    <cellStyle name="40% - Accent2 2 5 3 3" xfId="1569"/>
    <cellStyle name="40% - Accent2 2 5 3 3 2" xfId="6703"/>
    <cellStyle name="40% - Accent2 2 5 3 3 3" xfId="11804"/>
    <cellStyle name="40% - Accent2 2 5 3 4" xfId="2717"/>
    <cellStyle name="40% - Accent2 2 5 3 4 2" xfId="7851"/>
    <cellStyle name="40% - Accent2 2 5 3 4 3" xfId="12952"/>
    <cellStyle name="40% - Accent2 2 5 3 5" xfId="3313"/>
    <cellStyle name="40% - Accent2 2 5 3 5 2" xfId="8447"/>
    <cellStyle name="40% - Accent2 2 5 3 5 3" xfId="13548"/>
    <cellStyle name="40% - Accent2 2 5 3 6" xfId="3923"/>
    <cellStyle name="40% - Accent2 2 5 3 6 2" xfId="9057"/>
    <cellStyle name="40% - Accent2 2 5 3 6 3" xfId="14158"/>
    <cellStyle name="40% - Accent2 2 5 3 7" xfId="4547"/>
    <cellStyle name="40% - Accent2 2 5 3 7 2" xfId="9681"/>
    <cellStyle name="40% - Accent2 2 5 3 7 3" xfId="14782"/>
    <cellStyle name="40% - Accent2 2 5 3 8" xfId="5186"/>
    <cellStyle name="40% - Accent2 2 5 3 8 2" xfId="10320"/>
    <cellStyle name="40% - Accent2 2 5 3 8 3" xfId="15421"/>
    <cellStyle name="40% - Accent2 2 5 3 9" xfId="5713"/>
    <cellStyle name="40% - Accent2 2 5 4" xfId="858"/>
    <cellStyle name="40% - Accent2 2 5 4 2" xfId="1846"/>
    <cellStyle name="40% - Accent2 2 5 4 2 2" xfId="6980"/>
    <cellStyle name="40% - Accent2 2 5 4 2 3" xfId="12081"/>
    <cellStyle name="40% - Accent2 2 5 4 3" xfId="2427"/>
    <cellStyle name="40% - Accent2 2 5 4 3 2" xfId="7561"/>
    <cellStyle name="40% - Accent2 2 5 4 3 3" xfId="12662"/>
    <cellStyle name="40% - Accent2 2 5 4 4" xfId="3023"/>
    <cellStyle name="40% - Accent2 2 5 4 4 2" xfId="8157"/>
    <cellStyle name="40% - Accent2 2 5 4 4 3" xfId="13258"/>
    <cellStyle name="40% - Accent2 2 5 4 5" xfId="3633"/>
    <cellStyle name="40% - Accent2 2 5 4 5 2" xfId="8767"/>
    <cellStyle name="40% - Accent2 2 5 4 5 3" xfId="13868"/>
    <cellStyle name="40% - Accent2 2 5 4 6" xfId="4257"/>
    <cellStyle name="40% - Accent2 2 5 4 6 2" xfId="9391"/>
    <cellStyle name="40% - Accent2 2 5 4 6 3" xfId="14492"/>
    <cellStyle name="40% - Accent2 2 5 4 7" xfId="4896"/>
    <cellStyle name="40% - Accent2 2 5 4 7 2" xfId="10030"/>
    <cellStyle name="40% - Accent2 2 5 4 7 3" xfId="15131"/>
    <cellStyle name="40% - Accent2 2 5 4 8" xfId="5992"/>
    <cellStyle name="40% - Accent2 2 5 4 9" xfId="11093"/>
    <cellStyle name="40% - Accent2 2 5 5" xfId="739"/>
    <cellStyle name="40% - Accent2 2 5 5 2" xfId="1729"/>
    <cellStyle name="40% - Accent2 2 5 5 2 2" xfId="6863"/>
    <cellStyle name="40% - Accent2 2 5 5 2 3" xfId="11964"/>
    <cellStyle name="40% - Accent2 2 5 5 3" xfId="5873"/>
    <cellStyle name="40% - Accent2 2 5 5 4" xfId="10976"/>
    <cellStyle name="40% - Accent2 2 5 6" xfId="1279"/>
    <cellStyle name="40% - Accent2 2 5 6 2" xfId="6413"/>
    <cellStyle name="40% - Accent2 2 5 6 3" xfId="11514"/>
    <cellStyle name="40% - Accent2 2 5 7" xfId="2310"/>
    <cellStyle name="40% - Accent2 2 5 7 2" xfId="7444"/>
    <cellStyle name="40% - Accent2 2 5 7 3" xfId="12545"/>
    <cellStyle name="40% - Accent2 2 5 8" xfId="2906"/>
    <cellStyle name="40% - Accent2 2 5 8 2" xfId="8040"/>
    <cellStyle name="40% - Accent2 2 5 8 3" xfId="13141"/>
    <cellStyle name="40% - Accent2 2 5 9" xfId="3516"/>
    <cellStyle name="40% - Accent2 2 5 9 2" xfId="8650"/>
    <cellStyle name="40% - Accent2 2 5 9 3" xfId="13751"/>
    <cellStyle name="40% - Accent2 2 6" xfId="328"/>
    <cellStyle name="40% - Accent2 2 7" xfId="283"/>
    <cellStyle name="40% - Accent2 2 7 10" xfId="10569"/>
    <cellStyle name="40% - Accent2 2 7 2" xfId="901"/>
    <cellStyle name="40% - Accent2 2 7 2 2" xfId="1889"/>
    <cellStyle name="40% - Accent2 2 7 2 2 2" xfId="7023"/>
    <cellStyle name="40% - Accent2 2 7 2 2 3" xfId="12124"/>
    <cellStyle name="40% - Accent2 2 7 2 3" xfId="6035"/>
    <cellStyle name="40% - Accent2 2 7 2 4" xfId="11136"/>
    <cellStyle name="40% - Accent2 2 7 3" xfId="1322"/>
    <cellStyle name="40% - Accent2 2 7 3 2" xfId="6456"/>
    <cellStyle name="40% - Accent2 2 7 3 3" xfId="11557"/>
    <cellStyle name="40% - Accent2 2 7 4" xfId="2470"/>
    <cellStyle name="40% - Accent2 2 7 4 2" xfId="7604"/>
    <cellStyle name="40% - Accent2 2 7 4 3" xfId="12705"/>
    <cellStyle name="40% - Accent2 2 7 5" xfId="3066"/>
    <cellStyle name="40% - Accent2 2 7 5 2" xfId="8200"/>
    <cellStyle name="40% - Accent2 2 7 5 3" xfId="13301"/>
    <cellStyle name="40% - Accent2 2 7 6" xfId="3676"/>
    <cellStyle name="40% - Accent2 2 7 6 2" xfId="8810"/>
    <cellStyle name="40% - Accent2 2 7 6 3" xfId="13911"/>
    <cellStyle name="40% - Accent2 2 7 7" xfId="4300"/>
    <cellStyle name="40% - Accent2 2 7 7 2" xfId="9434"/>
    <cellStyle name="40% - Accent2 2 7 7 3" xfId="14535"/>
    <cellStyle name="40% - Accent2 2 7 8" xfId="4939"/>
    <cellStyle name="40% - Accent2 2 7 8 2" xfId="10073"/>
    <cellStyle name="40% - Accent2 2 7 8 3" xfId="15174"/>
    <cellStyle name="40% - Accent2 2 7 9" xfId="5466"/>
    <cellStyle name="40% - Accent2 2 8" xfId="477"/>
    <cellStyle name="40% - Accent2 2 8 10" xfId="10714"/>
    <cellStyle name="40% - Accent2 2 8 2" xfId="1046"/>
    <cellStyle name="40% - Accent2 2 8 2 2" xfId="2034"/>
    <cellStyle name="40% - Accent2 2 8 2 2 2" xfId="7168"/>
    <cellStyle name="40% - Accent2 2 8 2 2 3" xfId="12269"/>
    <cellStyle name="40% - Accent2 2 8 2 3" xfId="6180"/>
    <cellStyle name="40% - Accent2 2 8 2 4" xfId="11281"/>
    <cellStyle name="40% - Accent2 2 8 3" xfId="1467"/>
    <cellStyle name="40% - Accent2 2 8 3 2" xfId="6601"/>
    <cellStyle name="40% - Accent2 2 8 3 3" xfId="11702"/>
    <cellStyle name="40% - Accent2 2 8 4" xfId="2615"/>
    <cellStyle name="40% - Accent2 2 8 4 2" xfId="7749"/>
    <cellStyle name="40% - Accent2 2 8 4 3" xfId="12850"/>
    <cellStyle name="40% - Accent2 2 8 5" xfId="3211"/>
    <cellStyle name="40% - Accent2 2 8 5 2" xfId="8345"/>
    <cellStyle name="40% - Accent2 2 8 5 3" xfId="13446"/>
    <cellStyle name="40% - Accent2 2 8 6" xfId="3821"/>
    <cellStyle name="40% - Accent2 2 8 6 2" xfId="8955"/>
    <cellStyle name="40% - Accent2 2 8 6 3" xfId="14056"/>
    <cellStyle name="40% - Accent2 2 8 7" xfId="4445"/>
    <cellStyle name="40% - Accent2 2 8 7 2" xfId="9579"/>
    <cellStyle name="40% - Accent2 2 8 7 3" xfId="14680"/>
    <cellStyle name="40% - Accent2 2 8 8" xfId="5084"/>
    <cellStyle name="40% - Accent2 2 8 8 2" xfId="10218"/>
    <cellStyle name="40% - Accent2 2 8 8 3" xfId="15319"/>
    <cellStyle name="40% - Accent2 2 8 9" xfId="5611"/>
    <cellStyle name="40% - Accent2 2 9" xfId="637"/>
    <cellStyle name="40% - Accent2 2 9 2" xfId="1627"/>
    <cellStyle name="40% - Accent2 2 9 2 2" xfId="6761"/>
    <cellStyle name="40% - Accent2 2 9 2 3" xfId="11862"/>
    <cellStyle name="40% - Accent2 2 9 3" xfId="5771"/>
    <cellStyle name="40% - Accent2 2 9 4" xfId="10874"/>
    <cellStyle name="40% - Accent2 3" xfId="225"/>
    <cellStyle name="40% - Accent2 3 10" xfId="2818"/>
    <cellStyle name="40% - Accent2 3 10 2" xfId="7952"/>
    <cellStyle name="40% - Accent2 3 10 3" xfId="13053"/>
    <cellStyle name="40% - Accent2 3 11" xfId="3428"/>
    <cellStyle name="40% - Accent2 3 11 2" xfId="8562"/>
    <cellStyle name="40% - Accent2 3 11 3" xfId="13663"/>
    <cellStyle name="40% - Accent2 3 12" xfId="4052"/>
    <cellStyle name="40% - Accent2 3 12 2" xfId="9186"/>
    <cellStyle name="40% - Accent2 3 12 3" xfId="14287"/>
    <cellStyle name="40% - Accent2 3 13" xfId="4691"/>
    <cellStyle name="40% - Accent2 3 13 2" xfId="9825"/>
    <cellStyle name="40% - Accent2 3 13 3" xfId="14926"/>
    <cellStyle name="40% - Accent2 3 14" xfId="5408"/>
    <cellStyle name="40% - Accent2 3 15" xfId="10511"/>
    <cellStyle name="40% - Accent2 3 2" xfId="254"/>
    <cellStyle name="40% - Accent2 3 2 10" xfId="4154"/>
    <cellStyle name="40% - Accent2 3 2 10 2" xfId="9288"/>
    <cellStyle name="40% - Accent2 3 2 10 3" xfId="14389"/>
    <cellStyle name="40% - Accent2 3 2 11" xfId="4793"/>
    <cellStyle name="40% - Accent2 3 2 11 2" xfId="9927"/>
    <cellStyle name="40% - Accent2 3 2 11 3" xfId="15028"/>
    <cellStyle name="40% - Accent2 3 2 12" xfId="5437"/>
    <cellStyle name="40% - Accent2 3 2 13" xfId="10540"/>
    <cellStyle name="40% - Accent2 3 2 2" xfId="448"/>
    <cellStyle name="40% - Accent2 3 2 2 10" xfId="10685"/>
    <cellStyle name="40% - Accent2 3 2 2 2" xfId="1017"/>
    <cellStyle name="40% - Accent2 3 2 2 2 2" xfId="2005"/>
    <cellStyle name="40% - Accent2 3 2 2 2 2 2" xfId="7139"/>
    <cellStyle name="40% - Accent2 3 2 2 2 2 3" xfId="12240"/>
    <cellStyle name="40% - Accent2 3 2 2 2 3" xfId="6151"/>
    <cellStyle name="40% - Accent2 3 2 2 2 4" xfId="11252"/>
    <cellStyle name="40% - Accent2 3 2 2 3" xfId="1438"/>
    <cellStyle name="40% - Accent2 3 2 2 3 2" xfId="6572"/>
    <cellStyle name="40% - Accent2 3 2 2 3 3" xfId="11673"/>
    <cellStyle name="40% - Accent2 3 2 2 4" xfId="2586"/>
    <cellStyle name="40% - Accent2 3 2 2 4 2" xfId="7720"/>
    <cellStyle name="40% - Accent2 3 2 2 4 3" xfId="12821"/>
    <cellStyle name="40% - Accent2 3 2 2 5" xfId="3182"/>
    <cellStyle name="40% - Accent2 3 2 2 5 2" xfId="8316"/>
    <cellStyle name="40% - Accent2 3 2 2 5 3" xfId="13417"/>
    <cellStyle name="40% - Accent2 3 2 2 6" xfId="3792"/>
    <cellStyle name="40% - Accent2 3 2 2 6 2" xfId="8926"/>
    <cellStyle name="40% - Accent2 3 2 2 6 3" xfId="14027"/>
    <cellStyle name="40% - Accent2 3 2 2 7" xfId="4416"/>
    <cellStyle name="40% - Accent2 3 2 2 7 2" xfId="9550"/>
    <cellStyle name="40% - Accent2 3 2 2 7 3" xfId="14651"/>
    <cellStyle name="40% - Accent2 3 2 2 8" xfId="5055"/>
    <cellStyle name="40% - Accent2 3 2 2 8 2" xfId="10189"/>
    <cellStyle name="40% - Accent2 3 2 2 8 3" xfId="15290"/>
    <cellStyle name="40% - Accent2 3 2 2 9" xfId="5582"/>
    <cellStyle name="40% - Accent2 3 2 3" xfId="593"/>
    <cellStyle name="40% - Accent2 3 2 3 10" xfId="10830"/>
    <cellStyle name="40% - Accent2 3 2 3 2" xfId="1162"/>
    <cellStyle name="40% - Accent2 3 2 3 2 2" xfId="2150"/>
    <cellStyle name="40% - Accent2 3 2 3 2 2 2" xfId="7284"/>
    <cellStyle name="40% - Accent2 3 2 3 2 2 3" xfId="12385"/>
    <cellStyle name="40% - Accent2 3 2 3 2 3" xfId="6296"/>
    <cellStyle name="40% - Accent2 3 2 3 2 4" xfId="11397"/>
    <cellStyle name="40% - Accent2 3 2 3 3" xfId="1583"/>
    <cellStyle name="40% - Accent2 3 2 3 3 2" xfId="6717"/>
    <cellStyle name="40% - Accent2 3 2 3 3 3" xfId="11818"/>
    <cellStyle name="40% - Accent2 3 2 3 4" xfId="2731"/>
    <cellStyle name="40% - Accent2 3 2 3 4 2" xfId="7865"/>
    <cellStyle name="40% - Accent2 3 2 3 4 3" xfId="12966"/>
    <cellStyle name="40% - Accent2 3 2 3 5" xfId="3327"/>
    <cellStyle name="40% - Accent2 3 2 3 5 2" xfId="8461"/>
    <cellStyle name="40% - Accent2 3 2 3 5 3" xfId="13562"/>
    <cellStyle name="40% - Accent2 3 2 3 6" xfId="3937"/>
    <cellStyle name="40% - Accent2 3 2 3 6 2" xfId="9071"/>
    <cellStyle name="40% - Accent2 3 2 3 6 3" xfId="14172"/>
    <cellStyle name="40% - Accent2 3 2 3 7" xfId="4561"/>
    <cellStyle name="40% - Accent2 3 2 3 7 2" xfId="9695"/>
    <cellStyle name="40% - Accent2 3 2 3 7 3" xfId="14796"/>
    <cellStyle name="40% - Accent2 3 2 3 8" xfId="5200"/>
    <cellStyle name="40% - Accent2 3 2 3 8 2" xfId="10334"/>
    <cellStyle name="40% - Accent2 3 2 3 8 3" xfId="15435"/>
    <cellStyle name="40% - Accent2 3 2 3 9" xfId="5727"/>
    <cellStyle name="40% - Accent2 3 2 4" xfId="872"/>
    <cellStyle name="40% - Accent2 3 2 4 2" xfId="1860"/>
    <cellStyle name="40% - Accent2 3 2 4 2 2" xfId="6994"/>
    <cellStyle name="40% - Accent2 3 2 4 2 3" xfId="12095"/>
    <cellStyle name="40% - Accent2 3 2 4 3" xfId="2441"/>
    <cellStyle name="40% - Accent2 3 2 4 3 2" xfId="7575"/>
    <cellStyle name="40% - Accent2 3 2 4 3 3" xfId="12676"/>
    <cellStyle name="40% - Accent2 3 2 4 4" xfId="3037"/>
    <cellStyle name="40% - Accent2 3 2 4 4 2" xfId="8171"/>
    <cellStyle name="40% - Accent2 3 2 4 4 3" xfId="13272"/>
    <cellStyle name="40% - Accent2 3 2 4 5" xfId="3647"/>
    <cellStyle name="40% - Accent2 3 2 4 5 2" xfId="8781"/>
    <cellStyle name="40% - Accent2 3 2 4 5 3" xfId="13882"/>
    <cellStyle name="40% - Accent2 3 2 4 6" xfId="4271"/>
    <cellStyle name="40% - Accent2 3 2 4 6 2" xfId="9405"/>
    <cellStyle name="40% - Accent2 3 2 4 6 3" xfId="14506"/>
    <cellStyle name="40% - Accent2 3 2 4 7" xfId="4910"/>
    <cellStyle name="40% - Accent2 3 2 4 7 2" xfId="10044"/>
    <cellStyle name="40% - Accent2 3 2 4 7 3" xfId="15145"/>
    <cellStyle name="40% - Accent2 3 2 4 8" xfId="6006"/>
    <cellStyle name="40% - Accent2 3 2 4 9" xfId="11107"/>
    <cellStyle name="40% - Accent2 3 2 5" xfId="753"/>
    <cellStyle name="40% - Accent2 3 2 5 2" xfId="1743"/>
    <cellStyle name="40% - Accent2 3 2 5 2 2" xfId="6877"/>
    <cellStyle name="40% - Accent2 3 2 5 2 3" xfId="11978"/>
    <cellStyle name="40% - Accent2 3 2 5 3" xfId="5887"/>
    <cellStyle name="40% - Accent2 3 2 5 4" xfId="10990"/>
    <cellStyle name="40% - Accent2 3 2 6" xfId="1293"/>
    <cellStyle name="40% - Accent2 3 2 6 2" xfId="6427"/>
    <cellStyle name="40% - Accent2 3 2 6 3" xfId="11528"/>
    <cellStyle name="40% - Accent2 3 2 7" xfId="2324"/>
    <cellStyle name="40% - Accent2 3 2 7 2" xfId="7458"/>
    <cellStyle name="40% - Accent2 3 2 7 3" xfId="12559"/>
    <cellStyle name="40% - Accent2 3 2 8" xfId="2920"/>
    <cellStyle name="40% - Accent2 3 2 8 2" xfId="8054"/>
    <cellStyle name="40% - Accent2 3 2 8 3" xfId="13155"/>
    <cellStyle name="40% - Accent2 3 2 9" xfId="3530"/>
    <cellStyle name="40% - Accent2 3 2 9 2" xfId="8664"/>
    <cellStyle name="40% - Accent2 3 2 9 3" xfId="13765"/>
    <cellStyle name="40% - Accent2 3 3" xfId="419"/>
    <cellStyle name="40% - Accent2 3 3 10" xfId="4764"/>
    <cellStyle name="40% - Accent2 3 3 10 2" xfId="9898"/>
    <cellStyle name="40% - Accent2 3 3 10 3" xfId="14999"/>
    <cellStyle name="40% - Accent2 3 3 11" xfId="5553"/>
    <cellStyle name="40% - Accent2 3 3 12" xfId="10656"/>
    <cellStyle name="40% - Accent2 3 3 2" xfId="564"/>
    <cellStyle name="40% - Accent2 3 3 2 10" xfId="10801"/>
    <cellStyle name="40% - Accent2 3 3 2 2" xfId="1133"/>
    <cellStyle name="40% - Accent2 3 3 2 2 2" xfId="2121"/>
    <cellStyle name="40% - Accent2 3 3 2 2 2 2" xfId="7255"/>
    <cellStyle name="40% - Accent2 3 3 2 2 2 3" xfId="12356"/>
    <cellStyle name="40% - Accent2 3 3 2 2 3" xfId="6267"/>
    <cellStyle name="40% - Accent2 3 3 2 2 4" xfId="11368"/>
    <cellStyle name="40% - Accent2 3 3 2 3" xfId="1554"/>
    <cellStyle name="40% - Accent2 3 3 2 3 2" xfId="6688"/>
    <cellStyle name="40% - Accent2 3 3 2 3 3" xfId="11789"/>
    <cellStyle name="40% - Accent2 3 3 2 4" xfId="2702"/>
    <cellStyle name="40% - Accent2 3 3 2 4 2" xfId="7836"/>
    <cellStyle name="40% - Accent2 3 3 2 4 3" xfId="12937"/>
    <cellStyle name="40% - Accent2 3 3 2 5" xfId="3298"/>
    <cellStyle name="40% - Accent2 3 3 2 5 2" xfId="8432"/>
    <cellStyle name="40% - Accent2 3 3 2 5 3" xfId="13533"/>
    <cellStyle name="40% - Accent2 3 3 2 6" xfId="3908"/>
    <cellStyle name="40% - Accent2 3 3 2 6 2" xfId="9042"/>
    <cellStyle name="40% - Accent2 3 3 2 6 3" xfId="14143"/>
    <cellStyle name="40% - Accent2 3 3 2 7" xfId="4532"/>
    <cellStyle name="40% - Accent2 3 3 2 7 2" xfId="9666"/>
    <cellStyle name="40% - Accent2 3 3 2 7 3" xfId="14767"/>
    <cellStyle name="40% - Accent2 3 3 2 8" xfId="5171"/>
    <cellStyle name="40% - Accent2 3 3 2 8 2" xfId="10305"/>
    <cellStyle name="40% - Accent2 3 3 2 8 3" xfId="15406"/>
    <cellStyle name="40% - Accent2 3 3 2 9" xfId="5698"/>
    <cellStyle name="40% - Accent2 3 3 3" xfId="988"/>
    <cellStyle name="40% - Accent2 3 3 3 2" xfId="1976"/>
    <cellStyle name="40% - Accent2 3 3 3 2 2" xfId="7110"/>
    <cellStyle name="40% - Accent2 3 3 3 2 3" xfId="12211"/>
    <cellStyle name="40% - Accent2 3 3 3 3" xfId="2557"/>
    <cellStyle name="40% - Accent2 3 3 3 3 2" xfId="7691"/>
    <cellStyle name="40% - Accent2 3 3 3 3 3" xfId="12792"/>
    <cellStyle name="40% - Accent2 3 3 3 4" xfId="3153"/>
    <cellStyle name="40% - Accent2 3 3 3 4 2" xfId="8287"/>
    <cellStyle name="40% - Accent2 3 3 3 4 3" xfId="13388"/>
    <cellStyle name="40% - Accent2 3 3 3 5" xfId="3763"/>
    <cellStyle name="40% - Accent2 3 3 3 5 2" xfId="8897"/>
    <cellStyle name="40% - Accent2 3 3 3 5 3" xfId="13998"/>
    <cellStyle name="40% - Accent2 3 3 3 6" xfId="4387"/>
    <cellStyle name="40% - Accent2 3 3 3 6 2" xfId="9521"/>
    <cellStyle name="40% - Accent2 3 3 3 6 3" xfId="14622"/>
    <cellStyle name="40% - Accent2 3 3 3 7" xfId="5026"/>
    <cellStyle name="40% - Accent2 3 3 3 7 2" xfId="10160"/>
    <cellStyle name="40% - Accent2 3 3 3 7 3" xfId="15261"/>
    <cellStyle name="40% - Accent2 3 3 3 8" xfId="6122"/>
    <cellStyle name="40% - Accent2 3 3 3 9" xfId="11223"/>
    <cellStyle name="40% - Accent2 3 3 4" xfId="724"/>
    <cellStyle name="40% - Accent2 3 3 4 2" xfId="1714"/>
    <cellStyle name="40% - Accent2 3 3 4 2 2" xfId="6848"/>
    <cellStyle name="40% - Accent2 3 3 4 2 3" xfId="11949"/>
    <cellStyle name="40% - Accent2 3 3 4 3" xfId="5858"/>
    <cellStyle name="40% - Accent2 3 3 4 4" xfId="10961"/>
    <cellStyle name="40% - Accent2 3 3 5" xfId="1409"/>
    <cellStyle name="40% - Accent2 3 3 5 2" xfId="6543"/>
    <cellStyle name="40% - Accent2 3 3 5 3" xfId="11644"/>
    <cellStyle name="40% - Accent2 3 3 6" xfId="2295"/>
    <cellStyle name="40% - Accent2 3 3 6 2" xfId="7429"/>
    <cellStyle name="40% - Accent2 3 3 6 3" xfId="12530"/>
    <cellStyle name="40% - Accent2 3 3 7" xfId="2891"/>
    <cellStyle name="40% - Accent2 3 3 7 2" xfId="8025"/>
    <cellStyle name="40% - Accent2 3 3 7 3" xfId="13126"/>
    <cellStyle name="40% - Accent2 3 3 8" xfId="3501"/>
    <cellStyle name="40% - Accent2 3 3 8 2" xfId="8635"/>
    <cellStyle name="40% - Accent2 3 3 8 3" xfId="13736"/>
    <cellStyle name="40% - Accent2 3 3 9" xfId="4125"/>
    <cellStyle name="40% - Accent2 3 3 9 2" xfId="9259"/>
    <cellStyle name="40% - Accent2 3 3 9 3" xfId="14360"/>
    <cellStyle name="40% - Accent2 3 4" xfId="297"/>
    <cellStyle name="40% - Accent2 3 4 10" xfId="10583"/>
    <cellStyle name="40% - Accent2 3 4 2" xfId="915"/>
    <cellStyle name="40% - Accent2 3 4 2 2" xfId="1903"/>
    <cellStyle name="40% - Accent2 3 4 2 2 2" xfId="7037"/>
    <cellStyle name="40% - Accent2 3 4 2 2 3" xfId="12138"/>
    <cellStyle name="40% - Accent2 3 4 2 3" xfId="6049"/>
    <cellStyle name="40% - Accent2 3 4 2 4" xfId="11150"/>
    <cellStyle name="40% - Accent2 3 4 3" xfId="1336"/>
    <cellStyle name="40% - Accent2 3 4 3 2" xfId="6470"/>
    <cellStyle name="40% - Accent2 3 4 3 3" xfId="11571"/>
    <cellStyle name="40% - Accent2 3 4 4" xfId="2484"/>
    <cellStyle name="40% - Accent2 3 4 4 2" xfId="7618"/>
    <cellStyle name="40% - Accent2 3 4 4 3" xfId="12719"/>
    <cellStyle name="40% - Accent2 3 4 5" xfId="3080"/>
    <cellStyle name="40% - Accent2 3 4 5 2" xfId="8214"/>
    <cellStyle name="40% - Accent2 3 4 5 3" xfId="13315"/>
    <cellStyle name="40% - Accent2 3 4 6" xfId="3690"/>
    <cellStyle name="40% - Accent2 3 4 6 2" xfId="8824"/>
    <cellStyle name="40% - Accent2 3 4 6 3" xfId="13925"/>
    <cellStyle name="40% - Accent2 3 4 7" xfId="4314"/>
    <cellStyle name="40% - Accent2 3 4 7 2" xfId="9448"/>
    <cellStyle name="40% - Accent2 3 4 7 3" xfId="14549"/>
    <cellStyle name="40% - Accent2 3 4 8" xfId="4953"/>
    <cellStyle name="40% - Accent2 3 4 8 2" xfId="10087"/>
    <cellStyle name="40% - Accent2 3 4 8 3" xfId="15188"/>
    <cellStyle name="40% - Accent2 3 4 9" xfId="5480"/>
    <cellStyle name="40% - Accent2 3 5" xfId="491"/>
    <cellStyle name="40% - Accent2 3 5 10" xfId="10728"/>
    <cellStyle name="40% - Accent2 3 5 2" xfId="1060"/>
    <cellStyle name="40% - Accent2 3 5 2 2" xfId="2048"/>
    <cellStyle name="40% - Accent2 3 5 2 2 2" xfId="7182"/>
    <cellStyle name="40% - Accent2 3 5 2 2 3" xfId="12283"/>
    <cellStyle name="40% - Accent2 3 5 2 3" xfId="6194"/>
    <cellStyle name="40% - Accent2 3 5 2 4" xfId="11295"/>
    <cellStyle name="40% - Accent2 3 5 3" xfId="1481"/>
    <cellStyle name="40% - Accent2 3 5 3 2" xfId="6615"/>
    <cellStyle name="40% - Accent2 3 5 3 3" xfId="11716"/>
    <cellStyle name="40% - Accent2 3 5 4" xfId="2629"/>
    <cellStyle name="40% - Accent2 3 5 4 2" xfId="7763"/>
    <cellStyle name="40% - Accent2 3 5 4 3" xfId="12864"/>
    <cellStyle name="40% - Accent2 3 5 5" xfId="3225"/>
    <cellStyle name="40% - Accent2 3 5 5 2" xfId="8359"/>
    <cellStyle name="40% - Accent2 3 5 5 3" xfId="13460"/>
    <cellStyle name="40% - Accent2 3 5 6" xfId="3835"/>
    <cellStyle name="40% - Accent2 3 5 6 2" xfId="8969"/>
    <cellStyle name="40% - Accent2 3 5 6 3" xfId="14070"/>
    <cellStyle name="40% - Accent2 3 5 7" xfId="4459"/>
    <cellStyle name="40% - Accent2 3 5 7 2" xfId="9593"/>
    <cellStyle name="40% - Accent2 3 5 7 3" xfId="14694"/>
    <cellStyle name="40% - Accent2 3 5 8" xfId="5098"/>
    <cellStyle name="40% - Accent2 3 5 8 2" xfId="10232"/>
    <cellStyle name="40% - Accent2 3 5 8 3" xfId="15333"/>
    <cellStyle name="40% - Accent2 3 5 9" xfId="5625"/>
    <cellStyle name="40% - Accent2 3 6" xfId="843"/>
    <cellStyle name="40% - Accent2 3 6 2" xfId="1831"/>
    <cellStyle name="40% - Accent2 3 6 2 2" xfId="6965"/>
    <cellStyle name="40% - Accent2 3 6 2 3" xfId="12066"/>
    <cellStyle name="40% - Accent2 3 6 3" xfId="2412"/>
    <cellStyle name="40% - Accent2 3 6 3 2" xfId="7546"/>
    <cellStyle name="40% - Accent2 3 6 3 3" xfId="12647"/>
    <cellStyle name="40% - Accent2 3 6 4" xfId="3008"/>
    <cellStyle name="40% - Accent2 3 6 4 2" xfId="8142"/>
    <cellStyle name="40% - Accent2 3 6 4 3" xfId="13243"/>
    <cellStyle name="40% - Accent2 3 6 5" xfId="3618"/>
    <cellStyle name="40% - Accent2 3 6 5 2" xfId="8752"/>
    <cellStyle name="40% - Accent2 3 6 5 3" xfId="13853"/>
    <cellStyle name="40% - Accent2 3 6 6" xfId="4242"/>
    <cellStyle name="40% - Accent2 3 6 6 2" xfId="9376"/>
    <cellStyle name="40% - Accent2 3 6 6 3" xfId="14477"/>
    <cellStyle name="40% - Accent2 3 6 7" xfId="4881"/>
    <cellStyle name="40% - Accent2 3 6 7 2" xfId="10015"/>
    <cellStyle name="40% - Accent2 3 6 7 3" xfId="15116"/>
    <cellStyle name="40% - Accent2 3 6 8" xfId="5977"/>
    <cellStyle name="40% - Accent2 3 6 9" xfId="11078"/>
    <cellStyle name="40% - Accent2 3 7" xfId="651"/>
    <cellStyle name="40% - Accent2 3 7 2" xfId="1641"/>
    <cellStyle name="40% - Accent2 3 7 2 2" xfId="6775"/>
    <cellStyle name="40% - Accent2 3 7 2 3" xfId="11876"/>
    <cellStyle name="40% - Accent2 3 7 3" xfId="5785"/>
    <cellStyle name="40% - Accent2 3 7 4" xfId="10888"/>
    <cellStyle name="40% - Accent2 3 8" xfId="1264"/>
    <cellStyle name="40% - Accent2 3 8 2" xfId="6398"/>
    <cellStyle name="40% - Accent2 3 8 3" xfId="11499"/>
    <cellStyle name="40% - Accent2 3 9" xfId="2222"/>
    <cellStyle name="40% - Accent2 3 9 2" xfId="7356"/>
    <cellStyle name="40% - Accent2 3 9 3" xfId="12457"/>
    <cellStyle name="40% - Accent2 4" xfId="268"/>
    <cellStyle name="40% - Accent2 4 10" xfId="3442"/>
    <cellStyle name="40% - Accent2 4 10 2" xfId="8576"/>
    <cellStyle name="40% - Accent2 4 10 3" xfId="13677"/>
    <cellStyle name="40% - Accent2 4 11" xfId="4066"/>
    <cellStyle name="40% - Accent2 4 11 2" xfId="9200"/>
    <cellStyle name="40% - Accent2 4 11 3" xfId="14301"/>
    <cellStyle name="40% - Accent2 4 12" xfId="4705"/>
    <cellStyle name="40% - Accent2 4 12 2" xfId="9839"/>
    <cellStyle name="40% - Accent2 4 12 3" xfId="14940"/>
    <cellStyle name="40% - Accent2 4 13" xfId="5451"/>
    <cellStyle name="40% - Accent2 4 14" xfId="10554"/>
    <cellStyle name="40% - Accent2 4 2" xfId="462"/>
    <cellStyle name="40% - Accent2 4 2 10" xfId="4807"/>
    <cellStyle name="40% - Accent2 4 2 10 2" xfId="9941"/>
    <cellStyle name="40% - Accent2 4 2 10 3" xfId="15042"/>
    <cellStyle name="40% - Accent2 4 2 11" xfId="5596"/>
    <cellStyle name="40% - Accent2 4 2 12" xfId="10699"/>
    <cellStyle name="40% - Accent2 4 2 2" xfId="607"/>
    <cellStyle name="40% - Accent2 4 2 2 10" xfId="10844"/>
    <cellStyle name="40% - Accent2 4 2 2 2" xfId="1176"/>
    <cellStyle name="40% - Accent2 4 2 2 2 2" xfId="2164"/>
    <cellStyle name="40% - Accent2 4 2 2 2 2 2" xfId="7298"/>
    <cellStyle name="40% - Accent2 4 2 2 2 2 3" xfId="12399"/>
    <cellStyle name="40% - Accent2 4 2 2 2 3" xfId="6310"/>
    <cellStyle name="40% - Accent2 4 2 2 2 4" xfId="11411"/>
    <cellStyle name="40% - Accent2 4 2 2 3" xfId="1597"/>
    <cellStyle name="40% - Accent2 4 2 2 3 2" xfId="6731"/>
    <cellStyle name="40% - Accent2 4 2 2 3 3" xfId="11832"/>
    <cellStyle name="40% - Accent2 4 2 2 4" xfId="2745"/>
    <cellStyle name="40% - Accent2 4 2 2 4 2" xfId="7879"/>
    <cellStyle name="40% - Accent2 4 2 2 4 3" xfId="12980"/>
    <cellStyle name="40% - Accent2 4 2 2 5" xfId="3341"/>
    <cellStyle name="40% - Accent2 4 2 2 5 2" xfId="8475"/>
    <cellStyle name="40% - Accent2 4 2 2 5 3" xfId="13576"/>
    <cellStyle name="40% - Accent2 4 2 2 6" xfId="3951"/>
    <cellStyle name="40% - Accent2 4 2 2 6 2" xfId="9085"/>
    <cellStyle name="40% - Accent2 4 2 2 6 3" xfId="14186"/>
    <cellStyle name="40% - Accent2 4 2 2 7" xfId="4575"/>
    <cellStyle name="40% - Accent2 4 2 2 7 2" xfId="9709"/>
    <cellStyle name="40% - Accent2 4 2 2 7 3" xfId="14810"/>
    <cellStyle name="40% - Accent2 4 2 2 8" xfId="5214"/>
    <cellStyle name="40% - Accent2 4 2 2 8 2" xfId="10348"/>
    <cellStyle name="40% - Accent2 4 2 2 8 3" xfId="15449"/>
    <cellStyle name="40% - Accent2 4 2 2 9" xfId="5741"/>
    <cellStyle name="40% - Accent2 4 2 3" xfId="1031"/>
    <cellStyle name="40% - Accent2 4 2 3 2" xfId="2019"/>
    <cellStyle name="40% - Accent2 4 2 3 2 2" xfId="7153"/>
    <cellStyle name="40% - Accent2 4 2 3 2 3" xfId="12254"/>
    <cellStyle name="40% - Accent2 4 2 3 3" xfId="2600"/>
    <cellStyle name="40% - Accent2 4 2 3 3 2" xfId="7734"/>
    <cellStyle name="40% - Accent2 4 2 3 3 3" xfId="12835"/>
    <cellStyle name="40% - Accent2 4 2 3 4" xfId="3196"/>
    <cellStyle name="40% - Accent2 4 2 3 4 2" xfId="8330"/>
    <cellStyle name="40% - Accent2 4 2 3 4 3" xfId="13431"/>
    <cellStyle name="40% - Accent2 4 2 3 5" xfId="3806"/>
    <cellStyle name="40% - Accent2 4 2 3 5 2" xfId="8940"/>
    <cellStyle name="40% - Accent2 4 2 3 5 3" xfId="14041"/>
    <cellStyle name="40% - Accent2 4 2 3 6" xfId="4430"/>
    <cellStyle name="40% - Accent2 4 2 3 6 2" xfId="9564"/>
    <cellStyle name="40% - Accent2 4 2 3 6 3" xfId="14665"/>
    <cellStyle name="40% - Accent2 4 2 3 7" xfId="5069"/>
    <cellStyle name="40% - Accent2 4 2 3 7 2" xfId="10203"/>
    <cellStyle name="40% - Accent2 4 2 3 7 3" xfId="15304"/>
    <cellStyle name="40% - Accent2 4 2 3 8" xfId="6165"/>
    <cellStyle name="40% - Accent2 4 2 3 9" xfId="11266"/>
    <cellStyle name="40% - Accent2 4 2 4" xfId="767"/>
    <cellStyle name="40% - Accent2 4 2 4 2" xfId="1757"/>
    <cellStyle name="40% - Accent2 4 2 4 2 2" xfId="6891"/>
    <cellStyle name="40% - Accent2 4 2 4 2 3" xfId="11992"/>
    <cellStyle name="40% - Accent2 4 2 4 3" xfId="5901"/>
    <cellStyle name="40% - Accent2 4 2 4 4" xfId="11004"/>
    <cellStyle name="40% - Accent2 4 2 5" xfId="1452"/>
    <cellStyle name="40% - Accent2 4 2 5 2" xfId="6586"/>
    <cellStyle name="40% - Accent2 4 2 5 3" xfId="11687"/>
    <cellStyle name="40% - Accent2 4 2 6" xfId="2338"/>
    <cellStyle name="40% - Accent2 4 2 6 2" xfId="7472"/>
    <cellStyle name="40% - Accent2 4 2 6 3" xfId="12573"/>
    <cellStyle name="40% - Accent2 4 2 7" xfId="2934"/>
    <cellStyle name="40% - Accent2 4 2 7 2" xfId="8068"/>
    <cellStyle name="40% - Accent2 4 2 7 3" xfId="13169"/>
    <cellStyle name="40% - Accent2 4 2 8" xfId="3544"/>
    <cellStyle name="40% - Accent2 4 2 8 2" xfId="8678"/>
    <cellStyle name="40% - Accent2 4 2 8 3" xfId="13779"/>
    <cellStyle name="40% - Accent2 4 2 9" xfId="4168"/>
    <cellStyle name="40% - Accent2 4 2 9 2" xfId="9302"/>
    <cellStyle name="40% - Accent2 4 2 9 3" xfId="14403"/>
    <cellStyle name="40% - Accent2 4 3" xfId="311"/>
    <cellStyle name="40% - Accent2 4 3 10" xfId="10597"/>
    <cellStyle name="40% - Accent2 4 3 2" xfId="929"/>
    <cellStyle name="40% - Accent2 4 3 2 2" xfId="1917"/>
    <cellStyle name="40% - Accent2 4 3 2 2 2" xfId="7051"/>
    <cellStyle name="40% - Accent2 4 3 2 2 3" xfId="12152"/>
    <cellStyle name="40% - Accent2 4 3 2 3" xfId="6063"/>
    <cellStyle name="40% - Accent2 4 3 2 4" xfId="11164"/>
    <cellStyle name="40% - Accent2 4 3 3" xfId="1350"/>
    <cellStyle name="40% - Accent2 4 3 3 2" xfId="6484"/>
    <cellStyle name="40% - Accent2 4 3 3 3" xfId="11585"/>
    <cellStyle name="40% - Accent2 4 3 4" xfId="2498"/>
    <cellStyle name="40% - Accent2 4 3 4 2" xfId="7632"/>
    <cellStyle name="40% - Accent2 4 3 4 3" xfId="12733"/>
    <cellStyle name="40% - Accent2 4 3 5" xfId="3094"/>
    <cellStyle name="40% - Accent2 4 3 5 2" xfId="8228"/>
    <cellStyle name="40% - Accent2 4 3 5 3" xfId="13329"/>
    <cellStyle name="40% - Accent2 4 3 6" xfId="3704"/>
    <cellStyle name="40% - Accent2 4 3 6 2" xfId="8838"/>
    <cellStyle name="40% - Accent2 4 3 6 3" xfId="13939"/>
    <cellStyle name="40% - Accent2 4 3 7" xfId="4328"/>
    <cellStyle name="40% - Accent2 4 3 7 2" xfId="9462"/>
    <cellStyle name="40% - Accent2 4 3 7 3" xfId="14563"/>
    <cellStyle name="40% - Accent2 4 3 8" xfId="4967"/>
    <cellStyle name="40% - Accent2 4 3 8 2" xfId="10101"/>
    <cellStyle name="40% - Accent2 4 3 8 3" xfId="15202"/>
    <cellStyle name="40% - Accent2 4 3 9" xfId="5494"/>
    <cellStyle name="40% - Accent2 4 4" xfId="505"/>
    <cellStyle name="40% - Accent2 4 4 10" xfId="10742"/>
    <cellStyle name="40% - Accent2 4 4 2" xfId="1074"/>
    <cellStyle name="40% - Accent2 4 4 2 2" xfId="2062"/>
    <cellStyle name="40% - Accent2 4 4 2 2 2" xfId="7196"/>
    <cellStyle name="40% - Accent2 4 4 2 2 3" xfId="12297"/>
    <cellStyle name="40% - Accent2 4 4 2 3" xfId="6208"/>
    <cellStyle name="40% - Accent2 4 4 2 4" xfId="11309"/>
    <cellStyle name="40% - Accent2 4 4 3" xfId="1495"/>
    <cellStyle name="40% - Accent2 4 4 3 2" xfId="6629"/>
    <cellStyle name="40% - Accent2 4 4 3 3" xfId="11730"/>
    <cellStyle name="40% - Accent2 4 4 4" xfId="2643"/>
    <cellStyle name="40% - Accent2 4 4 4 2" xfId="7777"/>
    <cellStyle name="40% - Accent2 4 4 4 3" xfId="12878"/>
    <cellStyle name="40% - Accent2 4 4 5" xfId="3239"/>
    <cellStyle name="40% - Accent2 4 4 5 2" xfId="8373"/>
    <cellStyle name="40% - Accent2 4 4 5 3" xfId="13474"/>
    <cellStyle name="40% - Accent2 4 4 6" xfId="3849"/>
    <cellStyle name="40% - Accent2 4 4 6 2" xfId="8983"/>
    <cellStyle name="40% - Accent2 4 4 6 3" xfId="14084"/>
    <cellStyle name="40% - Accent2 4 4 7" xfId="4473"/>
    <cellStyle name="40% - Accent2 4 4 7 2" xfId="9607"/>
    <cellStyle name="40% - Accent2 4 4 7 3" xfId="14708"/>
    <cellStyle name="40% - Accent2 4 4 8" xfId="5112"/>
    <cellStyle name="40% - Accent2 4 4 8 2" xfId="10246"/>
    <cellStyle name="40% - Accent2 4 4 8 3" xfId="15347"/>
    <cellStyle name="40% - Accent2 4 4 9" xfId="5639"/>
    <cellStyle name="40% - Accent2 4 5" xfId="886"/>
    <cellStyle name="40% - Accent2 4 5 2" xfId="1874"/>
    <cellStyle name="40% - Accent2 4 5 2 2" xfId="7008"/>
    <cellStyle name="40% - Accent2 4 5 2 3" xfId="12109"/>
    <cellStyle name="40% - Accent2 4 5 3" xfId="2455"/>
    <cellStyle name="40% - Accent2 4 5 3 2" xfId="7589"/>
    <cellStyle name="40% - Accent2 4 5 3 3" xfId="12690"/>
    <cellStyle name="40% - Accent2 4 5 4" xfId="3051"/>
    <cellStyle name="40% - Accent2 4 5 4 2" xfId="8185"/>
    <cellStyle name="40% - Accent2 4 5 4 3" xfId="13286"/>
    <cellStyle name="40% - Accent2 4 5 5" xfId="3661"/>
    <cellStyle name="40% - Accent2 4 5 5 2" xfId="8795"/>
    <cellStyle name="40% - Accent2 4 5 5 3" xfId="13896"/>
    <cellStyle name="40% - Accent2 4 5 6" xfId="4285"/>
    <cellStyle name="40% - Accent2 4 5 6 2" xfId="9419"/>
    <cellStyle name="40% - Accent2 4 5 6 3" xfId="14520"/>
    <cellStyle name="40% - Accent2 4 5 7" xfId="4924"/>
    <cellStyle name="40% - Accent2 4 5 7 2" xfId="10058"/>
    <cellStyle name="40% - Accent2 4 5 7 3" xfId="15159"/>
    <cellStyle name="40% - Accent2 4 5 8" xfId="6020"/>
    <cellStyle name="40% - Accent2 4 5 9" xfId="11121"/>
    <cellStyle name="40% - Accent2 4 6" xfId="665"/>
    <cellStyle name="40% - Accent2 4 6 2" xfId="1655"/>
    <cellStyle name="40% - Accent2 4 6 2 2" xfId="6789"/>
    <cellStyle name="40% - Accent2 4 6 2 3" xfId="11890"/>
    <cellStyle name="40% - Accent2 4 6 3" xfId="5799"/>
    <cellStyle name="40% - Accent2 4 6 4" xfId="10902"/>
    <cellStyle name="40% - Accent2 4 7" xfId="1307"/>
    <cellStyle name="40% - Accent2 4 7 2" xfId="6441"/>
    <cellStyle name="40% - Accent2 4 7 3" xfId="11542"/>
    <cellStyle name="40% - Accent2 4 8" xfId="2236"/>
    <cellStyle name="40% - Accent2 4 8 2" xfId="7370"/>
    <cellStyle name="40% - Accent2 4 8 3" xfId="12471"/>
    <cellStyle name="40% - Accent2 4 9" xfId="2832"/>
    <cellStyle name="40% - Accent2 4 9 2" xfId="7966"/>
    <cellStyle name="40% - Accent2 4 9 3" xfId="13067"/>
    <cellStyle name="40% - Accent2 5" xfId="622"/>
    <cellStyle name="40% - Accent2 5 10" xfId="5756"/>
    <cellStyle name="40% - Accent2 5 11" xfId="10859"/>
    <cellStyle name="40% - Accent2 5 2" xfId="1191"/>
    <cellStyle name="40% - Accent2 5 2 2" xfId="2179"/>
    <cellStyle name="40% - Accent2 5 2 2 2" xfId="7313"/>
    <cellStyle name="40% - Accent2 5 2 2 3" xfId="12414"/>
    <cellStyle name="40% - Accent2 5 2 3" xfId="2760"/>
    <cellStyle name="40% - Accent2 5 2 3 2" xfId="7894"/>
    <cellStyle name="40% - Accent2 5 2 3 3" xfId="12995"/>
    <cellStyle name="40% - Accent2 5 2 4" xfId="3356"/>
    <cellStyle name="40% - Accent2 5 2 4 2" xfId="8490"/>
    <cellStyle name="40% - Accent2 5 2 4 3" xfId="13591"/>
    <cellStyle name="40% - Accent2 5 2 5" xfId="3966"/>
    <cellStyle name="40% - Accent2 5 2 5 2" xfId="9100"/>
    <cellStyle name="40% - Accent2 5 2 5 3" xfId="14201"/>
    <cellStyle name="40% - Accent2 5 2 6" xfId="4590"/>
    <cellStyle name="40% - Accent2 5 2 6 2" xfId="9724"/>
    <cellStyle name="40% - Accent2 5 2 6 3" xfId="14825"/>
    <cellStyle name="40% - Accent2 5 2 7" xfId="5229"/>
    <cellStyle name="40% - Accent2 5 2 7 2" xfId="10363"/>
    <cellStyle name="40% - Accent2 5 2 7 3" xfId="15464"/>
    <cellStyle name="40% - Accent2 5 2 8" xfId="6325"/>
    <cellStyle name="40% - Accent2 5 2 9" xfId="11426"/>
    <cellStyle name="40% - Accent2 5 3" xfId="782"/>
    <cellStyle name="40% - Accent2 5 3 2" xfId="1772"/>
    <cellStyle name="40% - Accent2 5 3 2 2" xfId="6906"/>
    <cellStyle name="40% - Accent2 5 3 2 3" xfId="12007"/>
    <cellStyle name="40% - Accent2 5 3 3" xfId="5916"/>
    <cellStyle name="40% - Accent2 5 3 4" xfId="11019"/>
    <cellStyle name="40% - Accent2 5 4" xfId="1612"/>
    <cellStyle name="40% - Accent2 5 4 2" xfId="6746"/>
    <cellStyle name="40% - Accent2 5 4 3" xfId="11847"/>
    <cellStyle name="40% - Accent2 5 5" xfId="2353"/>
    <cellStyle name="40% - Accent2 5 5 2" xfId="7487"/>
    <cellStyle name="40% - Accent2 5 5 3" xfId="12588"/>
    <cellStyle name="40% - Accent2 5 6" xfId="2949"/>
    <cellStyle name="40% - Accent2 5 6 2" xfId="8083"/>
    <cellStyle name="40% - Accent2 5 6 3" xfId="13184"/>
    <cellStyle name="40% - Accent2 5 7" xfId="3559"/>
    <cellStyle name="40% - Accent2 5 7 2" xfId="8693"/>
    <cellStyle name="40% - Accent2 5 7 3" xfId="13794"/>
    <cellStyle name="40% - Accent2 5 8" xfId="4183"/>
    <cellStyle name="40% - Accent2 5 8 2" xfId="9317"/>
    <cellStyle name="40% - Accent2 5 8 3" xfId="14418"/>
    <cellStyle name="40% - Accent2 5 9" xfId="4822"/>
    <cellStyle name="40% - Accent2 5 9 2" xfId="9956"/>
    <cellStyle name="40% - Accent2 5 9 3" xfId="15057"/>
    <cellStyle name="40% - Accent2 6" xfId="1205"/>
    <cellStyle name="40% - Accent2 6 2" xfId="2193"/>
    <cellStyle name="40% - Accent2 6 2 2" xfId="7327"/>
    <cellStyle name="40% - Accent2 6 2 3" xfId="12428"/>
    <cellStyle name="40% - Accent2 6 3" xfId="2774"/>
    <cellStyle name="40% - Accent2 6 3 2" xfId="7908"/>
    <cellStyle name="40% - Accent2 6 3 3" xfId="13009"/>
    <cellStyle name="40% - Accent2 6 4" xfId="3370"/>
    <cellStyle name="40% - Accent2 6 4 2" xfId="8504"/>
    <cellStyle name="40% - Accent2 6 4 3" xfId="13605"/>
    <cellStyle name="40% - Accent2 6 5" xfId="3980"/>
    <cellStyle name="40% - Accent2 6 5 2" xfId="9114"/>
    <cellStyle name="40% - Accent2 6 5 3" xfId="14215"/>
    <cellStyle name="40% - Accent2 6 6" xfId="4604"/>
    <cellStyle name="40% - Accent2 6 6 2" xfId="9738"/>
    <cellStyle name="40% - Accent2 6 6 3" xfId="14839"/>
    <cellStyle name="40% - Accent2 6 7" xfId="5243"/>
    <cellStyle name="40% - Accent2 6 7 2" xfId="10377"/>
    <cellStyle name="40% - Accent2 6 7 3" xfId="15478"/>
    <cellStyle name="40% - Accent2 6 8" xfId="6339"/>
    <cellStyle name="40% - Accent2 6 9" xfId="11440"/>
    <cellStyle name="40% - Accent2 7" xfId="2789"/>
    <cellStyle name="40% - Accent2 7 2" xfId="3385"/>
    <cellStyle name="40% - Accent2 7 2 2" xfId="8519"/>
    <cellStyle name="40% - Accent2 7 2 3" xfId="13620"/>
    <cellStyle name="40% - Accent2 7 3" xfId="3995"/>
    <cellStyle name="40% - Accent2 7 3 2" xfId="9129"/>
    <cellStyle name="40% - Accent2 7 3 3" xfId="14230"/>
    <cellStyle name="40% - Accent2 7 4" xfId="4619"/>
    <cellStyle name="40% - Accent2 7 4 2" xfId="9753"/>
    <cellStyle name="40% - Accent2 7 4 3" xfId="14854"/>
    <cellStyle name="40% - Accent2 7 5" xfId="5258"/>
    <cellStyle name="40% - Accent2 7 5 2" xfId="10392"/>
    <cellStyle name="40% - Accent2 7 5 3" xfId="15493"/>
    <cellStyle name="40% - Accent2 7 6" xfId="7923"/>
    <cellStyle name="40% - Accent2 7 7" xfId="13024"/>
    <cellStyle name="40% - Accent2 8" xfId="3399"/>
    <cellStyle name="40% - Accent2 8 2" xfId="4009"/>
    <cellStyle name="40% - Accent2 8 2 2" xfId="9143"/>
    <cellStyle name="40% - Accent2 8 2 3" xfId="14244"/>
    <cellStyle name="40% - Accent2 8 3" xfId="4633"/>
    <cellStyle name="40% - Accent2 8 3 2" xfId="9767"/>
    <cellStyle name="40% - Accent2 8 3 3" xfId="14868"/>
    <cellStyle name="40% - Accent2 8 4" xfId="5272"/>
    <cellStyle name="40% - Accent2 8 4 2" xfId="10406"/>
    <cellStyle name="40% - Accent2 8 4 3" xfId="15507"/>
    <cellStyle name="40% - Accent2 8 5" xfId="8533"/>
    <cellStyle name="40% - Accent2 8 6" xfId="13634"/>
    <cellStyle name="40% - Accent2 9" xfId="4023"/>
    <cellStyle name="40% - Accent2 9 2" xfId="4647"/>
    <cellStyle name="40% - Accent2 9 2 2" xfId="9781"/>
    <cellStyle name="40% - Accent2 9 2 3" xfId="14882"/>
    <cellStyle name="40% - Accent2 9 3" xfId="5286"/>
    <cellStyle name="40% - Accent2 9 3 2" xfId="10420"/>
    <cellStyle name="40% - Accent2 9 3 3" xfId="15521"/>
    <cellStyle name="40% - Accent2 9 4" xfId="9157"/>
    <cellStyle name="40% - Accent2 9 5" xfId="14258"/>
    <cellStyle name="40% - Accent3" xfId="17" builtinId="39" customBuiltin="1"/>
    <cellStyle name="40% - Accent3 10" xfId="4664"/>
    <cellStyle name="40% - Accent3 10 2" xfId="5303"/>
    <cellStyle name="40% - Accent3 10 2 2" xfId="10437"/>
    <cellStyle name="40% - Accent3 10 2 3" xfId="15538"/>
    <cellStyle name="40% - Accent3 10 3" xfId="9798"/>
    <cellStyle name="40% - Accent3 10 4" xfId="14899"/>
    <cellStyle name="40% - Accent3 2" xfId="18"/>
    <cellStyle name="40% - Accent3 2 10" xfId="2210"/>
    <cellStyle name="40% - Accent3 2 10 2" xfId="7344"/>
    <cellStyle name="40% - Accent3 2 10 3" xfId="12445"/>
    <cellStyle name="40% - Accent3 2 11" xfId="2806"/>
    <cellStyle name="40% - Accent3 2 11 2" xfId="7940"/>
    <cellStyle name="40% - Accent3 2 11 3" xfId="13041"/>
    <cellStyle name="40% - Accent3 2 12" xfId="3416"/>
    <cellStyle name="40% - Accent3 2 12 2" xfId="8550"/>
    <cellStyle name="40% - Accent3 2 12 3" xfId="13651"/>
    <cellStyle name="40% - Accent3 2 13" xfId="4040"/>
    <cellStyle name="40% - Accent3 2 13 2" xfId="9174"/>
    <cellStyle name="40% - Accent3 2 13 3" xfId="14275"/>
    <cellStyle name="40% - Accent3 2 14" xfId="4679"/>
    <cellStyle name="40% - Accent3 2 14 2" xfId="9813"/>
    <cellStyle name="40% - Accent3 2 14 3" xfId="14914"/>
    <cellStyle name="40% - Accent3 2 15" xfId="127"/>
    <cellStyle name="40% - Accent3 2 2" xfId="175"/>
    <cellStyle name="40% - Accent3 2 2 10" xfId="4083"/>
    <cellStyle name="40% - Accent3 2 2 10 2" xfId="9217"/>
    <cellStyle name="40% - Accent3 2 2 10 3" xfId="14318"/>
    <cellStyle name="40% - Accent3 2 2 11" xfId="4722"/>
    <cellStyle name="40% - Accent3 2 2 11 2" xfId="9856"/>
    <cellStyle name="40% - Accent3 2 2 11 3" xfId="14957"/>
    <cellStyle name="40% - Accent3 2 2 12" xfId="5366"/>
    <cellStyle name="40% - Accent3 2 2 13" xfId="10469"/>
    <cellStyle name="40% - Accent3 2 2 2" xfId="376"/>
    <cellStyle name="40% - Accent3 2 2 2 10" xfId="10614"/>
    <cellStyle name="40% - Accent3 2 2 2 2" xfId="946"/>
    <cellStyle name="40% - Accent3 2 2 2 2 2" xfId="1934"/>
    <cellStyle name="40% - Accent3 2 2 2 2 2 2" xfId="7068"/>
    <cellStyle name="40% - Accent3 2 2 2 2 2 3" xfId="12169"/>
    <cellStyle name="40% - Accent3 2 2 2 2 3" xfId="6080"/>
    <cellStyle name="40% - Accent3 2 2 2 2 4" xfId="11181"/>
    <cellStyle name="40% - Accent3 2 2 2 3" xfId="1367"/>
    <cellStyle name="40% - Accent3 2 2 2 3 2" xfId="6501"/>
    <cellStyle name="40% - Accent3 2 2 2 3 3" xfId="11602"/>
    <cellStyle name="40% - Accent3 2 2 2 4" xfId="2515"/>
    <cellStyle name="40% - Accent3 2 2 2 4 2" xfId="7649"/>
    <cellStyle name="40% - Accent3 2 2 2 4 3" xfId="12750"/>
    <cellStyle name="40% - Accent3 2 2 2 5" xfId="3111"/>
    <cellStyle name="40% - Accent3 2 2 2 5 2" xfId="8245"/>
    <cellStyle name="40% - Accent3 2 2 2 5 3" xfId="13346"/>
    <cellStyle name="40% - Accent3 2 2 2 6" xfId="3721"/>
    <cellStyle name="40% - Accent3 2 2 2 6 2" xfId="8855"/>
    <cellStyle name="40% - Accent3 2 2 2 6 3" xfId="13956"/>
    <cellStyle name="40% - Accent3 2 2 2 7" xfId="4345"/>
    <cellStyle name="40% - Accent3 2 2 2 7 2" xfId="9479"/>
    <cellStyle name="40% - Accent3 2 2 2 7 3" xfId="14580"/>
    <cellStyle name="40% - Accent3 2 2 2 8" xfId="4984"/>
    <cellStyle name="40% - Accent3 2 2 2 8 2" xfId="10118"/>
    <cellStyle name="40% - Accent3 2 2 2 8 3" xfId="15219"/>
    <cellStyle name="40% - Accent3 2 2 2 9" xfId="5511"/>
    <cellStyle name="40% - Accent3 2 2 3" xfId="522"/>
    <cellStyle name="40% - Accent3 2 2 3 10" xfId="10759"/>
    <cellStyle name="40% - Accent3 2 2 3 2" xfId="1091"/>
    <cellStyle name="40% - Accent3 2 2 3 2 2" xfId="2079"/>
    <cellStyle name="40% - Accent3 2 2 3 2 2 2" xfId="7213"/>
    <cellStyle name="40% - Accent3 2 2 3 2 2 3" xfId="12314"/>
    <cellStyle name="40% - Accent3 2 2 3 2 3" xfId="6225"/>
    <cellStyle name="40% - Accent3 2 2 3 2 4" xfId="11326"/>
    <cellStyle name="40% - Accent3 2 2 3 3" xfId="1512"/>
    <cellStyle name="40% - Accent3 2 2 3 3 2" xfId="6646"/>
    <cellStyle name="40% - Accent3 2 2 3 3 3" xfId="11747"/>
    <cellStyle name="40% - Accent3 2 2 3 4" xfId="2660"/>
    <cellStyle name="40% - Accent3 2 2 3 4 2" xfId="7794"/>
    <cellStyle name="40% - Accent3 2 2 3 4 3" xfId="12895"/>
    <cellStyle name="40% - Accent3 2 2 3 5" xfId="3256"/>
    <cellStyle name="40% - Accent3 2 2 3 5 2" xfId="8390"/>
    <cellStyle name="40% - Accent3 2 2 3 5 3" xfId="13491"/>
    <cellStyle name="40% - Accent3 2 2 3 6" xfId="3866"/>
    <cellStyle name="40% - Accent3 2 2 3 6 2" xfId="9000"/>
    <cellStyle name="40% - Accent3 2 2 3 6 3" xfId="14101"/>
    <cellStyle name="40% - Accent3 2 2 3 7" xfId="4490"/>
    <cellStyle name="40% - Accent3 2 2 3 7 2" xfId="9624"/>
    <cellStyle name="40% - Accent3 2 2 3 7 3" xfId="14725"/>
    <cellStyle name="40% - Accent3 2 2 3 8" xfId="5129"/>
    <cellStyle name="40% - Accent3 2 2 3 8 2" xfId="10263"/>
    <cellStyle name="40% - Accent3 2 2 3 8 3" xfId="15364"/>
    <cellStyle name="40% - Accent3 2 2 3 9" xfId="5656"/>
    <cellStyle name="40% - Accent3 2 2 4" xfId="801"/>
    <cellStyle name="40% - Accent3 2 2 4 2" xfId="1789"/>
    <cellStyle name="40% - Accent3 2 2 4 2 2" xfId="6923"/>
    <cellStyle name="40% - Accent3 2 2 4 2 3" xfId="12024"/>
    <cellStyle name="40% - Accent3 2 2 4 3" xfId="2370"/>
    <cellStyle name="40% - Accent3 2 2 4 3 2" xfId="7504"/>
    <cellStyle name="40% - Accent3 2 2 4 3 3" xfId="12605"/>
    <cellStyle name="40% - Accent3 2 2 4 4" xfId="2966"/>
    <cellStyle name="40% - Accent3 2 2 4 4 2" xfId="8100"/>
    <cellStyle name="40% - Accent3 2 2 4 4 3" xfId="13201"/>
    <cellStyle name="40% - Accent3 2 2 4 5" xfId="3576"/>
    <cellStyle name="40% - Accent3 2 2 4 5 2" xfId="8710"/>
    <cellStyle name="40% - Accent3 2 2 4 5 3" xfId="13811"/>
    <cellStyle name="40% - Accent3 2 2 4 6" xfId="4200"/>
    <cellStyle name="40% - Accent3 2 2 4 6 2" xfId="9334"/>
    <cellStyle name="40% - Accent3 2 2 4 6 3" xfId="14435"/>
    <cellStyle name="40% - Accent3 2 2 4 7" xfId="4839"/>
    <cellStyle name="40% - Accent3 2 2 4 7 2" xfId="9973"/>
    <cellStyle name="40% - Accent3 2 2 4 7 3" xfId="15074"/>
    <cellStyle name="40% - Accent3 2 2 4 8" xfId="5935"/>
    <cellStyle name="40% - Accent3 2 2 4 9" xfId="11036"/>
    <cellStyle name="40% - Accent3 2 2 5" xfId="682"/>
    <cellStyle name="40% - Accent3 2 2 5 2" xfId="1672"/>
    <cellStyle name="40% - Accent3 2 2 5 2 2" xfId="6806"/>
    <cellStyle name="40% - Accent3 2 2 5 2 3" xfId="11907"/>
    <cellStyle name="40% - Accent3 2 2 5 3" xfId="5816"/>
    <cellStyle name="40% - Accent3 2 2 5 4" xfId="10919"/>
    <cellStyle name="40% - Accent3 2 2 6" xfId="1222"/>
    <cellStyle name="40% - Accent3 2 2 6 2" xfId="6356"/>
    <cellStyle name="40% - Accent3 2 2 6 3" xfId="11457"/>
    <cellStyle name="40% - Accent3 2 2 7" xfId="2253"/>
    <cellStyle name="40% - Accent3 2 2 7 2" xfId="7387"/>
    <cellStyle name="40% - Accent3 2 2 7 3" xfId="12488"/>
    <cellStyle name="40% - Accent3 2 2 8" xfId="2849"/>
    <cellStyle name="40% - Accent3 2 2 8 2" xfId="7983"/>
    <cellStyle name="40% - Accent3 2 2 8 3" xfId="13084"/>
    <cellStyle name="40% - Accent3 2 2 9" xfId="3459"/>
    <cellStyle name="40% - Accent3 2 2 9 2" xfId="8593"/>
    <cellStyle name="40% - Accent3 2 2 9 3" xfId="13694"/>
    <cellStyle name="40% - Accent3 2 3" xfId="197"/>
    <cellStyle name="40% - Accent3 2 3 10" xfId="4098"/>
    <cellStyle name="40% - Accent3 2 3 10 2" xfId="9232"/>
    <cellStyle name="40% - Accent3 2 3 10 3" xfId="14333"/>
    <cellStyle name="40% - Accent3 2 3 11" xfId="4737"/>
    <cellStyle name="40% - Accent3 2 3 11 2" xfId="9871"/>
    <cellStyle name="40% - Accent3 2 3 11 3" xfId="14972"/>
    <cellStyle name="40% - Accent3 2 3 12" xfId="5381"/>
    <cellStyle name="40% - Accent3 2 3 13" xfId="10484"/>
    <cellStyle name="40% - Accent3 2 3 2" xfId="391"/>
    <cellStyle name="40% - Accent3 2 3 2 10" xfId="10629"/>
    <cellStyle name="40% - Accent3 2 3 2 2" xfId="961"/>
    <cellStyle name="40% - Accent3 2 3 2 2 2" xfId="1949"/>
    <cellStyle name="40% - Accent3 2 3 2 2 2 2" xfId="7083"/>
    <cellStyle name="40% - Accent3 2 3 2 2 2 3" xfId="12184"/>
    <cellStyle name="40% - Accent3 2 3 2 2 3" xfId="6095"/>
    <cellStyle name="40% - Accent3 2 3 2 2 4" xfId="11196"/>
    <cellStyle name="40% - Accent3 2 3 2 3" xfId="1382"/>
    <cellStyle name="40% - Accent3 2 3 2 3 2" xfId="6516"/>
    <cellStyle name="40% - Accent3 2 3 2 3 3" xfId="11617"/>
    <cellStyle name="40% - Accent3 2 3 2 4" xfId="2530"/>
    <cellStyle name="40% - Accent3 2 3 2 4 2" xfId="7664"/>
    <cellStyle name="40% - Accent3 2 3 2 4 3" xfId="12765"/>
    <cellStyle name="40% - Accent3 2 3 2 5" xfId="3126"/>
    <cellStyle name="40% - Accent3 2 3 2 5 2" xfId="8260"/>
    <cellStyle name="40% - Accent3 2 3 2 5 3" xfId="13361"/>
    <cellStyle name="40% - Accent3 2 3 2 6" xfId="3736"/>
    <cellStyle name="40% - Accent3 2 3 2 6 2" xfId="8870"/>
    <cellStyle name="40% - Accent3 2 3 2 6 3" xfId="13971"/>
    <cellStyle name="40% - Accent3 2 3 2 7" xfId="4360"/>
    <cellStyle name="40% - Accent3 2 3 2 7 2" xfId="9494"/>
    <cellStyle name="40% - Accent3 2 3 2 7 3" xfId="14595"/>
    <cellStyle name="40% - Accent3 2 3 2 8" xfId="4999"/>
    <cellStyle name="40% - Accent3 2 3 2 8 2" xfId="10133"/>
    <cellStyle name="40% - Accent3 2 3 2 8 3" xfId="15234"/>
    <cellStyle name="40% - Accent3 2 3 2 9" xfId="5526"/>
    <cellStyle name="40% - Accent3 2 3 3" xfId="537"/>
    <cellStyle name="40% - Accent3 2 3 3 10" xfId="10774"/>
    <cellStyle name="40% - Accent3 2 3 3 2" xfId="1106"/>
    <cellStyle name="40% - Accent3 2 3 3 2 2" xfId="2094"/>
    <cellStyle name="40% - Accent3 2 3 3 2 2 2" xfId="7228"/>
    <cellStyle name="40% - Accent3 2 3 3 2 2 3" xfId="12329"/>
    <cellStyle name="40% - Accent3 2 3 3 2 3" xfId="6240"/>
    <cellStyle name="40% - Accent3 2 3 3 2 4" xfId="11341"/>
    <cellStyle name="40% - Accent3 2 3 3 3" xfId="1527"/>
    <cellStyle name="40% - Accent3 2 3 3 3 2" xfId="6661"/>
    <cellStyle name="40% - Accent3 2 3 3 3 3" xfId="11762"/>
    <cellStyle name="40% - Accent3 2 3 3 4" xfId="2675"/>
    <cellStyle name="40% - Accent3 2 3 3 4 2" xfId="7809"/>
    <cellStyle name="40% - Accent3 2 3 3 4 3" xfId="12910"/>
    <cellStyle name="40% - Accent3 2 3 3 5" xfId="3271"/>
    <cellStyle name="40% - Accent3 2 3 3 5 2" xfId="8405"/>
    <cellStyle name="40% - Accent3 2 3 3 5 3" xfId="13506"/>
    <cellStyle name="40% - Accent3 2 3 3 6" xfId="3881"/>
    <cellStyle name="40% - Accent3 2 3 3 6 2" xfId="9015"/>
    <cellStyle name="40% - Accent3 2 3 3 6 3" xfId="14116"/>
    <cellStyle name="40% - Accent3 2 3 3 7" xfId="4505"/>
    <cellStyle name="40% - Accent3 2 3 3 7 2" xfId="9639"/>
    <cellStyle name="40% - Accent3 2 3 3 7 3" xfId="14740"/>
    <cellStyle name="40% - Accent3 2 3 3 8" xfId="5144"/>
    <cellStyle name="40% - Accent3 2 3 3 8 2" xfId="10278"/>
    <cellStyle name="40% - Accent3 2 3 3 8 3" xfId="15379"/>
    <cellStyle name="40% - Accent3 2 3 3 9" xfId="5671"/>
    <cellStyle name="40% - Accent3 2 3 4" xfId="816"/>
    <cellStyle name="40% - Accent3 2 3 4 2" xfId="1804"/>
    <cellStyle name="40% - Accent3 2 3 4 2 2" xfId="6938"/>
    <cellStyle name="40% - Accent3 2 3 4 2 3" xfId="12039"/>
    <cellStyle name="40% - Accent3 2 3 4 3" xfId="2385"/>
    <cellStyle name="40% - Accent3 2 3 4 3 2" xfId="7519"/>
    <cellStyle name="40% - Accent3 2 3 4 3 3" xfId="12620"/>
    <cellStyle name="40% - Accent3 2 3 4 4" xfId="2981"/>
    <cellStyle name="40% - Accent3 2 3 4 4 2" xfId="8115"/>
    <cellStyle name="40% - Accent3 2 3 4 4 3" xfId="13216"/>
    <cellStyle name="40% - Accent3 2 3 4 5" xfId="3591"/>
    <cellStyle name="40% - Accent3 2 3 4 5 2" xfId="8725"/>
    <cellStyle name="40% - Accent3 2 3 4 5 3" xfId="13826"/>
    <cellStyle name="40% - Accent3 2 3 4 6" xfId="4215"/>
    <cellStyle name="40% - Accent3 2 3 4 6 2" xfId="9349"/>
    <cellStyle name="40% - Accent3 2 3 4 6 3" xfId="14450"/>
    <cellStyle name="40% - Accent3 2 3 4 7" xfId="4854"/>
    <cellStyle name="40% - Accent3 2 3 4 7 2" xfId="9988"/>
    <cellStyle name="40% - Accent3 2 3 4 7 3" xfId="15089"/>
    <cellStyle name="40% - Accent3 2 3 4 8" xfId="5950"/>
    <cellStyle name="40% - Accent3 2 3 4 9" xfId="11051"/>
    <cellStyle name="40% - Accent3 2 3 5" xfId="697"/>
    <cellStyle name="40% - Accent3 2 3 5 2" xfId="1687"/>
    <cellStyle name="40% - Accent3 2 3 5 2 2" xfId="6821"/>
    <cellStyle name="40% - Accent3 2 3 5 2 3" xfId="11922"/>
    <cellStyle name="40% - Accent3 2 3 5 3" xfId="5831"/>
    <cellStyle name="40% - Accent3 2 3 5 4" xfId="10934"/>
    <cellStyle name="40% - Accent3 2 3 6" xfId="1237"/>
    <cellStyle name="40% - Accent3 2 3 6 2" xfId="6371"/>
    <cellStyle name="40% - Accent3 2 3 6 3" xfId="11472"/>
    <cellStyle name="40% - Accent3 2 3 7" xfId="2268"/>
    <cellStyle name="40% - Accent3 2 3 7 2" xfId="7402"/>
    <cellStyle name="40% - Accent3 2 3 7 3" xfId="12503"/>
    <cellStyle name="40% - Accent3 2 3 8" xfId="2864"/>
    <cellStyle name="40% - Accent3 2 3 8 2" xfId="7998"/>
    <cellStyle name="40% - Accent3 2 3 8 3" xfId="13099"/>
    <cellStyle name="40% - Accent3 2 3 9" xfId="3474"/>
    <cellStyle name="40% - Accent3 2 3 9 2" xfId="8608"/>
    <cellStyle name="40% - Accent3 2 3 9 3" xfId="13709"/>
    <cellStyle name="40% - Accent3 2 4" xfId="213"/>
    <cellStyle name="40% - Accent3 2 4 10" xfId="4113"/>
    <cellStyle name="40% - Accent3 2 4 10 2" xfId="9247"/>
    <cellStyle name="40% - Accent3 2 4 10 3" xfId="14348"/>
    <cellStyle name="40% - Accent3 2 4 11" xfId="4752"/>
    <cellStyle name="40% - Accent3 2 4 11 2" xfId="9886"/>
    <cellStyle name="40% - Accent3 2 4 11 3" xfId="14987"/>
    <cellStyle name="40% - Accent3 2 4 12" xfId="5396"/>
    <cellStyle name="40% - Accent3 2 4 13" xfId="10499"/>
    <cellStyle name="40% - Accent3 2 4 2" xfId="407"/>
    <cellStyle name="40% - Accent3 2 4 2 10" xfId="10644"/>
    <cellStyle name="40% - Accent3 2 4 2 2" xfId="976"/>
    <cellStyle name="40% - Accent3 2 4 2 2 2" xfId="1964"/>
    <cellStyle name="40% - Accent3 2 4 2 2 2 2" xfId="7098"/>
    <cellStyle name="40% - Accent3 2 4 2 2 2 3" xfId="12199"/>
    <cellStyle name="40% - Accent3 2 4 2 2 3" xfId="6110"/>
    <cellStyle name="40% - Accent3 2 4 2 2 4" xfId="11211"/>
    <cellStyle name="40% - Accent3 2 4 2 3" xfId="1397"/>
    <cellStyle name="40% - Accent3 2 4 2 3 2" xfId="6531"/>
    <cellStyle name="40% - Accent3 2 4 2 3 3" xfId="11632"/>
    <cellStyle name="40% - Accent3 2 4 2 4" xfId="2545"/>
    <cellStyle name="40% - Accent3 2 4 2 4 2" xfId="7679"/>
    <cellStyle name="40% - Accent3 2 4 2 4 3" xfId="12780"/>
    <cellStyle name="40% - Accent3 2 4 2 5" xfId="3141"/>
    <cellStyle name="40% - Accent3 2 4 2 5 2" xfId="8275"/>
    <cellStyle name="40% - Accent3 2 4 2 5 3" xfId="13376"/>
    <cellStyle name="40% - Accent3 2 4 2 6" xfId="3751"/>
    <cellStyle name="40% - Accent3 2 4 2 6 2" xfId="8885"/>
    <cellStyle name="40% - Accent3 2 4 2 6 3" xfId="13986"/>
    <cellStyle name="40% - Accent3 2 4 2 7" xfId="4375"/>
    <cellStyle name="40% - Accent3 2 4 2 7 2" xfId="9509"/>
    <cellStyle name="40% - Accent3 2 4 2 7 3" xfId="14610"/>
    <cellStyle name="40% - Accent3 2 4 2 8" xfId="5014"/>
    <cellStyle name="40% - Accent3 2 4 2 8 2" xfId="10148"/>
    <cellStyle name="40% - Accent3 2 4 2 8 3" xfId="15249"/>
    <cellStyle name="40% - Accent3 2 4 2 9" xfId="5541"/>
    <cellStyle name="40% - Accent3 2 4 3" xfId="552"/>
    <cellStyle name="40% - Accent3 2 4 3 10" xfId="10789"/>
    <cellStyle name="40% - Accent3 2 4 3 2" xfId="1121"/>
    <cellStyle name="40% - Accent3 2 4 3 2 2" xfId="2109"/>
    <cellStyle name="40% - Accent3 2 4 3 2 2 2" xfId="7243"/>
    <cellStyle name="40% - Accent3 2 4 3 2 2 3" xfId="12344"/>
    <cellStyle name="40% - Accent3 2 4 3 2 3" xfId="6255"/>
    <cellStyle name="40% - Accent3 2 4 3 2 4" xfId="11356"/>
    <cellStyle name="40% - Accent3 2 4 3 3" xfId="1542"/>
    <cellStyle name="40% - Accent3 2 4 3 3 2" xfId="6676"/>
    <cellStyle name="40% - Accent3 2 4 3 3 3" xfId="11777"/>
    <cellStyle name="40% - Accent3 2 4 3 4" xfId="2690"/>
    <cellStyle name="40% - Accent3 2 4 3 4 2" xfId="7824"/>
    <cellStyle name="40% - Accent3 2 4 3 4 3" xfId="12925"/>
    <cellStyle name="40% - Accent3 2 4 3 5" xfId="3286"/>
    <cellStyle name="40% - Accent3 2 4 3 5 2" xfId="8420"/>
    <cellStyle name="40% - Accent3 2 4 3 5 3" xfId="13521"/>
    <cellStyle name="40% - Accent3 2 4 3 6" xfId="3896"/>
    <cellStyle name="40% - Accent3 2 4 3 6 2" xfId="9030"/>
    <cellStyle name="40% - Accent3 2 4 3 6 3" xfId="14131"/>
    <cellStyle name="40% - Accent3 2 4 3 7" xfId="4520"/>
    <cellStyle name="40% - Accent3 2 4 3 7 2" xfId="9654"/>
    <cellStyle name="40% - Accent3 2 4 3 7 3" xfId="14755"/>
    <cellStyle name="40% - Accent3 2 4 3 8" xfId="5159"/>
    <cellStyle name="40% - Accent3 2 4 3 8 2" xfId="10293"/>
    <cellStyle name="40% - Accent3 2 4 3 8 3" xfId="15394"/>
    <cellStyle name="40% - Accent3 2 4 3 9" xfId="5686"/>
    <cellStyle name="40% - Accent3 2 4 4" xfId="831"/>
    <cellStyle name="40% - Accent3 2 4 4 2" xfId="1819"/>
    <cellStyle name="40% - Accent3 2 4 4 2 2" xfId="6953"/>
    <cellStyle name="40% - Accent3 2 4 4 2 3" xfId="12054"/>
    <cellStyle name="40% - Accent3 2 4 4 3" xfId="2400"/>
    <cellStyle name="40% - Accent3 2 4 4 3 2" xfId="7534"/>
    <cellStyle name="40% - Accent3 2 4 4 3 3" xfId="12635"/>
    <cellStyle name="40% - Accent3 2 4 4 4" xfId="2996"/>
    <cellStyle name="40% - Accent3 2 4 4 4 2" xfId="8130"/>
    <cellStyle name="40% - Accent3 2 4 4 4 3" xfId="13231"/>
    <cellStyle name="40% - Accent3 2 4 4 5" xfId="3606"/>
    <cellStyle name="40% - Accent3 2 4 4 5 2" xfId="8740"/>
    <cellStyle name="40% - Accent3 2 4 4 5 3" xfId="13841"/>
    <cellStyle name="40% - Accent3 2 4 4 6" xfId="4230"/>
    <cellStyle name="40% - Accent3 2 4 4 6 2" xfId="9364"/>
    <cellStyle name="40% - Accent3 2 4 4 6 3" xfId="14465"/>
    <cellStyle name="40% - Accent3 2 4 4 7" xfId="4869"/>
    <cellStyle name="40% - Accent3 2 4 4 7 2" xfId="10003"/>
    <cellStyle name="40% - Accent3 2 4 4 7 3" xfId="15104"/>
    <cellStyle name="40% - Accent3 2 4 4 8" xfId="5965"/>
    <cellStyle name="40% - Accent3 2 4 4 9" xfId="11066"/>
    <cellStyle name="40% - Accent3 2 4 5" xfId="712"/>
    <cellStyle name="40% - Accent3 2 4 5 2" xfId="1702"/>
    <cellStyle name="40% - Accent3 2 4 5 2 2" xfId="6836"/>
    <cellStyle name="40% - Accent3 2 4 5 2 3" xfId="11937"/>
    <cellStyle name="40% - Accent3 2 4 5 3" xfId="5846"/>
    <cellStyle name="40% - Accent3 2 4 5 4" xfId="10949"/>
    <cellStyle name="40% - Accent3 2 4 6" xfId="1252"/>
    <cellStyle name="40% - Accent3 2 4 6 2" xfId="6386"/>
    <cellStyle name="40% - Accent3 2 4 6 3" xfId="11487"/>
    <cellStyle name="40% - Accent3 2 4 7" xfId="2283"/>
    <cellStyle name="40% - Accent3 2 4 7 2" xfId="7417"/>
    <cellStyle name="40% - Accent3 2 4 7 3" xfId="12518"/>
    <cellStyle name="40% - Accent3 2 4 8" xfId="2879"/>
    <cellStyle name="40% - Accent3 2 4 8 2" xfId="8013"/>
    <cellStyle name="40% - Accent3 2 4 8 3" xfId="13114"/>
    <cellStyle name="40% - Accent3 2 4 9" xfId="3489"/>
    <cellStyle name="40% - Accent3 2 4 9 2" xfId="8623"/>
    <cellStyle name="40% - Accent3 2 4 9 3" xfId="13724"/>
    <cellStyle name="40% - Accent3 2 5" xfId="242"/>
    <cellStyle name="40% - Accent3 2 5 10" xfId="4142"/>
    <cellStyle name="40% - Accent3 2 5 10 2" xfId="9276"/>
    <cellStyle name="40% - Accent3 2 5 10 3" xfId="14377"/>
    <cellStyle name="40% - Accent3 2 5 11" xfId="4781"/>
    <cellStyle name="40% - Accent3 2 5 11 2" xfId="9915"/>
    <cellStyle name="40% - Accent3 2 5 11 3" xfId="15016"/>
    <cellStyle name="40% - Accent3 2 5 12" xfId="5425"/>
    <cellStyle name="40% - Accent3 2 5 13" xfId="10528"/>
    <cellStyle name="40% - Accent3 2 5 2" xfId="436"/>
    <cellStyle name="40% - Accent3 2 5 2 10" xfId="10673"/>
    <cellStyle name="40% - Accent3 2 5 2 2" xfId="1005"/>
    <cellStyle name="40% - Accent3 2 5 2 2 2" xfId="1993"/>
    <cellStyle name="40% - Accent3 2 5 2 2 2 2" xfId="7127"/>
    <cellStyle name="40% - Accent3 2 5 2 2 2 3" xfId="12228"/>
    <cellStyle name="40% - Accent3 2 5 2 2 3" xfId="6139"/>
    <cellStyle name="40% - Accent3 2 5 2 2 4" xfId="11240"/>
    <cellStyle name="40% - Accent3 2 5 2 3" xfId="1426"/>
    <cellStyle name="40% - Accent3 2 5 2 3 2" xfId="6560"/>
    <cellStyle name="40% - Accent3 2 5 2 3 3" xfId="11661"/>
    <cellStyle name="40% - Accent3 2 5 2 4" xfId="2574"/>
    <cellStyle name="40% - Accent3 2 5 2 4 2" xfId="7708"/>
    <cellStyle name="40% - Accent3 2 5 2 4 3" xfId="12809"/>
    <cellStyle name="40% - Accent3 2 5 2 5" xfId="3170"/>
    <cellStyle name="40% - Accent3 2 5 2 5 2" xfId="8304"/>
    <cellStyle name="40% - Accent3 2 5 2 5 3" xfId="13405"/>
    <cellStyle name="40% - Accent3 2 5 2 6" xfId="3780"/>
    <cellStyle name="40% - Accent3 2 5 2 6 2" xfId="8914"/>
    <cellStyle name="40% - Accent3 2 5 2 6 3" xfId="14015"/>
    <cellStyle name="40% - Accent3 2 5 2 7" xfId="4404"/>
    <cellStyle name="40% - Accent3 2 5 2 7 2" xfId="9538"/>
    <cellStyle name="40% - Accent3 2 5 2 7 3" xfId="14639"/>
    <cellStyle name="40% - Accent3 2 5 2 8" xfId="5043"/>
    <cellStyle name="40% - Accent3 2 5 2 8 2" xfId="10177"/>
    <cellStyle name="40% - Accent3 2 5 2 8 3" xfId="15278"/>
    <cellStyle name="40% - Accent3 2 5 2 9" xfId="5570"/>
    <cellStyle name="40% - Accent3 2 5 3" xfId="581"/>
    <cellStyle name="40% - Accent3 2 5 3 10" xfId="10818"/>
    <cellStyle name="40% - Accent3 2 5 3 2" xfId="1150"/>
    <cellStyle name="40% - Accent3 2 5 3 2 2" xfId="2138"/>
    <cellStyle name="40% - Accent3 2 5 3 2 2 2" xfId="7272"/>
    <cellStyle name="40% - Accent3 2 5 3 2 2 3" xfId="12373"/>
    <cellStyle name="40% - Accent3 2 5 3 2 3" xfId="6284"/>
    <cellStyle name="40% - Accent3 2 5 3 2 4" xfId="11385"/>
    <cellStyle name="40% - Accent3 2 5 3 3" xfId="1571"/>
    <cellStyle name="40% - Accent3 2 5 3 3 2" xfId="6705"/>
    <cellStyle name="40% - Accent3 2 5 3 3 3" xfId="11806"/>
    <cellStyle name="40% - Accent3 2 5 3 4" xfId="2719"/>
    <cellStyle name="40% - Accent3 2 5 3 4 2" xfId="7853"/>
    <cellStyle name="40% - Accent3 2 5 3 4 3" xfId="12954"/>
    <cellStyle name="40% - Accent3 2 5 3 5" xfId="3315"/>
    <cellStyle name="40% - Accent3 2 5 3 5 2" xfId="8449"/>
    <cellStyle name="40% - Accent3 2 5 3 5 3" xfId="13550"/>
    <cellStyle name="40% - Accent3 2 5 3 6" xfId="3925"/>
    <cellStyle name="40% - Accent3 2 5 3 6 2" xfId="9059"/>
    <cellStyle name="40% - Accent3 2 5 3 6 3" xfId="14160"/>
    <cellStyle name="40% - Accent3 2 5 3 7" xfId="4549"/>
    <cellStyle name="40% - Accent3 2 5 3 7 2" xfId="9683"/>
    <cellStyle name="40% - Accent3 2 5 3 7 3" xfId="14784"/>
    <cellStyle name="40% - Accent3 2 5 3 8" xfId="5188"/>
    <cellStyle name="40% - Accent3 2 5 3 8 2" xfId="10322"/>
    <cellStyle name="40% - Accent3 2 5 3 8 3" xfId="15423"/>
    <cellStyle name="40% - Accent3 2 5 3 9" xfId="5715"/>
    <cellStyle name="40% - Accent3 2 5 4" xfId="860"/>
    <cellStyle name="40% - Accent3 2 5 4 2" xfId="1848"/>
    <cellStyle name="40% - Accent3 2 5 4 2 2" xfId="6982"/>
    <cellStyle name="40% - Accent3 2 5 4 2 3" xfId="12083"/>
    <cellStyle name="40% - Accent3 2 5 4 3" xfId="2429"/>
    <cellStyle name="40% - Accent3 2 5 4 3 2" xfId="7563"/>
    <cellStyle name="40% - Accent3 2 5 4 3 3" xfId="12664"/>
    <cellStyle name="40% - Accent3 2 5 4 4" xfId="3025"/>
    <cellStyle name="40% - Accent3 2 5 4 4 2" xfId="8159"/>
    <cellStyle name="40% - Accent3 2 5 4 4 3" xfId="13260"/>
    <cellStyle name="40% - Accent3 2 5 4 5" xfId="3635"/>
    <cellStyle name="40% - Accent3 2 5 4 5 2" xfId="8769"/>
    <cellStyle name="40% - Accent3 2 5 4 5 3" xfId="13870"/>
    <cellStyle name="40% - Accent3 2 5 4 6" xfId="4259"/>
    <cellStyle name="40% - Accent3 2 5 4 6 2" xfId="9393"/>
    <cellStyle name="40% - Accent3 2 5 4 6 3" xfId="14494"/>
    <cellStyle name="40% - Accent3 2 5 4 7" xfId="4898"/>
    <cellStyle name="40% - Accent3 2 5 4 7 2" xfId="10032"/>
    <cellStyle name="40% - Accent3 2 5 4 7 3" xfId="15133"/>
    <cellStyle name="40% - Accent3 2 5 4 8" xfId="5994"/>
    <cellStyle name="40% - Accent3 2 5 4 9" xfId="11095"/>
    <cellStyle name="40% - Accent3 2 5 5" xfId="741"/>
    <cellStyle name="40% - Accent3 2 5 5 2" xfId="1731"/>
    <cellStyle name="40% - Accent3 2 5 5 2 2" xfId="6865"/>
    <cellStyle name="40% - Accent3 2 5 5 2 3" xfId="11966"/>
    <cellStyle name="40% - Accent3 2 5 5 3" xfId="5875"/>
    <cellStyle name="40% - Accent3 2 5 5 4" xfId="10978"/>
    <cellStyle name="40% - Accent3 2 5 6" xfId="1281"/>
    <cellStyle name="40% - Accent3 2 5 6 2" xfId="6415"/>
    <cellStyle name="40% - Accent3 2 5 6 3" xfId="11516"/>
    <cellStyle name="40% - Accent3 2 5 7" xfId="2312"/>
    <cellStyle name="40% - Accent3 2 5 7 2" xfId="7446"/>
    <cellStyle name="40% - Accent3 2 5 7 3" xfId="12547"/>
    <cellStyle name="40% - Accent3 2 5 8" xfId="2908"/>
    <cellStyle name="40% - Accent3 2 5 8 2" xfId="8042"/>
    <cellStyle name="40% - Accent3 2 5 8 3" xfId="13143"/>
    <cellStyle name="40% - Accent3 2 5 9" xfId="3518"/>
    <cellStyle name="40% - Accent3 2 5 9 2" xfId="8652"/>
    <cellStyle name="40% - Accent3 2 5 9 3" xfId="13753"/>
    <cellStyle name="40% - Accent3 2 6" xfId="329"/>
    <cellStyle name="40% - Accent3 2 7" xfId="285"/>
    <cellStyle name="40% - Accent3 2 7 10" xfId="10571"/>
    <cellStyle name="40% - Accent3 2 7 2" xfId="903"/>
    <cellStyle name="40% - Accent3 2 7 2 2" xfId="1891"/>
    <cellStyle name="40% - Accent3 2 7 2 2 2" xfId="7025"/>
    <cellStyle name="40% - Accent3 2 7 2 2 3" xfId="12126"/>
    <cellStyle name="40% - Accent3 2 7 2 3" xfId="6037"/>
    <cellStyle name="40% - Accent3 2 7 2 4" xfId="11138"/>
    <cellStyle name="40% - Accent3 2 7 3" xfId="1324"/>
    <cellStyle name="40% - Accent3 2 7 3 2" xfId="6458"/>
    <cellStyle name="40% - Accent3 2 7 3 3" xfId="11559"/>
    <cellStyle name="40% - Accent3 2 7 4" xfId="2472"/>
    <cellStyle name="40% - Accent3 2 7 4 2" xfId="7606"/>
    <cellStyle name="40% - Accent3 2 7 4 3" xfId="12707"/>
    <cellStyle name="40% - Accent3 2 7 5" xfId="3068"/>
    <cellStyle name="40% - Accent3 2 7 5 2" xfId="8202"/>
    <cellStyle name="40% - Accent3 2 7 5 3" xfId="13303"/>
    <cellStyle name="40% - Accent3 2 7 6" xfId="3678"/>
    <cellStyle name="40% - Accent3 2 7 6 2" xfId="8812"/>
    <cellStyle name="40% - Accent3 2 7 6 3" xfId="13913"/>
    <cellStyle name="40% - Accent3 2 7 7" xfId="4302"/>
    <cellStyle name="40% - Accent3 2 7 7 2" xfId="9436"/>
    <cellStyle name="40% - Accent3 2 7 7 3" xfId="14537"/>
    <cellStyle name="40% - Accent3 2 7 8" xfId="4941"/>
    <cellStyle name="40% - Accent3 2 7 8 2" xfId="10075"/>
    <cellStyle name="40% - Accent3 2 7 8 3" xfId="15176"/>
    <cellStyle name="40% - Accent3 2 7 9" xfId="5468"/>
    <cellStyle name="40% - Accent3 2 8" xfId="479"/>
    <cellStyle name="40% - Accent3 2 8 10" xfId="10716"/>
    <cellStyle name="40% - Accent3 2 8 2" xfId="1048"/>
    <cellStyle name="40% - Accent3 2 8 2 2" xfId="2036"/>
    <cellStyle name="40% - Accent3 2 8 2 2 2" xfId="7170"/>
    <cellStyle name="40% - Accent3 2 8 2 2 3" xfId="12271"/>
    <cellStyle name="40% - Accent3 2 8 2 3" xfId="6182"/>
    <cellStyle name="40% - Accent3 2 8 2 4" xfId="11283"/>
    <cellStyle name="40% - Accent3 2 8 3" xfId="1469"/>
    <cellStyle name="40% - Accent3 2 8 3 2" xfId="6603"/>
    <cellStyle name="40% - Accent3 2 8 3 3" xfId="11704"/>
    <cellStyle name="40% - Accent3 2 8 4" xfId="2617"/>
    <cellStyle name="40% - Accent3 2 8 4 2" xfId="7751"/>
    <cellStyle name="40% - Accent3 2 8 4 3" xfId="12852"/>
    <cellStyle name="40% - Accent3 2 8 5" xfId="3213"/>
    <cellStyle name="40% - Accent3 2 8 5 2" xfId="8347"/>
    <cellStyle name="40% - Accent3 2 8 5 3" xfId="13448"/>
    <cellStyle name="40% - Accent3 2 8 6" xfId="3823"/>
    <cellStyle name="40% - Accent3 2 8 6 2" xfId="8957"/>
    <cellStyle name="40% - Accent3 2 8 6 3" xfId="14058"/>
    <cellStyle name="40% - Accent3 2 8 7" xfId="4447"/>
    <cellStyle name="40% - Accent3 2 8 7 2" xfId="9581"/>
    <cellStyle name="40% - Accent3 2 8 7 3" xfId="14682"/>
    <cellStyle name="40% - Accent3 2 8 8" xfId="5086"/>
    <cellStyle name="40% - Accent3 2 8 8 2" xfId="10220"/>
    <cellStyle name="40% - Accent3 2 8 8 3" xfId="15321"/>
    <cellStyle name="40% - Accent3 2 8 9" xfId="5613"/>
    <cellStyle name="40% - Accent3 2 9" xfId="639"/>
    <cellStyle name="40% - Accent3 2 9 2" xfId="1629"/>
    <cellStyle name="40% - Accent3 2 9 2 2" xfId="6763"/>
    <cellStyle name="40% - Accent3 2 9 2 3" xfId="11864"/>
    <cellStyle name="40% - Accent3 2 9 3" xfId="5773"/>
    <cellStyle name="40% - Accent3 2 9 4" xfId="10876"/>
    <cellStyle name="40% - Accent3 3" xfId="227"/>
    <cellStyle name="40% - Accent3 3 10" xfId="2820"/>
    <cellStyle name="40% - Accent3 3 10 2" xfId="7954"/>
    <cellStyle name="40% - Accent3 3 10 3" xfId="13055"/>
    <cellStyle name="40% - Accent3 3 11" xfId="3430"/>
    <cellStyle name="40% - Accent3 3 11 2" xfId="8564"/>
    <cellStyle name="40% - Accent3 3 11 3" xfId="13665"/>
    <cellStyle name="40% - Accent3 3 12" xfId="4054"/>
    <cellStyle name="40% - Accent3 3 12 2" xfId="9188"/>
    <cellStyle name="40% - Accent3 3 12 3" xfId="14289"/>
    <cellStyle name="40% - Accent3 3 13" xfId="4693"/>
    <cellStyle name="40% - Accent3 3 13 2" xfId="9827"/>
    <cellStyle name="40% - Accent3 3 13 3" xfId="14928"/>
    <cellStyle name="40% - Accent3 3 14" xfId="5410"/>
    <cellStyle name="40% - Accent3 3 15" xfId="10513"/>
    <cellStyle name="40% - Accent3 3 2" xfId="256"/>
    <cellStyle name="40% - Accent3 3 2 10" xfId="4156"/>
    <cellStyle name="40% - Accent3 3 2 10 2" xfId="9290"/>
    <cellStyle name="40% - Accent3 3 2 10 3" xfId="14391"/>
    <cellStyle name="40% - Accent3 3 2 11" xfId="4795"/>
    <cellStyle name="40% - Accent3 3 2 11 2" xfId="9929"/>
    <cellStyle name="40% - Accent3 3 2 11 3" xfId="15030"/>
    <cellStyle name="40% - Accent3 3 2 12" xfId="5439"/>
    <cellStyle name="40% - Accent3 3 2 13" xfId="10542"/>
    <cellStyle name="40% - Accent3 3 2 2" xfId="450"/>
    <cellStyle name="40% - Accent3 3 2 2 10" xfId="10687"/>
    <cellStyle name="40% - Accent3 3 2 2 2" xfId="1019"/>
    <cellStyle name="40% - Accent3 3 2 2 2 2" xfId="2007"/>
    <cellStyle name="40% - Accent3 3 2 2 2 2 2" xfId="7141"/>
    <cellStyle name="40% - Accent3 3 2 2 2 2 3" xfId="12242"/>
    <cellStyle name="40% - Accent3 3 2 2 2 3" xfId="6153"/>
    <cellStyle name="40% - Accent3 3 2 2 2 4" xfId="11254"/>
    <cellStyle name="40% - Accent3 3 2 2 3" xfId="1440"/>
    <cellStyle name="40% - Accent3 3 2 2 3 2" xfId="6574"/>
    <cellStyle name="40% - Accent3 3 2 2 3 3" xfId="11675"/>
    <cellStyle name="40% - Accent3 3 2 2 4" xfId="2588"/>
    <cellStyle name="40% - Accent3 3 2 2 4 2" xfId="7722"/>
    <cellStyle name="40% - Accent3 3 2 2 4 3" xfId="12823"/>
    <cellStyle name="40% - Accent3 3 2 2 5" xfId="3184"/>
    <cellStyle name="40% - Accent3 3 2 2 5 2" xfId="8318"/>
    <cellStyle name="40% - Accent3 3 2 2 5 3" xfId="13419"/>
    <cellStyle name="40% - Accent3 3 2 2 6" xfId="3794"/>
    <cellStyle name="40% - Accent3 3 2 2 6 2" xfId="8928"/>
    <cellStyle name="40% - Accent3 3 2 2 6 3" xfId="14029"/>
    <cellStyle name="40% - Accent3 3 2 2 7" xfId="4418"/>
    <cellStyle name="40% - Accent3 3 2 2 7 2" xfId="9552"/>
    <cellStyle name="40% - Accent3 3 2 2 7 3" xfId="14653"/>
    <cellStyle name="40% - Accent3 3 2 2 8" xfId="5057"/>
    <cellStyle name="40% - Accent3 3 2 2 8 2" xfId="10191"/>
    <cellStyle name="40% - Accent3 3 2 2 8 3" xfId="15292"/>
    <cellStyle name="40% - Accent3 3 2 2 9" xfId="5584"/>
    <cellStyle name="40% - Accent3 3 2 3" xfId="595"/>
    <cellStyle name="40% - Accent3 3 2 3 10" xfId="10832"/>
    <cellStyle name="40% - Accent3 3 2 3 2" xfId="1164"/>
    <cellStyle name="40% - Accent3 3 2 3 2 2" xfId="2152"/>
    <cellStyle name="40% - Accent3 3 2 3 2 2 2" xfId="7286"/>
    <cellStyle name="40% - Accent3 3 2 3 2 2 3" xfId="12387"/>
    <cellStyle name="40% - Accent3 3 2 3 2 3" xfId="6298"/>
    <cellStyle name="40% - Accent3 3 2 3 2 4" xfId="11399"/>
    <cellStyle name="40% - Accent3 3 2 3 3" xfId="1585"/>
    <cellStyle name="40% - Accent3 3 2 3 3 2" xfId="6719"/>
    <cellStyle name="40% - Accent3 3 2 3 3 3" xfId="11820"/>
    <cellStyle name="40% - Accent3 3 2 3 4" xfId="2733"/>
    <cellStyle name="40% - Accent3 3 2 3 4 2" xfId="7867"/>
    <cellStyle name="40% - Accent3 3 2 3 4 3" xfId="12968"/>
    <cellStyle name="40% - Accent3 3 2 3 5" xfId="3329"/>
    <cellStyle name="40% - Accent3 3 2 3 5 2" xfId="8463"/>
    <cellStyle name="40% - Accent3 3 2 3 5 3" xfId="13564"/>
    <cellStyle name="40% - Accent3 3 2 3 6" xfId="3939"/>
    <cellStyle name="40% - Accent3 3 2 3 6 2" xfId="9073"/>
    <cellStyle name="40% - Accent3 3 2 3 6 3" xfId="14174"/>
    <cellStyle name="40% - Accent3 3 2 3 7" xfId="4563"/>
    <cellStyle name="40% - Accent3 3 2 3 7 2" xfId="9697"/>
    <cellStyle name="40% - Accent3 3 2 3 7 3" xfId="14798"/>
    <cellStyle name="40% - Accent3 3 2 3 8" xfId="5202"/>
    <cellStyle name="40% - Accent3 3 2 3 8 2" xfId="10336"/>
    <cellStyle name="40% - Accent3 3 2 3 8 3" xfId="15437"/>
    <cellStyle name="40% - Accent3 3 2 3 9" xfId="5729"/>
    <cellStyle name="40% - Accent3 3 2 4" xfId="874"/>
    <cellStyle name="40% - Accent3 3 2 4 2" xfId="1862"/>
    <cellStyle name="40% - Accent3 3 2 4 2 2" xfId="6996"/>
    <cellStyle name="40% - Accent3 3 2 4 2 3" xfId="12097"/>
    <cellStyle name="40% - Accent3 3 2 4 3" xfId="2443"/>
    <cellStyle name="40% - Accent3 3 2 4 3 2" xfId="7577"/>
    <cellStyle name="40% - Accent3 3 2 4 3 3" xfId="12678"/>
    <cellStyle name="40% - Accent3 3 2 4 4" xfId="3039"/>
    <cellStyle name="40% - Accent3 3 2 4 4 2" xfId="8173"/>
    <cellStyle name="40% - Accent3 3 2 4 4 3" xfId="13274"/>
    <cellStyle name="40% - Accent3 3 2 4 5" xfId="3649"/>
    <cellStyle name="40% - Accent3 3 2 4 5 2" xfId="8783"/>
    <cellStyle name="40% - Accent3 3 2 4 5 3" xfId="13884"/>
    <cellStyle name="40% - Accent3 3 2 4 6" xfId="4273"/>
    <cellStyle name="40% - Accent3 3 2 4 6 2" xfId="9407"/>
    <cellStyle name="40% - Accent3 3 2 4 6 3" xfId="14508"/>
    <cellStyle name="40% - Accent3 3 2 4 7" xfId="4912"/>
    <cellStyle name="40% - Accent3 3 2 4 7 2" xfId="10046"/>
    <cellStyle name="40% - Accent3 3 2 4 7 3" xfId="15147"/>
    <cellStyle name="40% - Accent3 3 2 4 8" xfId="6008"/>
    <cellStyle name="40% - Accent3 3 2 4 9" xfId="11109"/>
    <cellStyle name="40% - Accent3 3 2 5" xfId="755"/>
    <cellStyle name="40% - Accent3 3 2 5 2" xfId="1745"/>
    <cellStyle name="40% - Accent3 3 2 5 2 2" xfId="6879"/>
    <cellStyle name="40% - Accent3 3 2 5 2 3" xfId="11980"/>
    <cellStyle name="40% - Accent3 3 2 5 3" xfId="5889"/>
    <cellStyle name="40% - Accent3 3 2 5 4" xfId="10992"/>
    <cellStyle name="40% - Accent3 3 2 6" xfId="1295"/>
    <cellStyle name="40% - Accent3 3 2 6 2" xfId="6429"/>
    <cellStyle name="40% - Accent3 3 2 6 3" xfId="11530"/>
    <cellStyle name="40% - Accent3 3 2 7" xfId="2326"/>
    <cellStyle name="40% - Accent3 3 2 7 2" xfId="7460"/>
    <cellStyle name="40% - Accent3 3 2 7 3" xfId="12561"/>
    <cellStyle name="40% - Accent3 3 2 8" xfId="2922"/>
    <cellStyle name="40% - Accent3 3 2 8 2" xfId="8056"/>
    <cellStyle name="40% - Accent3 3 2 8 3" xfId="13157"/>
    <cellStyle name="40% - Accent3 3 2 9" xfId="3532"/>
    <cellStyle name="40% - Accent3 3 2 9 2" xfId="8666"/>
    <cellStyle name="40% - Accent3 3 2 9 3" xfId="13767"/>
    <cellStyle name="40% - Accent3 3 3" xfId="421"/>
    <cellStyle name="40% - Accent3 3 3 10" xfId="4766"/>
    <cellStyle name="40% - Accent3 3 3 10 2" xfId="9900"/>
    <cellStyle name="40% - Accent3 3 3 10 3" xfId="15001"/>
    <cellStyle name="40% - Accent3 3 3 11" xfId="5555"/>
    <cellStyle name="40% - Accent3 3 3 12" xfId="10658"/>
    <cellStyle name="40% - Accent3 3 3 2" xfId="566"/>
    <cellStyle name="40% - Accent3 3 3 2 10" xfId="10803"/>
    <cellStyle name="40% - Accent3 3 3 2 2" xfId="1135"/>
    <cellStyle name="40% - Accent3 3 3 2 2 2" xfId="2123"/>
    <cellStyle name="40% - Accent3 3 3 2 2 2 2" xfId="7257"/>
    <cellStyle name="40% - Accent3 3 3 2 2 2 3" xfId="12358"/>
    <cellStyle name="40% - Accent3 3 3 2 2 3" xfId="6269"/>
    <cellStyle name="40% - Accent3 3 3 2 2 4" xfId="11370"/>
    <cellStyle name="40% - Accent3 3 3 2 3" xfId="1556"/>
    <cellStyle name="40% - Accent3 3 3 2 3 2" xfId="6690"/>
    <cellStyle name="40% - Accent3 3 3 2 3 3" xfId="11791"/>
    <cellStyle name="40% - Accent3 3 3 2 4" xfId="2704"/>
    <cellStyle name="40% - Accent3 3 3 2 4 2" xfId="7838"/>
    <cellStyle name="40% - Accent3 3 3 2 4 3" xfId="12939"/>
    <cellStyle name="40% - Accent3 3 3 2 5" xfId="3300"/>
    <cellStyle name="40% - Accent3 3 3 2 5 2" xfId="8434"/>
    <cellStyle name="40% - Accent3 3 3 2 5 3" xfId="13535"/>
    <cellStyle name="40% - Accent3 3 3 2 6" xfId="3910"/>
    <cellStyle name="40% - Accent3 3 3 2 6 2" xfId="9044"/>
    <cellStyle name="40% - Accent3 3 3 2 6 3" xfId="14145"/>
    <cellStyle name="40% - Accent3 3 3 2 7" xfId="4534"/>
    <cellStyle name="40% - Accent3 3 3 2 7 2" xfId="9668"/>
    <cellStyle name="40% - Accent3 3 3 2 7 3" xfId="14769"/>
    <cellStyle name="40% - Accent3 3 3 2 8" xfId="5173"/>
    <cellStyle name="40% - Accent3 3 3 2 8 2" xfId="10307"/>
    <cellStyle name="40% - Accent3 3 3 2 8 3" xfId="15408"/>
    <cellStyle name="40% - Accent3 3 3 2 9" xfId="5700"/>
    <cellStyle name="40% - Accent3 3 3 3" xfId="990"/>
    <cellStyle name="40% - Accent3 3 3 3 2" xfId="1978"/>
    <cellStyle name="40% - Accent3 3 3 3 2 2" xfId="7112"/>
    <cellStyle name="40% - Accent3 3 3 3 2 3" xfId="12213"/>
    <cellStyle name="40% - Accent3 3 3 3 3" xfId="2559"/>
    <cellStyle name="40% - Accent3 3 3 3 3 2" xfId="7693"/>
    <cellStyle name="40% - Accent3 3 3 3 3 3" xfId="12794"/>
    <cellStyle name="40% - Accent3 3 3 3 4" xfId="3155"/>
    <cellStyle name="40% - Accent3 3 3 3 4 2" xfId="8289"/>
    <cellStyle name="40% - Accent3 3 3 3 4 3" xfId="13390"/>
    <cellStyle name="40% - Accent3 3 3 3 5" xfId="3765"/>
    <cellStyle name="40% - Accent3 3 3 3 5 2" xfId="8899"/>
    <cellStyle name="40% - Accent3 3 3 3 5 3" xfId="14000"/>
    <cellStyle name="40% - Accent3 3 3 3 6" xfId="4389"/>
    <cellStyle name="40% - Accent3 3 3 3 6 2" xfId="9523"/>
    <cellStyle name="40% - Accent3 3 3 3 6 3" xfId="14624"/>
    <cellStyle name="40% - Accent3 3 3 3 7" xfId="5028"/>
    <cellStyle name="40% - Accent3 3 3 3 7 2" xfId="10162"/>
    <cellStyle name="40% - Accent3 3 3 3 7 3" xfId="15263"/>
    <cellStyle name="40% - Accent3 3 3 3 8" xfId="6124"/>
    <cellStyle name="40% - Accent3 3 3 3 9" xfId="11225"/>
    <cellStyle name="40% - Accent3 3 3 4" xfId="726"/>
    <cellStyle name="40% - Accent3 3 3 4 2" xfId="1716"/>
    <cellStyle name="40% - Accent3 3 3 4 2 2" xfId="6850"/>
    <cellStyle name="40% - Accent3 3 3 4 2 3" xfId="11951"/>
    <cellStyle name="40% - Accent3 3 3 4 3" xfId="5860"/>
    <cellStyle name="40% - Accent3 3 3 4 4" xfId="10963"/>
    <cellStyle name="40% - Accent3 3 3 5" xfId="1411"/>
    <cellStyle name="40% - Accent3 3 3 5 2" xfId="6545"/>
    <cellStyle name="40% - Accent3 3 3 5 3" xfId="11646"/>
    <cellStyle name="40% - Accent3 3 3 6" xfId="2297"/>
    <cellStyle name="40% - Accent3 3 3 6 2" xfId="7431"/>
    <cellStyle name="40% - Accent3 3 3 6 3" xfId="12532"/>
    <cellStyle name="40% - Accent3 3 3 7" xfId="2893"/>
    <cellStyle name="40% - Accent3 3 3 7 2" xfId="8027"/>
    <cellStyle name="40% - Accent3 3 3 7 3" xfId="13128"/>
    <cellStyle name="40% - Accent3 3 3 8" xfId="3503"/>
    <cellStyle name="40% - Accent3 3 3 8 2" xfId="8637"/>
    <cellStyle name="40% - Accent3 3 3 8 3" xfId="13738"/>
    <cellStyle name="40% - Accent3 3 3 9" xfId="4127"/>
    <cellStyle name="40% - Accent3 3 3 9 2" xfId="9261"/>
    <cellStyle name="40% - Accent3 3 3 9 3" xfId="14362"/>
    <cellStyle name="40% - Accent3 3 4" xfId="299"/>
    <cellStyle name="40% - Accent3 3 4 10" xfId="10585"/>
    <cellStyle name="40% - Accent3 3 4 2" xfId="917"/>
    <cellStyle name="40% - Accent3 3 4 2 2" xfId="1905"/>
    <cellStyle name="40% - Accent3 3 4 2 2 2" xfId="7039"/>
    <cellStyle name="40% - Accent3 3 4 2 2 3" xfId="12140"/>
    <cellStyle name="40% - Accent3 3 4 2 3" xfId="6051"/>
    <cellStyle name="40% - Accent3 3 4 2 4" xfId="11152"/>
    <cellStyle name="40% - Accent3 3 4 3" xfId="1338"/>
    <cellStyle name="40% - Accent3 3 4 3 2" xfId="6472"/>
    <cellStyle name="40% - Accent3 3 4 3 3" xfId="11573"/>
    <cellStyle name="40% - Accent3 3 4 4" xfId="2486"/>
    <cellStyle name="40% - Accent3 3 4 4 2" xfId="7620"/>
    <cellStyle name="40% - Accent3 3 4 4 3" xfId="12721"/>
    <cellStyle name="40% - Accent3 3 4 5" xfId="3082"/>
    <cellStyle name="40% - Accent3 3 4 5 2" xfId="8216"/>
    <cellStyle name="40% - Accent3 3 4 5 3" xfId="13317"/>
    <cellStyle name="40% - Accent3 3 4 6" xfId="3692"/>
    <cellStyle name="40% - Accent3 3 4 6 2" xfId="8826"/>
    <cellStyle name="40% - Accent3 3 4 6 3" xfId="13927"/>
    <cellStyle name="40% - Accent3 3 4 7" xfId="4316"/>
    <cellStyle name="40% - Accent3 3 4 7 2" xfId="9450"/>
    <cellStyle name="40% - Accent3 3 4 7 3" xfId="14551"/>
    <cellStyle name="40% - Accent3 3 4 8" xfId="4955"/>
    <cellStyle name="40% - Accent3 3 4 8 2" xfId="10089"/>
    <cellStyle name="40% - Accent3 3 4 8 3" xfId="15190"/>
    <cellStyle name="40% - Accent3 3 4 9" xfId="5482"/>
    <cellStyle name="40% - Accent3 3 5" xfId="493"/>
    <cellStyle name="40% - Accent3 3 5 10" xfId="10730"/>
    <cellStyle name="40% - Accent3 3 5 2" xfId="1062"/>
    <cellStyle name="40% - Accent3 3 5 2 2" xfId="2050"/>
    <cellStyle name="40% - Accent3 3 5 2 2 2" xfId="7184"/>
    <cellStyle name="40% - Accent3 3 5 2 2 3" xfId="12285"/>
    <cellStyle name="40% - Accent3 3 5 2 3" xfId="6196"/>
    <cellStyle name="40% - Accent3 3 5 2 4" xfId="11297"/>
    <cellStyle name="40% - Accent3 3 5 3" xfId="1483"/>
    <cellStyle name="40% - Accent3 3 5 3 2" xfId="6617"/>
    <cellStyle name="40% - Accent3 3 5 3 3" xfId="11718"/>
    <cellStyle name="40% - Accent3 3 5 4" xfId="2631"/>
    <cellStyle name="40% - Accent3 3 5 4 2" xfId="7765"/>
    <cellStyle name="40% - Accent3 3 5 4 3" xfId="12866"/>
    <cellStyle name="40% - Accent3 3 5 5" xfId="3227"/>
    <cellStyle name="40% - Accent3 3 5 5 2" xfId="8361"/>
    <cellStyle name="40% - Accent3 3 5 5 3" xfId="13462"/>
    <cellStyle name="40% - Accent3 3 5 6" xfId="3837"/>
    <cellStyle name="40% - Accent3 3 5 6 2" xfId="8971"/>
    <cellStyle name="40% - Accent3 3 5 6 3" xfId="14072"/>
    <cellStyle name="40% - Accent3 3 5 7" xfId="4461"/>
    <cellStyle name="40% - Accent3 3 5 7 2" xfId="9595"/>
    <cellStyle name="40% - Accent3 3 5 7 3" xfId="14696"/>
    <cellStyle name="40% - Accent3 3 5 8" xfId="5100"/>
    <cellStyle name="40% - Accent3 3 5 8 2" xfId="10234"/>
    <cellStyle name="40% - Accent3 3 5 8 3" xfId="15335"/>
    <cellStyle name="40% - Accent3 3 5 9" xfId="5627"/>
    <cellStyle name="40% - Accent3 3 6" xfId="845"/>
    <cellStyle name="40% - Accent3 3 6 2" xfId="1833"/>
    <cellStyle name="40% - Accent3 3 6 2 2" xfId="6967"/>
    <cellStyle name="40% - Accent3 3 6 2 3" xfId="12068"/>
    <cellStyle name="40% - Accent3 3 6 3" xfId="2414"/>
    <cellStyle name="40% - Accent3 3 6 3 2" xfId="7548"/>
    <cellStyle name="40% - Accent3 3 6 3 3" xfId="12649"/>
    <cellStyle name="40% - Accent3 3 6 4" xfId="3010"/>
    <cellStyle name="40% - Accent3 3 6 4 2" xfId="8144"/>
    <cellStyle name="40% - Accent3 3 6 4 3" xfId="13245"/>
    <cellStyle name="40% - Accent3 3 6 5" xfId="3620"/>
    <cellStyle name="40% - Accent3 3 6 5 2" xfId="8754"/>
    <cellStyle name="40% - Accent3 3 6 5 3" xfId="13855"/>
    <cellStyle name="40% - Accent3 3 6 6" xfId="4244"/>
    <cellStyle name="40% - Accent3 3 6 6 2" xfId="9378"/>
    <cellStyle name="40% - Accent3 3 6 6 3" xfId="14479"/>
    <cellStyle name="40% - Accent3 3 6 7" xfId="4883"/>
    <cellStyle name="40% - Accent3 3 6 7 2" xfId="10017"/>
    <cellStyle name="40% - Accent3 3 6 7 3" xfId="15118"/>
    <cellStyle name="40% - Accent3 3 6 8" xfId="5979"/>
    <cellStyle name="40% - Accent3 3 6 9" xfId="11080"/>
    <cellStyle name="40% - Accent3 3 7" xfId="653"/>
    <cellStyle name="40% - Accent3 3 7 2" xfId="1643"/>
    <cellStyle name="40% - Accent3 3 7 2 2" xfId="6777"/>
    <cellStyle name="40% - Accent3 3 7 2 3" xfId="11878"/>
    <cellStyle name="40% - Accent3 3 7 3" xfId="5787"/>
    <cellStyle name="40% - Accent3 3 7 4" xfId="10890"/>
    <cellStyle name="40% - Accent3 3 8" xfId="1266"/>
    <cellStyle name="40% - Accent3 3 8 2" xfId="6400"/>
    <cellStyle name="40% - Accent3 3 8 3" xfId="11501"/>
    <cellStyle name="40% - Accent3 3 9" xfId="2224"/>
    <cellStyle name="40% - Accent3 3 9 2" xfId="7358"/>
    <cellStyle name="40% - Accent3 3 9 3" xfId="12459"/>
    <cellStyle name="40% - Accent3 4" xfId="270"/>
    <cellStyle name="40% - Accent3 4 10" xfId="3444"/>
    <cellStyle name="40% - Accent3 4 10 2" xfId="8578"/>
    <cellStyle name="40% - Accent3 4 10 3" xfId="13679"/>
    <cellStyle name="40% - Accent3 4 11" xfId="4068"/>
    <cellStyle name="40% - Accent3 4 11 2" xfId="9202"/>
    <cellStyle name="40% - Accent3 4 11 3" xfId="14303"/>
    <cellStyle name="40% - Accent3 4 12" xfId="4707"/>
    <cellStyle name="40% - Accent3 4 12 2" xfId="9841"/>
    <cellStyle name="40% - Accent3 4 12 3" xfId="14942"/>
    <cellStyle name="40% - Accent3 4 13" xfId="5453"/>
    <cellStyle name="40% - Accent3 4 14" xfId="10556"/>
    <cellStyle name="40% - Accent3 4 2" xfId="464"/>
    <cellStyle name="40% - Accent3 4 2 10" xfId="4809"/>
    <cellStyle name="40% - Accent3 4 2 10 2" xfId="9943"/>
    <cellStyle name="40% - Accent3 4 2 10 3" xfId="15044"/>
    <cellStyle name="40% - Accent3 4 2 11" xfId="5598"/>
    <cellStyle name="40% - Accent3 4 2 12" xfId="10701"/>
    <cellStyle name="40% - Accent3 4 2 2" xfId="609"/>
    <cellStyle name="40% - Accent3 4 2 2 10" xfId="10846"/>
    <cellStyle name="40% - Accent3 4 2 2 2" xfId="1178"/>
    <cellStyle name="40% - Accent3 4 2 2 2 2" xfId="2166"/>
    <cellStyle name="40% - Accent3 4 2 2 2 2 2" xfId="7300"/>
    <cellStyle name="40% - Accent3 4 2 2 2 2 3" xfId="12401"/>
    <cellStyle name="40% - Accent3 4 2 2 2 3" xfId="6312"/>
    <cellStyle name="40% - Accent3 4 2 2 2 4" xfId="11413"/>
    <cellStyle name="40% - Accent3 4 2 2 3" xfId="1599"/>
    <cellStyle name="40% - Accent3 4 2 2 3 2" xfId="6733"/>
    <cellStyle name="40% - Accent3 4 2 2 3 3" xfId="11834"/>
    <cellStyle name="40% - Accent3 4 2 2 4" xfId="2747"/>
    <cellStyle name="40% - Accent3 4 2 2 4 2" xfId="7881"/>
    <cellStyle name="40% - Accent3 4 2 2 4 3" xfId="12982"/>
    <cellStyle name="40% - Accent3 4 2 2 5" xfId="3343"/>
    <cellStyle name="40% - Accent3 4 2 2 5 2" xfId="8477"/>
    <cellStyle name="40% - Accent3 4 2 2 5 3" xfId="13578"/>
    <cellStyle name="40% - Accent3 4 2 2 6" xfId="3953"/>
    <cellStyle name="40% - Accent3 4 2 2 6 2" xfId="9087"/>
    <cellStyle name="40% - Accent3 4 2 2 6 3" xfId="14188"/>
    <cellStyle name="40% - Accent3 4 2 2 7" xfId="4577"/>
    <cellStyle name="40% - Accent3 4 2 2 7 2" xfId="9711"/>
    <cellStyle name="40% - Accent3 4 2 2 7 3" xfId="14812"/>
    <cellStyle name="40% - Accent3 4 2 2 8" xfId="5216"/>
    <cellStyle name="40% - Accent3 4 2 2 8 2" xfId="10350"/>
    <cellStyle name="40% - Accent3 4 2 2 8 3" xfId="15451"/>
    <cellStyle name="40% - Accent3 4 2 2 9" xfId="5743"/>
    <cellStyle name="40% - Accent3 4 2 3" xfId="1033"/>
    <cellStyle name="40% - Accent3 4 2 3 2" xfId="2021"/>
    <cellStyle name="40% - Accent3 4 2 3 2 2" xfId="7155"/>
    <cellStyle name="40% - Accent3 4 2 3 2 3" xfId="12256"/>
    <cellStyle name="40% - Accent3 4 2 3 3" xfId="2602"/>
    <cellStyle name="40% - Accent3 4 2 3 3 2" xfId="7736"/>
    <cellStyle name="40% - Accent3 4 2 3 3 3" xfId="12837"/>
    <cellStyle name="40% - Accent3 4 2 3 4" xfId="3198"/>
    <cellStyle name="40% - Accent3 4 2 3 4 2" xfId="8332"/>
    <cellStyle name="40% - Accent3 4 2 3 4 3" xfId="13433"/>
    <cellStyle name="40% - Accent3 4 2 3 5" xfId="3808"/>
    <cellStyle name="40% - Accent3 4 2 3 5 2" xfId="8942"/>
    <cellStyle name="40% - Accent3 4 2 3 5 3" xfId="14043"/>
    <cellStyle name="40% - Accent3 4 2 3 6" xfId="4432"/>
    <cellStyle name="40% - Accent3 4 2 3 6 2" xfId="9566"/>
    <cellStyle name="40% - Accent3 4 2 3 6 3" xfId="14667"/>
    <cellStyle name="40% - Accent3 4 2 3 7" xfId="5071"/>
    <cellStyle name="40% - Accent3 4 2 3 7 2" xfId="10205"/>
    <cellStyle name="40% - Accent3 4 2 3 7 3" xfId="15306"/>
    <cellStyle name="40% - Accent3 4 2 3 8" xfId="6167"/>
    <cellStyle name="40% - Accent3 4 2 3 9" xfId="11268"/>
    <cellStyle name="40% - Accent3 4 2 4" xfId="769"/>
    <cellStyle name="40% - Accent3 4 2 4 2" xfId="1759"/>
    <cellStyle name="40% - Accent3 4 2 4 2 2" xfId="6893"/>
    <cellStyle name="40% - Accent3 4 2 4 2 3" xfId="11994"/>
    <cellStyle name="40% - Accent3 4 2 4 3" xfId="5903"/>
    <cellStyle name="40% - Accent3 4 2 4 4" xfId="11006"/>
    <cellStyle name="40% - Accent3 4 2 5" xfId="1454"/>
    <cellStyle name="40% - Accent3 4 2 5 2" xfId="6588"/>
    <cellStyle name="40% - Accent3 4 2 5 3" xfId="11689"/>
    <cellStyle name="40% - Accent3 4 2 6" xfId="2340"/>
    <cellStyle name="40% - Accent3 4 2 6 2" xfId="7474"/>
    <cellStyle name="40% - Accent3 4 2 6 3" xfId="12575"/>
    <cellStyle name="40% - Accent3 4 2 7" xfId="2936"/>
    <cellStyle name="40% - Accent3 4 2 7 2" xfId="8070"/>
    <cellStyle name="40% - Accent3 4 2 7 3" xfId="13171"/>
    <cellStyle name="40% - Accent3 4 2 8" xfId="3546"/>
    <cellStyle name="40% - Accent3 4 2 8 2" xfId="8680"/>
    <cellStyle name="40% - Accent3 4 2 8 3" xfId="13781"/>
    <cellStyle name="40% - Accent3 4 2 9" xfId="4170"/>
    <cellStyle name="40% - Accent3 4 2 9 2" xfId="9304"/>
    <cellStyle name="40% - Accent3 4 2 9 3" xfId="14405"/>
    <cellStyle name="40% - Accent3 4 3" xfId="313"/>
    <cellStyle name="40% - Accent3 4 3 10" xfId="10599"/>
    <cellStyle name="40% - Accent3 4 3 2" xfId="931"/>
    <cellStyle name="40% - Accent3 4 3 2 2" xfId="1919"/>
    <cellStyle name="40% - Accent3 4 3 2 2 2" xfId="7053"/>
    <cellStyle name="40% - Accent3 4 3 2 2 3" xfId="12154"/>
    <cellStyle name="40% - Accent3 4 3 2 3" xfId="6065"/>
    <cellStyle name="40% - Accent3 4 3 2 4" xfId="11166"/>
    <cellStyle name="40% - Accent3 4 3 3" xfId="1352"/>
    <cellStyle name="40% - Accent3 4 3 3 2" xfId="6486"/>
    <cellStyle name="40% - Accent3 4 3 3 3" xfId="11587"/>
    <cellStyle name="40% - Accent3 4 3 4" xfId="2500"/>
    <cellStyle name="40% - Accent3 4 3 4 2" xfId="7634"/>
    <cellStyle name="40% - Accent3 4 3 4 3" xfId="12735"/>
    <cellStyle name="40% - Accent3 4 3 5" xfId="3096"/>
    <cellStyle name="40% - Accent3 4 3 5 2" xfId="8230"/>
    <cellStyle name="40% - Accent3 4 3 5 3" xfId="13331"/>
    <cellStyle name="40% - Accent3 4 3 6" xfId="3706"/>
    <cellStyle name="40% - Accent3 4 3 6 2" xfId="8840"/>
    <cellStyle name="40% - Accent3 4 3 6 3" xfId="13941"/>
    <cellStyle name="40% - Accent3 4 3 7" xfId="4330"/>
    <cellStyle name="40% - Accent3 4 3 7 2" xfId="9464"/>
    <cellStyle name="40% - Accent3 4 3 7 3" xfId="14565"/>
    <cellStyle name="40% - Accent3 4 3 8" xfId="4969"/>
    <cellStyle name="40% - Accent3 4 3 8 2" xfId="10103"/>
    <cellStyle name="40% - Accent3 4 3 8 3" xfId="15204"/>
    <cellStyle name="40% - Accent3 4 3 9" xfId="5496"/>
    <cellStyle name="40% - Accent3 4 4" xfId="507"/>
    <cellStyle name="40% - Accent3 4 4 10" xfId="10744"/>
    <cellStyle name="40% - Accent3 4 4 2" xfId="1076"/>
    <cellStyle name="40% - Accent3 4 4 2 2" xfId="2064"/>
    <cellStyle name="40% - Accent3 4 4 2 2 2" xfId="7198"/>
    <cellStyle name="40% - Accent3 4 4 2 2 3" xfId="12299"/>
    <cellStyle name="40% - Accent3 4 4 2 3" xfId="6210"/>
    <cellStyle name="40% - Accent3 4 4 2 4" xfId="11311"/>
    <cellStyle name="40% - Accent3 4 4 3" xfId="1497"/>
    <cellStyle name="40% - Accent3 4 4 3 2" xfId="6631"/>
    <cellStyle name="40% - Accent3 4 4 3 3" xfId="11732"/>
    <cellStyle name="40% - Accent3 4 4 4" xfId="2645"/>
    <cellStyle name="40% - Accent3 4 4 4 2" xfId="7779"/>
    <cellStyle name="40% - Accent3 4 4 4 3" xfId="12880"/>
    <cellStyle name="40% - Accent3 4 4 5" xfId="3241"/>
    <cellStyle name="40% - Accent3 4 4 5 2" xfId="8375"/>
    <cellStyle name="40% - Accent3 4 4 5 3" xfId="13476"/>
    <cellStyle name="40% - Accent3 4 4 6" xfId="3851"/>
    <cellStyle name="40% - Accent3 4 4 6 2" xfId="8985"/>
    <cellStyle name="40% - Accent3 4 4 6 3" xfId="14086"/>
    <cellStyle name="40% - Accent3 4 4 7" xfId="4475"/>
    <cellStyle name="40% - Accent3 4 4 7 2" xfId="9609"/>
    <cellStyle name="40% - Accent3 4 4 7 3" xfId="14710"/>
    <cellStyle name="40% - Accent3 4 4 8" xfId="5114"/>
    <cellStyle name="40% - Accent3 4 4 8 2" xfId="10248"/>
    <cellStyle name="40% - Accent3 4 4 8 3" xfId="15349"/>
    <cellStyle name="40% - Accent3 4 4 9" xfId="5641"/>
    <cellStyle name="40% - Accent3 4 5" xfId="888"/>
    <cellStyle name="40% - Accent3 4 5 2" xfId="1876"/>
    <cellStyle name="40% - Accent3 4 5 2 2" xfId="7010"/>
    <cellStyle name="40% - Accent3 4 5 2 3" xfId="12111"/>
    <cellStyle name="40% - Accent3 4 5 3" xfId="2457"/>
    <cellStyle name="40% - Accent3 4 5 3 2" xfId="7591"/>
    <cellStyle name="40% - Accent3 4 5 3 3" xfId="12692"/>
    <cellStyle name="40% - Accent3 4 5 4" xfId="3053"/>
    <cellStyle name="40% - Accent3 4 5 4 2" xfId="8187"/>
    <cellStyle name="40% - Accent3 4 5 4 3" xfId="13288"/>
    <cellStyle name="40% - Accent3 4 5 5" xfId="3663"/>
    <cellStyle name="40% - Accent3 4 5 5 2" xfId="8797"/>
    <cellStyle name="40% - Accent3 4 5 5 3" xfId="13898"/>
    <cellStyle name="40% - Accent3 4 5 6" xfId="4287"/>
    <cellStyle name="40% - Accent3 4 5 6 2" xfId="9421"/>
    <cellStyle name="40% - Accent3 4 5 6 3" xfId="14522"/>
    <cellStyle name="40% - Accent3 4 5 7" xfId="4926"/>
    <cellStyle name="40% - Accent3 4 5 7 2" xfId="10060"/>
    <cellStyle name="40% - Accent3 4 5 7 3" xfId="15161"/>
    <cellStyle name="40% - Accent3 4 5 8" xfId="6022"/>
    <cellStyle name="40% - Accent3 4 5 9" xfId="11123"/>
    <cellStyle name="40% - Accent3 4 6" xfId="667"/>
    <cellStyle name="40% - Accent3 4 6 2" xfId="1657"/>
    <cellStyle name="40% - Accent3 4 6 2 2" xfId="6791"/>
    <cellStyle name="40% - Accent3 4 6 2 3" xfId="11892"/>
    <cellStyle name="40% - Accent3 4 6 3" xfId="5801"/>
    <cellStyle name="40% - Accent3 4 6 4" xfId="10904"/>
    <cellStyle name="40% - Accent3 4 7" xfId="1309"/>
    <cellStyle name="40% - Accent3 4 7 2" xfId="6443"/>
    <cellStyle name="40% - Accent3 4 7 3" xfId="11544"/>
    <cellStyle name="40% - Accent3 4 8" xfId="2238"/>
    <cellStyle name="40% - Accent3 4 8 2" xfId="7372"/>
    <cellStyle name="40% - Accent3 4 8 3" xfId="12473"/>
    <cellStyle name="40% - Accent3 4 9" xfId="2834"/>
    <cellStyle name="40% - Accent3 4 9 2" xfId="7968"/>
    <cellStyle name="40% - Accent3 4 9 3" xfId="13069"/>
    <cellStyle name="40% - Accent3 5" xfId="624"/>
    <cellStyle name="40% - Accent3 5 10" xfId="5758"/>
    <cellStyle name="40% - Accent3 5 11" xfId="10861"/>
    <cellStyle name="40% - Accent3 5 2" xfId="1193"/>
    <cellStyle name="40% - Accent3 5 2 2" xfId="2181"/>
    <cellStyle name="40% - Accent3 5 2 2 2" xfId="7315"/>
    <cellStyle name="40% - Accent3 5 2 2 3" xfId="12416"/>
    <cellStyle name="40% - Accent3 5 2 3" xfId="2762"/>
    <cellStyle name="40% - Accent3 5 2 3 2" xfId="7896"/>
    <cellStyle name="40% - Accent3 5 2 3 3" xfId="12997"/>
    <cellStyle name="40% - Accent3 5 2 4" xfId="3358"/>
    <cellStyle name="40% - Accent3 5 2 4 2" xfId="8492"/>
    <cellStyle name="40% - Accent3 5 2 4 3" xfId="13593"/>
    <cellStyle name="40% - Accent3 5 2 5" xfId="3968"/>
    <cellStyle name="40% - Accent3 5 2 5 2" xfId="9102"/>
    <cellStyle name="40% - Accent3 5 2 5 3" xfId="14203"/>
    <cellStyle name="40% - Accent3 5 2 6" xfId="4592"/>
    <cellStyle name="40% - Accent3 5 2 6 2" xfId="9726"/>
    <cellStyle name="40% - Accent3 5 2 6 3" xfId="14827"/>
    <cellStyle name="40% - Accent3 5 2 7" xfId="5231"/>
    <cellStyle name="40% - Accent3 5 2 7 2" xfId="10365"/>
    <cellStyle name="40% - Accent3 5 2 7 3" xfId="15466"/>
    <cellStyle name="40% - Accent3 5 2 8" xfId="6327"/>
    <cellStyle name="40% - Accent3 5 2 9" xfId="11428"/>
    <cellStyle name="40% - Accent3 5 3" xfId="784"/>
    <cellStyle name="40% - Accent3 5 3 2" xfId="1774"/>
    <cellStyle name="40% - Accent3 5 3 2 2" xfId="6908"/>
    <cellStyle name="40% - Accent3 5 3 2 3" xfId="12009"/>
    <cellStyle name="40% - Accent3 5 3 3" xfId="5918"/>
    <cellStyle name="40% - Accent3 5 3 4" xfId="11021"/>
    <cellStyle name="40% - Accent3 5 4" xfId="1614"/>
    <cellStyle name="40% - Accent3 5 4 2" xfId="6748"/>
    <cellStyle name="40% - Accent3 5 4 3" xfId="11849"/>
    <cellStyle name="40% - Accent3 5 5" xfId="2355"/>
    <cellStyle name="40% - Accent3 5 5 2" xfId="7489"/>
    <cellStyle name="40% - Accent3 5 5 3" xfId="12590"/>
    <cellStyle name="40% - Accent3 5 6" xfId="2951"/>
    <cellStyle name="40% - Accent3 5 6 2" xfId="8085"/>
    <cellStyle name="40% - Accent3 5 6 3" xfId="13186"/>
    <cellStyle name="40% - Accent3 5 7" xfId="3561"/>
    <cellStyle name="40% - Accent3 5 7 2" xfId="8695"/>
    <cellStyle name="40% - Accent3 5 7 3" xfId="13796"/>
    <cellStyle name="40% - Accent3 5 8" xfId="4185"/>
    <cellStyle name="40% - Accent3 5 8 2" xfId="9319"/>
    <cellStyle name="40% - Accent3 5 8 3" xfId="14420"/>
    <cellStyle name="40% - Accent3 5 9" xfId="4824"/>
    <cellStyle name="40% - Accent3 5 9 2" xfId="9958"/>
    <cellStyle name="40% - Accent3 5 9 3" xfId="15059"/>
    <cellStyle name="40% - Accent3 6" xfId="1207"/>
    <cellStyle name="40% - Accent3 6 2" xfId="2195"/>
    <cellStyle name="40% - Accent3 6 2 2" xfId="7329"/>
    <cellStyle name="40% - Accent3 6 2 3" xfId="12430"/>
    <cellStyle name="40% - Accent3 6 3" xfId="2776"/>
    <cellStyle name="40% - Accent3 6 3 2" xfId="7910"/>
    <cellStyle name="40% - Accent3 6 3 3" xfId="13011"/>
    <cellStyle name="40% - Accent3 6 4" xfId="3372"/>
    <cellStyle name="40% - Accent3 6 4 2" xfId="8506"/>
    <cellStyle name="40% - Accent3 6 4 3" xfId="13607"/>
    <cellStyle name="40% - Accent3 6 5" xfId="3982"/>
    <cellStyle name="40% - Accent3 6 5 2" xfId="9116"/>
    <cellStyle name="40% - Accent3 6 5 3" xfId="14217"/>
    <cellStyle name="40% - Accent3 6 6" xfId="4606"/>
    <cellStyle name="40% - Accent3 6 6 2" xfId="9740"/>
    <cellStyle name="40% - Accent3 6 6 3" xfId="14841"/>
    <cellStyle name="40% - Accent3 6 7" xfId="5245"/>
    <cellStyle name="40% - Accent3 6 7 2" xfId="10379"/>
    <cellStyle name="40% - Accent3 6 7 3" xfId="15480"/>
    <cellStyle name="40% - Accent3 6 8" xfId="6341"/>
    <cellStyle name="40% - Accent3 6 9" xfId="11442"/>
    <cellStyle name="40% - Accent3 7" xfId="2791"/>
    <cellStyle name="40% - Accent3 7 2" xfId="3387"/>
    <cellStyle name="40% - Accent3 7 2 2" xfId="8521"/>
    <cellStyle name="40% - Accent3 7 2 3" xfId="13622"/>
    <cellStyle name="40% - Accent3 7 3" xfId="3997"/>
    <cellStyle name="40% - Accent3 7 3 2" xfId="9131"/>
    <cellStyle name="40% - Accent3 7 3 3" xfId="14232"/>
    <cellStyle name="40% - Accent3 7 4" xfId="4621"/>
    <cellStyle name="40% - Accent3 7 4 2" xfId="9755"/>
    <cellStyle name="40% - Accent3 7 4 3" xfId="14856"/>
    <cellStyle name="40% - Accent3 7 5" xfId="5260"/>
    <cellStyle name="40% - Accent3 7 5 2" xfId="10394"/>
    <cellStyle name="40% - Accent3 7 5 3" xfId="15495"/>
    <cellStyle name="40% - Accent3 7 6" xfId="7925"/>
    <cellStyle name="40% - Accent3 7 7" xfId="13026"/>
    <cellStyle name="40% - Accent3 8" xfId="3401"/>
    <cellStyle name="40% - Accent3 8 2" xfId="4011"/>
    <cellStyle name="40% - Accent3 8 2 2" xfId="9145"/>
    <cellStyle name="40% - Accent3 8 2 3" xfId="14246"/>
    <cellStyle name="40% - Accent3 8 3" xfId="4635"/>
    <cellStyle name="40% - Accent3 8 3 2" xfId="9769"/>
    <cellStyle name="40% - Accent3 8 3 3" xfId="14870"/>
    <cellStyle name="40% - Accent3 8 4" xfId="5274"/>
    <cellStyle name="40% - Accent3 8 4 2" xfId="10408"/>
    <cellStyle name="40% - Accent3 8 4 3" xfId="15509"/>
    <cellStyle name="40% - Accent3 8 5" xfId="8535"/>
    <cellStyle name="40% - Accent3 8 6" xfId="13636"/>
    <cellStyle name="40% - Accent3 9" xfId="4025"/>
    <cellStyle name="40% - Accent3 9 2" xfId="4649"/>
    <cellStyle name="40% - Accent3 9 2 2" xfId="9783"/>
    <cellStyle name="40% - Accent3 9 2 3" xfId="14884"/>
    <cellStyle name="40% - Accent3 9 3" xfId="5288"/>
    <cellStyle name="40% - Accent3 9 3 2" xfId="10422"/>
    <cellStyle name="40% - Accent3 9 3 3" xfId="15523"/>
    <cellStyle name="40% - Accent3 9 4" xfId="9159"/>
    <cellStyle name="40% - Accent3 9 5" xfId="14260"/>
    <cellStyle name="40% - Accent4" xfId="19" builtinId="43" customBuiltin="1"/>
    <cellStyle name="40% - Accent4 10" xfId="4666"/>
    <cellStyle name="40% - Accent4 10 2" xfId="5305"/>
    <cellStyle name="40% - Accent4 10 2 2" xfId="10439"/>
    <cellStyle name="40% - Accent4 10 2 3" xfId="15540"/>
    <cellStyle name="40% - Accent4 10 3" xfId="9800"/>
    <cellStyle name="40% - Accent4 10 4" xfId="14901"/>
    <cellStyle name="40% - Accent4 2" xfId="20"/>
    <cellStyle name="40% - Accent4 2 10" xfId="2212"/>
    <cellStyle name="40% - Accent4 2 10 2" xfId="7346"/>
    <cellStyle name="40% - Accent4 2 10 3" xfId="12447"/>
    <cellStyle name="40% - Accent4 2 11" xfId="2808"/>
    <cellStyle name="40% - Accent4 2 11 2" xfId="7942"/>
    <cellStyle name="40% - Accent4 2 11 3" xfId="13043"/>
    <cellStyle name="40% - Accent4 2 12" xfId="3418"/>
    <cellStyle name="40% - Accent4 2 12 2" xfId="8552"/>
    <cellStyle name="40% - Accent4 2 12 3" xfId="13653"/>
    <cellStyle name="40% - Accent4 2 13" xfId="4042"/>
    <cellStyle name="40% - Accent4 2 13 2" xfId="9176"/>
    <cellStyle name="40% - Accent4 2 13 3" xfId="14277"/>
    <cellStyle name="40% - Accent4 2 14" xfId="4681"/>
    <cellStyle name="40% - Accent4 2 14 2" xfId="9815"/>
    <cellStyle name="40% - Accent4 2 14 3" xfId="14916"/>
    <cellStyle name="40% - Accent4 2 15" xfId="128"/>
    <cellStyle name="40% - Accent4 2 2" xfId="179"/>
    <cellStyle name="40% - Accent4 2 2 10" xfId="4085"/>
    <cellStyle name="40% - Accent4 2 2 10 2" xfId="9219"/>
    <cellStyle name="40% - Accent4 2 2 10 3" xfId="14320"/>
    <cellStyle name="40% - Accent4 2 2 11" xfId="4724"/>
    <cellStyle name="40% - Accent4 2 2 11 2" xfId="9858"/>
    <cellStyle name="40% - Accent4 2 2 11 3" xfId="14959"/>
    <cellStyle name="40% - Accent4 2 2 12" xfId="5368"/>
    <cellStyle name="40% - Accent4 2 2 13" xfId="10471"/>
    <cellStyle name="40% - Accent4 2 2 2" xfId="378"/>
    <cellStyle name="40% - Accent4 2 2 2 10" xfId="10616"/>
    <cellStyle name="40% - Accent4 2 2 2 2" xfId="948"/>
    <cellStyle name="40% - Accent4 2 2 2 2 2" xfId="1936"/>
    <cellStyle name="40% - Accent4 2 2 2 2 2 2" xfId="7070"/>
    <cellStyle name="40% - Accent4 2 2 2 2 2 3" xfId="12171"/>
    <cellStyle name="40% - Accent4 2 2 2 2 3" xfId="6082"/>
    <cellStyle name="40% - Accent4 2 2 2 2 4" xfId="11183"/>
    <cellStyle name="40% - Accent4 2 2 2 3" xfId="1369"/>
    <cellStyle name="40% - Accent4 2 2 2 3 2" xfId="6503"/>
    <cellStyle name="40% - Accent4 2 2 2 3 3" xfId="11604"/>
    <cellStyle name="40% - Accent4 2 2 2 4" xfId="2517"/>
    <cellStyle name="40% - Accent4 2 2 2 4 2" xfId="7651"/>
    <cellStyle name="40% - Accent4 2 2 2 4 3" xfId="12752"/>
    <cellStyle name="40% - Accent4 2 2 2 5" xfId="3113"/>
    <cellStyle name="40% - Accent4 2 2 2 5 2" xfId="8247"/>
    <cellStyle name="40% - Accent4 2 2 2 5 3" xfId="13348"/>
    <cellStyle name="40% - Accent4 2 2 2 6" xfId="3723"/>
    <cellStyle name="40% - Accent4 2 2 2 6 2" xfId="8857"/>
    <cellStyle name="40% - Accent4 2 2 2 6 3" xfId="13958"/>
    <cellStyle name="40% - Accent4 2 2 2 7" xfId="4347"/>
    <cellStyle name="40% - Accent4 2 2 2 7 2" xfId="9481"/>
    <cellStyle name="40% - Accent4 2 2 2 7 3" xfId="14582"/>
    <cellStyle name="40% - Accent4 2 2 2 8" xfId="4986"/>
    <cellStyle name="40% - Accent4 2 2 2 8 2" xfId="10120"/>
    <cellStyle name="40% - Accent4 2 2 2 8 3" xfId="15221"/>
    <cellStyle name="40% - Accent4 2 2 2 9" xfId="5513"/>
    <cellStyle name="40% - Accent4 2 2 3" xfId="524"/>
    <cellStyle name="40% - Accent4 2 2 3 10" xfId="10761"/>
    <cellStyle name="40% - Accent4 2 2 3 2" xfId="1093"/>
    <cellStyle name="40% - Accent4 2 2 3 2 2" xfId="2081"/>
    <cellStyle name="40% - Accent4 2 2 3 2 2 2" xfId="7215"/>
    <cellStyle name="40% - Accent4 2 2 3 2 2 3" xfId="12316"/>
    <cellStyle name="40% - Accent4 2 2 3 2 3" xfId="6227"/>
    <cellStyle name="40% - Accent4 2 2 3 2 4" xfId="11328"/>
    <cellStyle name="40% - Accent4 2 2 3 3" xfId="1514"/>
    <cellStyle name="40% - Accent4 2 2 3 3 2" xfId="6648"/>
    <cellStyle name="40% - Accent4 2 2 3 3 3" xfId="11749"/>
    <cellStyle name="40% - Accent4 2 2 3 4" xfId="2662"/>
    <cellStyle name="40% - Accent4 2 2 3 4 2" xfId="7796"/>
    <cellStyle name="40% - Accent4 2 2 3 4 3" xfId="12897"/>
    <cellStyle name="40% - Accent4 2 2 3 5" xfId="3258"/>
    <cellStyle name="40% - Accent4 2 2 3 5 2" xfId="8392"/>
    <cellStyle name="40% - Accent4 2 2 3 5 3" xfId="13493"/>
    <cellStyle name="40% - Accent4 2 2 3 6" xfId="3868"/>
    <cellStyle name="40% - Accent4 2 2 3 6 2" xfId="9002"/>
    <cellStyle name="40% - Accent4 2 2 3 6 3" xfId="14103"/>
    <cellStyle name="40% - Accent4 2 2 3 7" xfId="4492"/>
    <cellStyle name="40% - Accent4 2 2 3 7 2" xfId="9626"/>
    <cellStyle name="40% - Accent4 2 2 3 7 3" xfId="14727"/>
    <cellStyle name="40% - Accent4 2 2 3 8" xfId="5131"/>
    <cellStyle name="40% - Accent4 2 2 3 8 2" xfId="10265"/>
    <cellStyle name="40% - Accent4 2 2 3 8 3" xfId="15366"/>
    <cellStyle name="40% - Accent4 2 2 3 9" xfId="5658"/>
    <cellStyle name="40% - Accent4 2 2 4" xfId="803"/>
    <cellStyle name="40% - Accent4 2 2 4 2" xfId="1791"/>
    <cellStyle name="40% - Accent4 2 2 4 2 2" xfId="6925"/>
    <cellStyle name="40% - Accent4 2 2 4 2 3" xfId="12026"/>
    <cellStyle name="40% - Accent4 2 2 4 3" xfId="2372"/>
    <cellStyle name="40% - Accent4 2 2 4 3 2" xfId="7506"/>
    <cellStyle name="40% - Accent4 2 2 4 3 3" xfId="12607"/>
    <cellStyle name="40% - Accent4 2 2 4 4" xfId="2968"/>
    <cellStyle name="40% - Accent4 2 2 4 4 2" xfId="8102"/>
    <cellStyle name="40% - Accent4 2 2 4 4 3" xfId="13203"/>
    <cellStyle name="40% - Accent4 2 2 4 5" xfId="3578"/>
    <cellStyle name="40% - Accent4 2 2 4 5 2" xfId="8712"/>
    <cellStyle name="40% - Accent4 2 2 4 5 3" xfId="13813"/>
    <cellStyle name="40% - Accent4 2 2 4 6" xfId="4202"/>
    <cellStyle name="40% - Accent4 2 2 4 6 2" xfId="9336"/>
    <cellStyle name="40% - Accent4 2 2 4 6 3" xfId="14437"/>
    <cellStyle name="40% - Accent4 2 2 4 7" xfId="4841"/>
    <cellStyle name="40% - Accent4 2 2 4 7 2" xfId="9975"/>
    <cellStyle name="40% - Accent4 2 2 4 7 3" xfId="15076"/>
    <cellStyle name="40% - Accent4 2 2 4 8" xfId="5937"/>
    <cellStyle name="40% - Accent4 2 2 4 9" xfId="11038"/>
    <cellStyle name="40% - Accent4 2 2 5" xfId="684"/>
    <cellStyle name="40% - Accent4 2 2 5 2" xfId="1674"/>
    <cellStyle name="40% - Accent4 2 2 5 2 2" xfId="6808"/>
    <cellStyle name="40% - Accent4 2 2 5 2 3" xfId="11909"/>
    <cellStyle name="40% - Accent4 2 2 5 3" xfId="5818"/>
    <cellStyle name="40% - Accent4 2 2 5 4" xfId="10921"/>
    <cellStyle name="40% - Accent4 2 2 6" xfId="1224"/>
    <cellStyle name="40% - Accent4 2 2 6 2" xfId="6358"/>
    <cellStyle name="40% - Accent4 2 2 6 3" xfId="11459"/>
    <cellStyle name="40% - Accent4 2 2 7" xfId="2255"/>
    <cellStyle name="40% - Accent4 2 2 7 2" xfId="7389"/>
    <cellStyle name="40% - Accent4 2 2 7 3" xfId="12490"/>
    <cellStyle name="40% - Accent4 2 2 8" xfId="2851"/>
    <cellStyle name="40% - Accent4 2 2 8 2" xfId="7985"/>
    <cellStyle name="40% - Accent4 2 2 8 3" xfId="13086"/>
    <cellStyle name="40% - Accent4 2 2 9" xfId="3461"/>
    <cellStyle name="40% - Accent4 2 2 9 2" xfId="8595"/>
    <cellStyle name="40% - Accent4 2 2 9 3" xfId="13696"/>
    <cellStyle name="40% - Accent4 2 3" xfId="199"/>
    <cellStyle name="40% - Accent4 2 3 10" xfId="4100"/>
    <cellStyle name="40% - Accent4 2 3 10 2" xfId="9234"/>
    <cellStyle name="40% - Accent4 2 3 10 3" xfId="14335"/>
    <cellStyle name="40% - Accent4 2 3 11" xfId="4739"/>
    <cellStyle name="40% - Accent4 2 3 11 2" xfId="9873"/>
    <cellStyle name="40% - Accent4 2 3 11 3" xfId="14974"/>
    <cellStyle name="40% - Accent4 2 3 12" xfId="5383"/>
    <cellStyle name="40% - Accent4 2 3 13" xfId="10486"/>
    <cellStyle name="40% - Accent4 2 3 2" xfId="393"/>
    <cellStyle name="40% - Accent4 2 3 2 10" xfId="10631"/>
    <cellStyle name="40% - Accent4 2 3 2 2" xfId="963"/>
    <cellStyle name="40% - Accent4 2 3 2 2 2" xfId="1951"/>
    <cellStyle name="40% - Accent4 2 3 2 2 2 2" xfId="7085"/>
    <cellStyle name="40% - Accent4 2 3 2 2 2 3" xfId="12186"/>
    <cellStyle name="40% - Accent4 2 3 2 2 3" xfId="6097"/>
    <cellStyle name="40% - Accent4 2 3 2 2 4" xfId="11198"/>
    <cellStyle name="40% - Accent4 2 3 2 3" xfId="1384"/>
    <cellStyle name="40% - Accent4 2 3 2 3 2" xfId="6518"/>
    <cellStyle name="40% - Accent4 2 3 2 3 3" xfId="11619"/>
    <cellStyle name="40% - Accent4 2 3 2 4" xfId="2532"/>
    <cellStyle name="40% - Accent4 2 3 2 4 2" xfId="7666"/>
    <cellStyle name="40% - Accent4 2 3 2 4 3" xfId="12767"/>
    <cellStyle name="40% - Accent4 2 3 2 5" xfId="3128"/>
    <cellStyle name="40% - Accent4 2 3 2 5 2" xfId="8262"/>
    <cellStyle name="40% - Accent4 2 3 2 5 3" xfId="13363"/>
    <cellStyle name="40% - Accent4 2 3 2 6" xfId="3738"/>
    <cellStyle name="40% - Accent4 2 3 2 6 2" xfId="8872"/>
    <cellStyle name="40% - Accent4 2 3 2 6 3" xfId="13973"/>
    <cellStyle name="40% - Accent4 2 3 2 7" xfId="4362"/>
    <cellStyle name="40% - Accent4 2 3 2 7 2" xfId="9496"/>
    <cellStyle name="40% - Accent4 2 3 2 7 3" xfId="14597"/>
    <cellStyle name="40% - Accent4 2 3 2 8" xfId="5001"/>
    <cellStyle name="40% - Accent4 2 3 2 8 2" xfId="10135"/>
    <cellStyle name="40% - Accent4 2 3 2 8 3" xfId="15236"/>
    <cellStyle name="40% - Accent4 2 3 2 9" xfId="5528"/>
    <cellStyle name="40% - Accent4 2 3 3" xfId="539"/>
    <cellStyle name="40% - Accent4 2 3 3 10" xfId="10776"/>
    <cellStyle name="40% - Accent4 2 3 3 2" xfId="1108"/>
    <cellStyle name="40% - Accent4 2 3 3 2 2" xfId="2096"/>
    <cellStyle name="40% - Accent4 2 3 3 2 2 2" xfId="7230"/>
    <cellStyle name="40% - Accent4 2 3 3 2 2 3" xfId="12331"/>
    <cellStyle name="40% - Accent4 2 3 3 2 3" xfId="6242"/>
    <cellStyle name="40% - Accent4 2 3 3 2 4" xfId="11343"/>
    <cellStyle name="40% - Accent4 2 3 3 3" xfId="1529"/>
    <cellStyle name="40% - Accent4 2 3 3 3 2" xfId="6663"/>
    <cellStyle name="40% - Accent4 2 3 3 3 3" xfId="11764"/>
    <cellStyle name="40% - Accent4 2 3 3 4" xfId="2677"/>
    <cellStyle name="40% - Accent4 2 3 3 4 2" xfId="7811"/>
    <cellStyle name="40% - Accent4 2 3 3 4 3" xfId="12912"/>
    <cellStyle name="40% - Accent4 2 3 3 5" xfId="3273"/>
    <cellStyle name="40% - Accent4 2 3 3 5 2" xfId="8407"/>
    <cellStyle name="40% - Accent4 2 3 3 5 3" xfId="13508"/>
    <cellStyle name="40% - Accent4 2 3 3 6" xfId="3883"/>
    <cellStyle name="40% - Accent4 2 3 3 6 2" xfId="9017"/>
    <cellStyle name="40% - Accent4 2 3 3 6 3" xfId="14118"/>
    <cellStyle name="40% - Accent4 2 3 3 7" xfId="4507"/>
    <cellStyle name="40% - Accent4 2 3 3 7 2" xfId="9641"/>
    <cellStyle name="40% - Accent4 2 3 3 7 3" xfId="14742"/>
    <cellStyle name="40% - Accent4 2 3 3 8" xfId="5146"/>
    <cellStyle name="40% - Accent4 2 3 3 8 2" xfId="10280"/>
    <cellStyle name="40% - Accent4 2 3 3 8 3" xfId="15381"/>
    <cellStyle name="40% - Accent4 2 3 3 9" xfId="5673"/>
    <cellStyle name="40% - Accent4 2 3 4" xfId="818"/>
    <cellStyle name="40% - Accent4 2 3 4 2" xfId="1806"/>
    <cellStyle name="40% - Accent4 2 3 4 2 2" xfId="6940"/>
    <cellStyle name="40% - Accent4 2 3 4 2 3" xfId="12041"/>
    <cellStyle name="40% - Accent4 2 3 4 3" xfId="2387"/>
    <cellStyle name="40% - Accent4 2 3 4 3 2" xfId="7521"/>
    <cellStyle name="40% - Accent4 2 3 4 3 3" xfId="12622"/>
    <cellStyle name="40% - Accent4 2 3 4 4" xfId="2983"/>
    <cellStyle name="40% - Accent4 2 3 4 4 2" xfId="8117"/>
    <cellStyle name="40% - Accent4 2 3 4 4 3" xfId="13218"/>
    <cellStyle name="40% - Accent4 2 3 4 5" xfId="3593"/>
    <cellStyle name="40% - Accent4 2 3 4 5 2" xfId="8727"/>
    <cellStyle name="40% - Accent4 2 3 4 5 3" xfId="13828"/>
    <cellStyle name="40% - Accent4 2 3 4 6" xfId="4217"/>
    <cellStyle name="40% - Accent4 2 3 4 6 2" xfId="9351"/>
    <cellStyle name="40% - Accent4 2 3 4 6 3" xfId="14452"/>
    <cellStyle name="40% - Accent4 2 3 4 7" xfId="4856"/>
    <cellStyle name="40% - Accent4 2 3 4 7 2" xfId="9990"/>
    <cellStyle name="40% - Accent4 2 3 4 7 3" xfId="15091"/>
    <cellStyle name="40% - Accent4 2 3 4 8" xfId="5952"/>
    <cellStyle name="40% - Accent4 2 3 4 9" xfId="11053"/>
    <cellStyle name="40% - Accent4 2 3 5" xfId="699"/>
    <cellStyle name="40% - Accent4 2 3 5 2" xfId="1689"/>
    <cellStyle name="40% - Accent4 2 3 5 2 2" xfId="6823"/>
    <cellStyle name="40% - Accent4 2 3 5 2 3" xfId="11924"/>
    <cellStyle name="40% - Accent4 2 3 5 3" xfId="5833"/>
    <cellStyle name="40% - Accent4 2 3 5 4" xfId="10936"/>
    <cellStyle name="40% - Accent4 2 3 6" xfId="1239"/>
    <cellStyle name="40% - Accent4 2 3 6 2" xfId="6373"/>
    <cellStyle name="40% - Accent4 2 3 6 3" xfId="11474"/>
    <cellStyle name="40% - Accent4 2 3 7" xfId="2270"/>
    <cellStyle name="40% - Accent4 2 3 7 2" xfId="7404"/>
    <cellStyle name="40% - Accent4 2 3 7 3" xfId="12505"/>
    <cellStyle name="40% - Accent4 2 3 8" xfId="2866"/>
    <cellStyle name="40% - Accent4 2 3 8 2" xfId="8000"/>
    <cellStyle name="40% - Accent4 2 3 8 3" xfId="13101"/>
    <cellStyle name="40% - Accent4 2 3 9" xfId="3476"/>
    <cellStyle name="40% - Accent4 2 3 9 2" xfId="8610"/>
    <cellStyle name="40% - Accent4 2 3 9 3" xfId="13711"/>
    <cellStyle name="40% - Accent4 2 4" xfId="215"/>
    <cellStyle name="40% - Accent4 2 4 10" xfId="4115"/>
    <cellStyle name="40% - Accent4 2 4 10 2" xfId="9249"/>
    <cellStyle name="40% - Accent4 2 4 10 3" xfId="14350"/>
    <cellStyle name="40% - Accent4 2 4 11" xfId="4754"/>
    <cellStyle name="40% - Accent4 2 4 11 2" xfId="9888"/>
    <cellStyle name="40% - Accent4 2 4 11 3" xfId="14989"/>
    <cellStyle name="40% - Accent4 2 4 12" xfId="5398"/>
    <cellStyle name="40% - Accent4 2 4 13" xfId="10501"/>
    <cellStyle name="40% - Accent4 2 4 2" xfId="409"/>
    <cellStyle name="40% - Accent4 2 4 2 10" xfId="10646"/>
    <cellStyle name="40% - Accent4 2 4 2 2" xfId="978"/>
    <cellStyle name="40% - Accent4 2 4 2 2 2" xfId="1966"/>
    <cellStyle name="40% - Accent4 2 4 2 2 2 2" xfId="7100"/>
    <cellStyle name="40% - Accent4 2 4 2 2 2 3" xfId="12201"/>
    <cellStyle name="40% - Accent4 2 4 2 2 3" xfId="6112"/>
    <cellStyle name="40% - Accent4 2 4 2 2 4" xfId="11213"/>
    <cellStyle name="40% - Accent4 2 4 2 3" xfId="1399"/>
    <cellStyle name="40% - Accent4 2 4 2 3 2" xfId="6533"/>
    <cellStyle name="40% - Accent4 2 4 2 3 3" xfId="11634"/>
    <cellStyle name="40% - Accent4 2 4 2 4" xfId="2547"/>
    <cellStyle name="40% - Accent4 2 4 2 4 2" xfId="7681"/>
    <cellStyle name="40% - Accent4 2 4 2 4 3" xfId="12782"/>
    <cellStyle name="40% - Accent4 2 4 2 5" xfId="3143"/>
    <cellStyle name="40% - Accent4 2 4 2 5 2" xfId="8277"/>
    <cellStyle name="40% - Accent4 2 4 2 5 3" xfId="13378"/>
    <cellStyle name="40% - Accent4 2 4 2 6" xfId="3753"/>
    <cellStyle name="40% - Accent4 2 4 2 6 2" xfId="8887"/>
    <cellStyle name="40% - Accent4 2 4 2 6 3" xfId="13988"/>
    <cellStyle name="40% - Accent4 2 4 2 7" xfId="4377"/>
    <cellStyle name="40% - Accent4 2 4 2 7 2" xfId="9511"/>
    <cellStyle name="40% - Accent4 2 4 2 7 3" xfId="14612"/>
    <cellStyle name="40% - Accent4 2 4 2 8" xfId="5016"/>
    <cellStyle name="40% - Accent4 2 4 2 8 2" xfId="10150"/>
    <cellStyle name="40% - Accent4 2 4 2 8 3" xfId="15251"/>
    <cellStyle name="40% - Accent4 2 4 2 9" xfId="5543"/>
    <cellStyle name="40% - Accent4 2 4 3" xfId="554"/>
    <cellStyle name="40% - Accent4 2 4 3 10" xfId="10791"/>
    <cellStyle name="40% - Accent4 2 4 3 2" xfId="1123"/>
    <cellStyle name="40% - Accent4 2 4 3 2 2" xfId="2111"/>
    <cellStyle name="40% - Accent4 2 4 3 2 2 2" xfId="7245"/>
    <cellStyle name="40% - Accent4 2 4 3 2 2 3" xfId="12346"/>
    <cellStyle name="40% - Accent4 2 4 3 2 3" xfId="6257"/>
    <cellStyle name="40% - Accent4 2 4 3 2 4" xfId="11358"/>
    <cellStyle name="40% - Accent4 2 4 3 3" xfId="1544"/>
    <cellStyle name="40% - Accent4 2 4 3 3 2" xfId="6678"/>
    <cellStyle name="40% - Accent4 2 4 3 3 3" xfId="11779"/>
    <cellStyle name="40% - Accent4 2 4 3 4" xfId="2692"/>
    <cellStyle name="40% - Accent4 2 4 3 4 2" xfId="7826"/>
    <cellStyle name="40% - Accent4 2 4 3 4 3" xfId="12927"/>
    <cellStyle name="40% - Accent4 2 4 3 5" xfId="3288"/>
    <cellStyle name="40% - Accent4 2 4 3 5 2" xfId="8422"/>
    <cellStyle name="40% - Accent4 2 4 3 5 3" xfId="13523"/>
    <cellStyle name="40% - Accent4 2 4 3 6" xfId="3898"/>
    <cellStyle name="40% - Accent4 2 4 3 6 2" xfId="9032"/>
    <cellStyle name="40% - Accent4 2 4 3 6 3" xfId="14133"/>
    <cellStyle name="40% - Accent4 2 4 3 7" xfId="4522"/>
    <cellStyle name="40% - Accent4 2 4 3 7 2" xfId="9656"/>
    <cellStyle name="40% - Accent4 2 4 3 7 3" xfId="14757"/>
    <cellStyle name="40% - Accent4 2 4 3 8" xfId="5161"/>
    <cellStyle name="40% - Accent4 2 4 3 8 2" xfId="10295"/>
    <cellStyle name="40% - Accent4 2 4 3 8 3" xfId="15396"/>
    <cellStyle name="40% - Accent4 2 4 3 9" xfId="5688"/>
    <cellStyle name="40% - Accent4 2 4 4" xfId="833"/>
    <cellStyle name="40% - Accent4 2 4 4 2" xfId="1821"/>
    <cellStyle name="40% - Accent4 2 4 4 2 2" xfId="6955"/>
    <cellStyle name="40% - Accent4 2 4 4 2 3" xfId="12056"/>
    <cellStyle name="40% - Accent4 2 4 4 3" xfId="2402"/>
    <cellStyle name="40% - Accent4 2 4 4 3 2" xfId="7536"/>
    <cellStyle name="40% - Accent4 2 4 4 3 3" xfId="12637"/>
    <cellStyle name="40% - Accent4 2 4 4 4" xfId="2998"/>
    <cellStyle name="40% - Accent4 2 4 4 4 2" xfId="8132"/>
    <cellStyle name="40% - Accent4 2 4 4 4 3" xfId="13233"/>
    <cellStyle name="40% - Accent4 2 4 4 5" xfId="3608"/>
    <cellStyle name="40% - Accent4 2 4 4 5 2" xfId="8742"/>
    <cellStyle name="40% - Accent4 2 4 4 5 3" xfId="13843"/>
    <cellStyle name="40% - Accent4 2 4 4 6" xfId="4232"/>
    <cellStyle name="40% - Accent4 2 4 4 6 2" xfId="9366"/>
    <cellStyle name="40% - Accent4 2 4 4 6 3" xfId="14467"/>
    <cellStyle name="40% - Accent4 2 4 4 7" xfId="4871"/>
    <cellStyle name="40% - Accent4 2 4 4 7 2" xfId="10005"/>
    <cellStyle name="40% - Accent4 2 4 4 7 3" xfId="15106"/>
    <cellStyle name="40% - Accent4 2 4 4 8" xfId="5967"/>
    <cellStyle name="40% - Accent4 2 4 4 9" xfId="11068"/>
    <cellStyle name="40% - Accent4 2 4 5" xfId="714"/>
    <cellStyle name="40% - Accent4 2 4 5 2" xfId="1704"/>
    <cellStyle name="40% - Accent4 2 4 5 2 2" xfId="6838"/>
    <cellStyle name="40% - Accent4 2 4 5 2 3" xfId="11939"/>
    <cellStyle name="40% - Accent4 2 4 5 3" xfId="5848"/>
    <cellStyle name="40% - Accent4 2 4 5 4" xfId="10951"/>
    <cellStyle name="40% - Accent4 2 4 6" xfId="1254"/>
    <cellStyle name="40% - Accent4 2 4 6 2" xfId="6388"/>
    <cellStyle name="40% - Accent4 2 4 6 3" xfId="11489"/>
    <cellStyle name="40% - Accent4 2 4 7" xfId="2285"/>
    <cellStyle name="40% - Accent4 2 4 7 2" xfId="7419"/>
    <cellStyle name="40% - Accent4 2 4 7 3" xfId="12520"/>
    <cellStyle name="40% - Accent4 2 4 8" xfId="2881"/>
    <cellStyle name="40% - Accent4 2 4 8 2" xfId="8015"/>
    <cellStyle name="40% - Accent4 2 4 8 3" xfId="13116"/>
    <cellStyle name="40% - Accent4 2 4 9" xfId="3491"/>
    <cellStyle name="40% - Accent4 2 4 9 2" xfId="8625"/>
    <cellStyle name="40% - Accent4 2 4 9 3" xfId="13726"/>
    <cellStyle name="40% - Accent4 2 5" xfId="244"/>
    <cellStyle name="40% - Accent4 2 5 10" xfId="4144"/>
    <cellStyle name="40% - Accent4 2 5 10 2" xfId="9278"/>
    <cellStyle name="40% - Accent4 2 5 10 3" xfId="14379"/>
    <cellStyle name="40% - Accent4 2 5 11" xfId="4783"/>
    <cellStyle name="40% - Accent4 2 5 11 2" xfId="9917"/>
    <cellStyle name="40% - Accent4 2 5 11 3" xfId="15018"/>
    <cellStyle name="40% - Accent4 2 5 12" xfId="5427"/>
    <cellStyle name="40% - Accent4 2 5 13" xfId="10530"/>
    <cellStyle name="40% - Accent4 2 5 2" xfId="438"/>
    <cellStyle name="40% - Accent4 2 5 2 10" xfId="10675"/>
    <cellStyle name="40% - Accent4 2 5 2 2" xfId="1007"/>
    <cellStyle name="40% - Accent4 2 5 2 2 2" xfId="1995"/>
    <cellStyle name="40% - Accent4 2 5 2 2 2 2" xfId="7129"/>
    <cellStyle name="40% - Accent4 2 5 2 2 2 3" xfId="12230"/>
    <cellStyle name="40% - Accent4 2 5 2 2 3" xfId="6141"/>
    <cellStyle name="40% - Accent4 2 5 2 2 4" xfId="11242"/>
    <cellStyle name="40% - Accent4 2 5 2 3" xfId="1428"/>
    <cellStyle name="40% - Accent4 2 5 2 3 2" xfId="6562"/>
    <cellStyle name="40% - Accent4 2 5 2 3 3" xfId="11663"/>
    <cellStyle name="40% - Accent4 2 5 2 4" xfId="2576"/>
    <cellStyle name="40% - Accent4 2 5 2 4 2" xfId="7710"/>
    <cellStyle name="40% - Accent4 2 5 2 4 3" xfId="12811"/>
    <cellStyle name="40% - Accent4 2 5 2 5" xfId="3172"/>
    <cellStyle name="40% - Accent4 2 5 2 5 2" xfId="8306"/>
    <cellStyle name="40% - Accent4 2 5 2 5 3" xfId="13407"/>
    <cellStyle name="40% - Accent4 2 5 2 6" xfId="3782"/>
    <cellStyle name="40% - Accent4 2 5 2 6 2" xfId="8916"/>
    <cellStyle name="40% - Accent4 2 5 2 6 3" xfId="14017"/>
    <cellStyle name="40% - Accent4 2 5 2 7" xfId="4406"/>
    <cellStyle name="40% - Accent4 2 5 2 7 2" xfId="9540"/>
    <cellStyle name="40% - Accent4 2 5 2 7 3" xfId="14641"/>
    <cellStyle name="40% - Accent4 2 5 2 8" xfId="5045"/>
    <cellStyle name="40% - Accent4 2 5 2 8 2" xfId="10179"/>
    <cellStyle name="40% - Accent4 2 5 2 8 3" xfId="15280"/>
    <cellStyle name="40% - Accent4 2 5 2 9" xfId="5572"/>
    <cellStyle name="40% - Accent4 2 5 3" xfId="583"/>
    <cellStyle name="40% - Accent4 2 5 3 10" xfId="10820"/>
    <cellStyle name="40% - Accent4 2 5 3 2" xfId="1152"/>
    <cellStyle name="40% - Accent4 2 5 3 2 2" xfId="2140"/>
    <cellStyle name="40% - Accent4 2 5 3 2 2 2" xfId="7274"/>
    <cellStyle name="40% - Accent4 2 5 3 2 2 3" xfId="12375"/>
    <cellStyle name="40% - Accent4 2 5 3 2 3" xfId="6286"/>
    <cellStyle name="40% - Accent4 2 5 3 2 4" xfId="11387"/>
    <cellStyle name="40% - Accent4 2 5 3 3" xfId="1573"/>
    <cellStyle name="40% - Accent4 2 5 3 3 2" xfId="6707"/>
    <cellStyle name="40% - Accent4 2 5 3 3 3" xfId="11808"/>
    <cellStyle name="40% - Accent4 2 5 3 4" xfId="2721"/>
    <cellStyle name="40% - Accent4 2 5 3 4 2" xfId="7855"/>
    <cellStyle name="40% - Accent4 2 5 3 4 3" xfId="12956"/>
    <cellStyle name="40% - Accent4 2 5 3 5" xfId="3317"/>
    <cellStyle name="40% - Accent4 2 5 3 5 2" xfId="8451"/>
    <cellStyle name="40% - Accent4 2 5 3 5 3" xfId="13552"/>
    <cellStyle name="40% - Accent4 2 5 3 6" xfId="3927"/>
    <cellStyle name="40% - Accent4 2 5 3 6 2" xfId="9061"/>
    <cellStyle name="40% - Accent4 2 5 3 6 3" xfId="14162"/>
    <cellStyle name="40% - Accent4 2 5 3 7" xfId="4551"/>
    <cellStyle name="40% - Accent4 2 5 3 7 2" xfId="9685"/>
    <cellStyle name="40% - Accent4 2 5 3 7 3" xfId="14786"/>
    <cellStyle name="40% - Accent4 2 5 3 8" xfId="5190"/>
    <cellStyle name="40% - Accent4 2 5 3 8 2" xfId="10324"/>
    <cellStyle name="40% - Accent4 2 5 3 8 3" xfId="15425"/>
    <cellStyle name="40% - Accent4 2 5 3 9" xfId="5717"/>
    <cellStyle name="40% - Accent4 2 5 4" xfId="862"/>
    <cellStyle name="40% - Accent4 2 5 4 2" xfId="1850"/>
    <cellStyle name="40% - Accent4 2 5 4 2 2" xfId="6984"/>
    <cellStyle name="40% - Accent4 2 5 4 2 3" xfId="12085"/>
    <cellStyle name="40% - Accent4 2 5 4 3" xfId="2431"/>
    <cellStyle name="40% - Accent4 2 5 4 3 2" xfId="7565"/>
    <cellStyle name="40% - Accent4 2 5 4 3 3" xfId="12666"/>
    <cellStyle name="40% - Accent4 2 5 4 4" xfId="3027"/>
    <cellStyle name="40% - Accent4 2 5 4 4 2" xfId="8161"/>
    <cellStyle name="40% - Accent4 2 5 4 4 3" xfId="13262"/>
    <cellStyle name="40% - Accent4 2 5 4 5" xfId="3637"/>
    <cellStyle name="40% - Accent4 2 5 4 5 2" xfId="8771"/>
    <cellStyle name="40% - Accent4 2 5 4 5 3" xfId="13872"/>
    <cellStyle name="40% - Accent4 2 5 4 6" xfId="4261"/>
    <cellStyle name="40% - Accent4 2 5 4 6 2" xfId="9395"/>
    <cellStyle name="40% - Accent4 2 5 4 6 3" xfId="14496"/>
    <cellStyle name="40% - Accent4 2 5 4 7" xfId="4900"/>
    <cellStyle name="40% - Accent4 2 5 4 7 2" xfId="10034"/>
    <cellStyle name="40% - Accent4 2 5 4 7 3" xfId="15135"/>
    <cellStyle name="40% - Accent4 2 5 4 8" xfId="5996"/>
    <cellStyle name="40% - Accent4 2 5 4 9" xfId="11097"/>
    <cellStyle name="40% - Accent4 2 5 5" xfId="743"/>
    <cellStyle name="40% - Accent4 2 5 5 2" xfId="1733"/>
    <cellStyle name="40% - Accent4 2 5 5 2 2" xfId="6867"/>
    <cellStyle name="40% - Accent4 2 5 5 2 3" xfId="11968"/>
    <cellStyle name="40% - Accent4 2 5 5 3" xfId="5877"/>
    <cellStyle name="40% - Accent4 2 5 5 4" xfId="10980"/>
    <cellStyle name="40% - Accent4 2 5 6" xfId="1283"/>
    <cellStyle name="40% - Accent4 2 5 6 2" xfId="6417"/>
    <cellStyle name="40% - Accent4 2 5 6 3" xfId="11518"/>
    <cellStyle name="40% - Accent4 2 5 7" xfId="2314"/>
    <cellStyle name="40% - Accent4 2 5 7 2" xfId="7448"/>
    <cellStyle name="40% - Accent4 2 5 7 3" xfId="12549"/>
    <cellStyle name="40% - Accent4 2 5 8" xfId="2910"/>
    <cellStyle name="40% - Accent4 2 5 8 2" xfId="8044"/>
    <cellStyle name="40% - Accent4 2 5 8 3" xfId="13145"/>
    <cellStyle name="40% - Accent4 2 5 9" xfId="3520"/>
    <cellStyle name="40% - Accent4 2 5 9 2" xfId="8654"/>
    <cellStyle name="40% - Accent4 2 5 9 3" xfId="13755"/>
    <cellStyle name="40% - Accent4 2 6" xfId="330"/>
    <cellStyle name="40% - Accent4 2 7" xfId="287"/>
    <cellStyle name="40% - Accent4 2 7 10" xfId="10573"/>
    <cellStyle name="40% - Accent4 2 7 2" xfId="905"/>
    <cellStyle name="40% - Accent4 2 7 2 2" xfId="1893"/>
    <cellStyle name="40% - Accent4 2 7 2 2 2" xfId="7027"/>
    <cellStyle name="40% - Accent4 2 7 2 2 3" xfId="12128"/>
    <cellStyle name="40% - Accent4 2 7 2 3" xfId="6039"/>
    <cellStyle name="40% - Accent4 2 7 2 4" xfId="11140"/>
    <cellStyle name="40% - Accent4 2 7 3" xfId="1326"/>
    <cellStyle name="40% - Accent4 2 7 3 2" xfId="6460"/>
    <cellStyle name="40% - Accent4 2 7 3 3" xfId="11561"/>
    <cellStyle name="40% - Accent4 2 7 4" xfId="2474"/>
    <cellStyle name="40% - Accent4 2 7 4 2" xfId="7608"/>
    <cellStyle name="40% - Accent4 2 7 4 3" xfId="12709"/>
    <cellStyle name="40% - Accent4 2 7 5" xfId="3070"/>
    <cellStyle name="40% - Accent4 2 7 5 2" xfId="8204"/>
    <cellStyle name="40% - Accent4 2 7 5 3" xfId="13305"/>
    <cellStyle name="40% - Accent4 2 7 6" xfId="3680"/>
    <cellStyle name="40% - Accent4 2 7 6 2" xfId="8814"/>
    <cellStyle name="40% - Accent4 2 7 6 3" xfId="13915"/>
    <cellStyle name="40% - Accent4 2 7 7" xfId="4304"/>
    <cellStyle name="40% - Accent4 2 7 7 2" xfId="9438"/>
    <cellStyle name="40% - Accent4 2 7 7 3" xfId="14539"/>
    <cellStyle name="40% - Accent4 2 7 8" xfId="4943"/>
    <cellStyle name="40% - Accent4 2 7 8 2" xfId="10077"/>
    <cellStyle name="40% - Accent4 2 7 8 3" xfId="15178"/>
    <cellStyle name="40% - Accent4 2 7 9" xfId="5470"/>
    <cellStyle name="40% - Accent4 2 8" xfId="481"/>
    <cellStyle name="40% - Accent4 2 8 10" xfId="10718"/>
    <cellStyle name="40% - Accent4 2 8 2" xfId="1050"/>
    <cellStyle name="40% - Accent4 2 8 2 2" xfId="2038"/>
    <cellStyle name="40% - Accent4 2 8 2 2 2" xfId="7172"/>
    <cellStyle name="40% - Accent4 2 8 2 2 3" xfId="12273"/>
    <cellStyle name="40% - Accent4 2 8 2 3" xfId="6184"/>
    <cellStyle name="40% - Accent4 2 8 2 4" xfId="11285"/>
    <cellStyle name="40% - Accent4 2 8 3" xfId="1471"/>
    <cellStyle name="40% - Accent4 2 8 3 2" xfId="6605"/>
    <cellStyle name="40% - Accent4 2 8 3 3" xfId="11706"/>
    <cellStyle name="40% - Accent4 2 8 4" xfId="2619"/>
    <cellStyle name="40% - Accent4 2 8 4 2" xfId="7753"/>
    <cellStyle name="40% - Accent4 2 8 4 3" xfId="12854"/>
    <cellStyle name="40% - Accent4 2 8 5" xfId="3215"/>
    <cellStyle name="40% - Accent4 2 8 5 2" xfId="8349"/>
    <cellStyle name="40% - Accent4 2 8 5 3" xfId="13450"/>
    <cellStyle name="40% - Accent4 2 8 6" xfId="3825"/>
    <cellStyle name="40% - Accent4 2 8 6 2" xfId="8959"/>
    <cellStyle name="40% - Accent4 2 8 6 3" xfId="14060"/>
    <cellStyle name="40% - Accent4 2 8 7" xfId="4449"/>
    <cellStyle name="40% - Accent4 2 8 7 2" xfId="9583"/>
    <cellStyle name="40% - Accent4 2 8 7 3" xfId="14684"/>
    <cellStyle name="40% - Accent4 2 8 8" xfId="5088"/>
    <cellStyle name="40% - Accent4 2 8 8 2" xfId="10222"/>
    <cellStyle name="40% - Accent4 2 8 8 3" xfId="15323"/>
    <cellStyle name="40% - Accent4 2 8 9" xfId="5615"/>
    <cellStyle name="40% - Accent4 2 9" xfId="641"/>
    <cellStyle name="40% - Accent4 2 9 2" xfId="1631"/>
    <cellStyle name="40% - Accent4 2 9 2 2" xfId="6765"/>
    <cellStyle name="40% - Accent4 2 9 2 3" xfId="11866"/>
    <cellStyle name="40% - Accent4 2 9 3" xfId="5775"/>
    <cellStyle name="40% - Accent4 2 9 4" xfId="10878"/>
    <cellStyle name="40% - Accent4 3" xfId="229"/>
    <cellStyle name="40% - Accent4 3 10" xfId="2822"/>
    <cellStyle name="40% - Accent4 3 10 2" xfId="7956"/>
    <cellStyle name="40% - Accent4 3 10 3" xfId="13057"/>
    <cellStyle name="40% - Accent4 3 11" xfId="3432"/>
    <cellStyle name="40% - Accent4 3 11 2" xfId="8566"/>
    <cellStyle name="40% - Accent4 3 11 3" xfId="13667"/>
    <cellStyle name="40% - Accent4 3 12" xfId="4056"/>
    <cellStyle name="40% - Accent4 3 12 2" xfId="9190"/>
    <cellStyle name="40% - Accent4 3 12 3" xfId="14291"/>
    <cellStyle name="40% - Accent4 3 13" xfId="4695"/>
    <cellStyle name="40% - Accent4 3 13 2" xfId="9829"/>
    <cellStyle name="40% - Accent4 3 13 3" xfId="14930"/>
    <cellStyle name="40% - Accent4 3 14" xfId="5412"/>
    <cellStyle name="40% - Accent4 3 15" xfId="10515"/>
    <cellStyle name="40% - Accent4 3 2" xfId="258"/>
    <cellStyle name="40% - Accent4 3 2 10" xfId="4158"/>
    <cellStyle name="40% - Accent4 3 2 10 2" xfId="9292"/>
    <cellStyle name="40% - Accent4 3 2 10 3" xfId="14393"/>
    <cellStyle name="40% - Accent4 3 2 11" xfId="4797"/>
    <cellStyle name="40% - Accent4 3 2 11 2" xfId="9931"/>
    <cellStyle name="40% - Accent4 3 2 11 3" xfId="15032"/>
    <cellStyle name="40% - Accent4 3 2 12" xfId="5441"/>
    <cellStyle name="40% - Accent4 3 2 13" xfId="10544"/>
    <cellStyle name="40% - Accent4 3 2 2" xfId="452"/>
    <cellStyle name="40% - Accent4 3 2 2 10" xfId="10689"/>
    <cellStyle name="40% - Accent4 3 2 2 2" xfId="1021"/>
    <cellStyle name="40% - Accent4 3 2 2 2 2" xfId="2009"/>
    <cellStyle name="40% - Accent4 3 2 2 2 2 2" xfId="7143"/>
    <cellStyle name="40% - Accent4 3 2 2 2 2 3" xfId="12244"/>
    <cellStyle name="40% - Accent4 3 2 2 2 3" xfId="6155"/>
    <cellStyle name="40% - Accent4 3 2 2 2 4" xfId="11256"/>
    <cellStyle name="40% - Accent4 3 2 2 3" xfId="1442"/>
    <cellStyle name="40% - Accent4 3 2 2 3 2" xfId="6576"/>
    <cellStyle name="40% - Accent4 3 2 2 3 3" xfId="11677"/>
    <cellStyle name="40% - Accent4 3 2 2 4" xfId="2590"/>
    <cellStyle name="40% - Accent4 3 2 2 4 2" xfId="7724"/>
    <cellStyle name="40% - Accent4 3 2 2 4 3" xfId="12825"/>
    <cellStyle name="40% - Accent4 3 2 2 5" xfId="3186"/>
    <cellStyle name="40% - Accent4 3 2 2 5 2" xfId="8320"/>
    <cellStyle name="40% - Accent4 3 2 2 5 3" xfId="13421"/>
    <cellStyle name="40% - Accent4 3 2 2 6" xfId="3796"/>
    <cellStyle name="40% - Accent4 3 2 2 6 2" xfId="8930"/>
    <cellStyle name="40% - Accent4 3 2 2 6 3" xfId="14031"/>
    <cellStyle name="40% - Accent4 3 2 2 7" xfId="4420"/>
    <cellStyle name="40% - Accent4 3 2 2 7 2" xfId="9554"/>
    <cellStyle name="40% - Accent4 3 2 2 7 3" xfId="14655"/>
    <cellStyle name="40% - Accent4 3 2 2 8" xfId="5059"/>
    <cellStyle name="40% - Accent4 3 2 2 8 2" xfId="10193"/>
    <cellStyle name="40% - Accent4 3 2 2 8 3" xfId="15294"/>
    <cellStyle name="40% - Accent4 3 2 2 9" xfId="5586"/>
    <cellStyle name="40% - Accent4 3 2 3" xfId="597"/>
    <cellStyle name="40% - Accent4 3 2 3 10" xfId="10834"/>
    <cellStyle name="40% - Accent4 3 2 3 2" xfId="1166"/>
    <cellStyle name="40% - Accent4 3 2 3 2 2" xfId="2154"/>
    <cellStyle name="40% - Accent4 3 2 3 2 2 2" xfId="7288"/>
    <cellStyle name="40% - Accent4 3 2 3 2 2 3" xfId="12389"/>
    <cellStyle name="40% - Accent4 3 2 3 2 3" xfId="6300"/>
    <cellStyle name="40% - Accent4 3 2 3 2 4" xfId="11401"/>
    <cellStyle name="40% - Accent4 3 2 3 3" xfId="1587"/>
    <cellStyle name="40% - Accent4 3 2 3 3 2" xfId="6721"/>
    <cellStyle name="40% - Accent4 3 2 3 3 3" xfId="11822"/>
    <cellStyle name="40% - Accent4 3 2 3 4" xfId="2735"/>
    <cellStyle name="40% - Accent4 3 2 3 4 2" xfId="7869"/>
    <cellStyle name="40% - Accent4 3 2 3 4 3" xfId="12970"/>
    <cellStyle name="40% - Accent4 3 2 3 5" xfId="3331"/>
    <cellStyle name="40% - Accent4 3 2 3 5 2" xfId="8465"/>
    <cellStyle name="40% - Accent4 3 2 3 5 3" xfId="13566"/>
    <cellStyle name="40% - Accent4 3 2 3 6" xfId="3941"/>
    <cellStyle name="40% - Accent4 3 2 3 6 2" xfId="9075"/>
    <cellStyle name="40% - Accent4 3 2 3 6 3" xfId="14176"/>
    <cellStyle name="40% - Accent4 3 2 3 7" xfId="4565"/>
    <cellStyle name="40% - Accent4 3 2 3 7 2" xfId="9699"/>
    <cellStyle name="40% - Accent4 3 2 3 7 3" xfId="14800"/>
    <cellStyle name="40% - Accent4 3 2 3 8" xfId="5204"/>
    <cellStyle name="40% - Accent4 3 2 3 8 2" xfId="10338"/>
    <cellStyle name="40% - Accent4 3 2 3 8 3" xfId="15439"/>
    <cellStyle name="40% - Accent4 3 2 3 9" xfId="5731"/>
    <cellStyle name="40% - Accent4 3 2 4" xfId="876"/>
    <cellStyle name="40% - Accent4 3 2 4 2" xfId="1864"/>
    <cellStyle name="40% - Accent4 3 2 4 2 2" xfId="6998"/>
    <cellStyle name="40% - Accent4 3 2 4 2 3" xfId="12099"/>
    <cellStyle name="40% - Accent4 3 2 4 3" xfId="2445"/>
    <cellStyle name="40% - Accent4 3 2 4 3 2" xfId="7579"/>
    <cellStyle name="40% - Accent4 3 2 4 3 3" xfId="12680"/>
    <cellStyle name="40% - Accent4 3 2 4 4" xfId="3041"/>
    <cellStyle name="40% - Accent4 3 2 4 4 2" xfId="8175"/>
    <cellStyle name="40% - Accent4 3 2 4 4 3" xfId="13276"/>
    <cellStyle name="40% - Accent4 3 2 4 5" xfId="3651"/>
    <cellStyle name="40% - Accent4 3 2 4 5 2" xfId="8785"/>
    <cellStyle name="40% - Accent4 3 2 4 5 3" xfId="13886"/>
    <cellStyle name="40% - Accent4 3 2 4 6" xfId="4275"/>
    <cellStyle name="40% - Accent4 3 2 4 6 2" xfId="9409"/>
    <cellStyle name="40% - Accent4 3 2 4 6 3" xfId="14510"/>
    <cellStyle name="40% - Accent4 3 2 4 7" xfId="4914"/>
    <cellStyle name="40% - Accent4 3 2 4 7 2" xfId="10048"/>
    <cellStyle name="40% - Accent4 3 2 4 7 3" xfId="15149"/>
    <cellStyle name="40% - Accent4 3 2 4 8" xfId="6010"/>
    <cellStyle name="40% - Accent4 3 2 4 9" xfId="11111"/>
    <cellStyle name="40% - Accent4 3 2 5" xfId="757"/>
    <cellStyle name="40% - Accent4 3 2 5 2" xfId="1747"/>
    <cellStyle name="40% - Accent4 3 2 5 2 2" xfId="6881"/>
    <cellStyle name="40% - Accent4 3 2 5 2 3" xfId="11982"/>
    <cellStyle name="40% - Accent4 3 2 5 3" xfId="5891"/>
    <cellStyle name="40% - Accent4 3 2 5 4" xfId="10994"/>
    <cellStyle name="40% - Accent4 3 2 6" xfId="1297"/>
    <cellStyle name="40% - Accent4 3 2 6 2" xfId="6431"/>
    <cellStyle name="40% - Accent4 3 2 6 3" xfId="11532"/>
    <cellStyle name="40% - Accent4 3 2 7" xfId="2328"/>
    <cellStyle name="40% - Accent4 3 2 7 2" xfId="7462"/>
    <cellStyle name="40% - Accent4 3 2 7 3" xfId="12563"/>
    <cellStyle name="40% - Accent4 3 2 8" xfId="2924"/>
    <cellStyle name="40% - Accent4 3 2 8 2" xfId="8058"/>
    <cellStyle name="40% - Accent4 3 2 8 3" xfId="13159"/>
    <cellStyle name="40% - Accent4 3 2 9" xfId="3534"/>
    <cellStyle name="40% - Accent4 3 2 9 2" xfId="8668"/>
    <cellStyle name="40% - Accent4 3 2 9 3" xfId="13769"/>
    <cellStyle name="40% - Accent4 3 3" xfId="423"/>
    <cellStyle name="40% - Accent4 3 3 10" xfId="4768"/>
    <cellStyle name="40% - Accent4 3 3 10 2" xfId="9902"/>
    <cellStyle name="40% - Accent4 3 3 10 3" xfId="15003"/>
    <cellStyle name="40% - Accent4 3 3 11" xfId="5557"/>
    <cellStyle name="40% - Accent4 3 3 12" xfId="10660"/>
    <cellStyle name="40% - Accent4 3 3 2" xfId="568"/>
    <cellStyle name="40% - Accent4 3 3 2 10" xfId="10805"/>
    <cellStyle name="40% - Accent4 3 3 2 2" xfId="1137"/>
    <cellStyle name="40% - Accent4 3 3 2 2 2" xfId="2125"/>
    <cellStyle name="40% - Accent4 3 3 2 2 2 2" xfId="7259"/>
    <cellStyle name="40% - Accent4 3 3 2 2 2 3" xfId="12360"/>
    <cellStyle name="40% - Accent4 3 3 2 2 3" xfId="6271"/>
    <cellStyle name="40% - Accent4 3 3 2 2 4" xfId="11372"/>
    <cellStyle name="40% - Accent4 3 3 2 3" xfId="1558"/>
    <cellStyle name="40% - Accent4 3 3 2 3 2" xfId="6692"/>
    <cellStyle name="40% - Accent4 3 3 2 3 3" xfId="11793"/>
    <cellStyle name="40% - Accent4 3 3 2 4" xfId="2706"/>
    <cellStyle name="40% - Accent4 3 3 2 4 2" xfId="7840"/>
    <cellStyle name="40% - Accent4 3 3 2 4 3" xfId="12941"/>
    <cellStyle name="40% - Accent4 3 3 2 5" xfId="3302"/>
    <cellStyle name="40% - Accent4 3 3 2 5 2" xfId="8436"/>
    <cellStyle name="40% - Accent4 3 3 2 5 3" xfId="13537"/>
    <cellStyle name="40% - Accent4 3 3 2 6" xfId="3912"/>
    <cellStyle name="40% - Accent4 3 3 2 6 2" xfId="9046"/>
    <cellStyle name="40% - Accent4 3 3 2 6 3" xfId="14147"/>
    <cellStyle name="40% - Accent4 3 3 2 7" xfId="4536"/>
    <cellStyle name="40% - Accent4 3 3 2 7 2" xfId="9670"/>
    <cellStyle name="40% - Accent4 3 3 2 7 3" xfId="14771"/>
    <cellStyle name="40% - Accent4 3 3 2 8" xfId="5175"/>
    <cellStyle name="40% - Accent4 3 3 2 8 2" xfId="10309"/>
    <cellStyle name="40% - Accent4 3 3 2 8 3" xfId="15410"/>
    <cellStyle name="40% - Accent4 3 3 2 9" xfId="5702"/>
    <cellStyle name="40% - Accent4 3 3 3" xfId="992"/>
    <cellStyle name="40% - Accent4 3 3 3 2" xfId="1980"/>
    <cellStyle name="40% - Accent4 3 3 3 2 2" xfId="7114"/>
    <cellStyle name="40% - Accent4 3 3 3 2 3" xfId="12215"/>
    <cellStyle name="40% - Accent4 3 3 3 3" xfId="2561"/>
    <cellStyle name="40% - Accent4 3 3 3 3 2" xfId="7695"/>
    <cellStyle name="40% - Accent4 3 3 3 3 3" xfId="12796"/>
    <cellStyle name="40% - Accent4 3 3 3 4" xfId="3157"/>
    <cellStyle name="40% - Accent4 3 3 3 4 2" xfId="8291"/>
    <cellStyle name="40% - Accent4 3 3 3 4 3" xfId="13392"/>
    <cellStyle name="40% - Accent4 3 3 3 5" xfId="3767"/>
    <cellStyle name="40% - Accent4 3 3 3 5 2" xfId="8901"/>
    <cellStyle name="40% - Accent4 3 3 3 5 3" xfId="14002"/>
    <cellStyle name="40% - Accent4 3 3 3 6" xfId="4391"/>
    <cellStyle name="40% - Accent4 3 3 3 6 2" xfId="9525"/>
    <cellStyle name="40% - Accent4 3 3 3 6 3" xfId="14626"/>
    <cellStyle name="40% - Accent4 3 3 3 7" xfId="5030"/>
    <cellStyle name="40% - Accent4 3 3 3 7 2" xfId="10164"/>
    <cellStyle name="40% - Accent4 3 3 3 7 3" xfId="15265"/>
    <cellStyle name="40% - Accent4 3 3 3 8" xfId="6126"/>
    <cellStyle name="40% - Accent4 3 3 3 9" xfId="11227"/>
    <cellStyle name="40% - Accent4 3 3 4" xfId="728"/>
    <cellStyle name="40% - Accent4 3 3 4 2" xfId="1718"/>
    <cellStyle name="40% - Accent4 3 3 4 2 2" xfId="6852"/>
    <cellStyle name="40% - Accent4 3 3 4 2 3" xfId="11953"/>
    <cellStyle name="40% - Accent4 3 3 4 3" xfId="5862"/>
    <cellStyle name="40% - Accent4 3 3 4 4" xfId="10965"/>
    <cellStyle name="40% - Accent4 3 3 5" xfId="1413"/>
    <cellStyle name="40% - Accent4 3 3 5 2" xfId="6547"/>
    <cellStyle name="40% - Accent4 3 3 5 3" xfId="11648"/>
    <cellStyle name="40% - Accent4 3 3 6" xfId="2299"/>
    <cellStyle name="40% - Accent4 3 3 6 2" xfId="7433"/>
    <cellStyle name="40% - Accent4 3 3 6 3" xfId="12534"/>
    <cellStyle name="40% - Accent4 3 3 7" xfId="2895"/>
    <cellStyle name="40% - Accent4 3 3 7 2" xfId="8029"/>
    <cellStyle name="40% - Accent4 3 3 7 3" xfId="13130"/>
    <cellStyle name="40% - Accent4 3 3 8" xfId="3505"/>
    <cellStyle name="40% - Accent4 3 3 8 2" xfId="8639"/>
    <cellStyle name="40% - Accent4 3 3 8 3" xfId="13740"/>
    <cellStyle name="40% - Accent4 3 3 9" xfId="4129"/>
    <cellStyle name="40% - Accent4 3 3 9 2" xfId="9263"/>
    <cellStyle name="40% - Accent4 3 3 9 3" xfId="14364"/>
    <cellStyle name="40% - Accent4 3 4" xfId="301"/>
    <cellStyle name="40% - Accent4 3 4 10" xfId="10587"/>
    <cellStyle name="40% - Accent4 3 4 2" xfId="919"/>
    <cellStyle name="40% - Accent4 3 4 2 2" xfId="1907"/>
    <cellStyle name="40% - Accent4 3 4 2 2 2" xfId="7041"/>
    <cellStyle name="40% - Accent4 3 4 2 2 3" xfId="12142"/>
    <cellStyle name="40% - Accent4 3 4 2 3" xfId="6053"/>
    <cellStyle name="40% - Accent4 3 4 2 4" xfId="11154"/>
    <cellStyle name="40% - Accent4 3 4 3" xfId="1340"/>
    <cellStyle name="40% - Accent4 3 4 3 2" xfId="6474"/>
    <cellStyle name="40% - Accent4 3 4 3 3" xfId="11575"/>
    <cellStyle name="40% - Accent4 3 4 4" xfId="2488"/>
    <cellStyle name="40% - Accent4 3 4 4 2" xfId="7622"/>
    <cellStyle name="40% - Accent4 3 4 4 3" xfId="12723"/>
    <cellStyle name="40% - Accent4 3 4 5" xfId="3084"/>
    <cellStyle name="40% - Accent4 3 4 5 2" xfId="8218"/>
    <cellStyle name="40% - Accent4 3 4 5 3" xfId="13319"/>
    <cellStyle name="40% - Accent4 3 4 6" xfId="3694"/>
    <cellStyle name="40% - Accent4 3 4 6 2" xfId="8828"/>
    <cellStyle name="40% - Accent4 3 4 6 3" xfId="13929"/>
    <cellStyle name="40% - Accent4 3 4 7" xfId="4318"/>
    <cellStyle name="40% - Accent4 3 4 7 2" xfId="9452"/>
    <cellStyle name="40% - Accent4 3 4 7 3" xfId="14553"/>
    <cellStyle name="40% - Accent4 3 4 8" xfId="4957"/>
    <cellStyle name="40% - Accent4 3 4 8 2" xfId="10091"/>
    <cellStyle name="40% - Accent4 3 4 8 3" xfId="15192"/>
    <cellStyle name="40% - Accent4 3 4 9" xfId="5484"/>
    <cellStyle name="40% - Accent4 3 5" xfId="495"/>
    <cellStyle name="40% - Accent4 3 5 10" xfId="10732"/>
    <cellStyle name="40% - Accent4 3 5 2" xfId="1064"/>
    <cellStyle name="40% - Accent4 3 5 2 2" xfId="2052"/>
    <cellStyle name="40% - Accent4 3 5 2 2 2" xfId="7186"/>
    <cellStyle name="40% - Accent4 3 5 2 2 3" xfId="12287"/>
    <cellStyle name="40% - Accent4 3 5 2 3" xfId="6198"/>
    <cellStyle name="40% - Accent4 3 5 2 4" xfId="11299"/>
    <cellStyle name="40% - Accent4 3 5 3" xfId="1485"/>
    <cellStyle name="40% - Accent4 3 5 3 2" xfId="6619"/>
    <cellStyle name="40% - Accent4 3 5 3 3" xfId="11720"/>
    <cellStyle name="40% - Accent4 3 5 4" xfId="2633"/>
    <cellStyle name="40% - Accent4 3 5 4 2" xfId="7767"/>
    <cellStyle name="40% - Accent4 3 5 4 3" xfId="12868"/>
    <cellStyle name="40% - Accent4 3 5 5" xfId="3229"/>
    <cellStyle name="40% - Accent4 3 5 5 2" xfId="8363"/>
    <cellStyle name="40% - Accent4 3 5 5 3" xfId="13464"/>
    <cellStyle name="40% - Accent4 3 5 6" xfId="3839"/>
    <cellStyle name="40% - Accent4 3 5 6 2" xfId="8973"/>
    <cellStyle name="40% - Accent4 3 5 6 3" xfId="14074"/>
    <cellStyle name="40% - Accent4 3 5 7" xfId="4463"/>
    <cellStyle name="40% - Accent4 3 5 7 2" xfId="9597"/>
    <cellStyle name="40% - Accent4 3 5 7 3" xfId="14698"/>
    <cellStyle name="40% - Accent4 3 5 8" xfId="5102"/>
    <cellStyle name="40% - Accent4 3 5 8 2" xfId="10236"/>
    <cellStyle name="40% - Accent4 3 5 8 3" xfId="15337"/>
    <cellStyle name="40% - Accent4 3 5 9" xfId="5629"/>
    <cellStyle name="40% - Accent4 3 6" xfId="847"/>
    <cellStyle name="40% - Accent4 3 6 2" xfId="1835"/>
    <cellStyle name="40% - Accent4 3 6 2 2" xfId="6969"/>
    <cellStyle name="40% - Accent4 3 6 2 3" xfId="12070"/>
    <cellStyle name="40% - Accent4 3 6 3" xfId="2416"/>
    <cellStyle name="40% - Accent4 3 6 3 2" xfId="7550"/>
    <cellStyle name="40% - Accent4 3 6 3 3" xfId="12651"/>
    <cellStyle name="40% - Accent4 3 6 4" xfId="3012"/>
    <cellStyle name="40% - Accent4 3 6 4 2" xfId="8146"/>
    <cellStyle name="40% - Accent4 3 6 4 3" xfId="13247"/>
    <cellStyle name="40% - Accent4 3 6 5" xfId="3622"/>
    <cellStyle name="40% - Accent4 3 6 5 2" xfId="8756"/>
    <cellStyle name="40% - Accent4 3 6 5 3" xfId="13857"/>
    <cellStyle name="40% - Accent4 3 6 6" xfId="4246"/>
    <cellStyle name="40% - Accent4 3 6 6 2" xfId="9380"/>
    <cellStyle name="40% - Accent4 3 6 6 3" xfId="14481"/>
    <cellStyle name="40% - Accent4 3 6 7" xfId="4885"/>
    <cellStyle name="40% - Accent4 3 6 7 2" xfId="10019"/>
    <cellStyle name="40% - Accent4 3 6 7 3" xfId="15120"/>
    <cellStyle name="40% - Accent4 3 6 8" xfId="5981"/>
    <cellStyle name="40% - Accent4 3 6 9" xfId="11082"/>
    <cellStyle name="40% - Accent4 3 7" xfId="655"/>
    <cellStyle name="40% - Accent4 3 7 2" xfId="1645"/>
    <cellStyle name="40% - Accent4 3 7 2 2" xfId="6779"/>
    <cellStyle name="40% - Accent4 3 7 2 3" xfId="11880"/>
    <cellStyle name="40% - Accent4 3 7 3" xfId="5789"/>
    <cellStyle name="40% - Accent4 3 7 4" xfId="10892"/>
    <cellStyle name="40% - Accent4 3 8" xfId="1268"/>
    <cellStyle name="40% - Accent4 3 8 2" xfId="6402"/>
    <cellStyle name="40% - Accent4 3 8 3" xfId="11503"/>
    <cellStyle name="40% - Accent4 3 9" xfId="2226"/>
    <cellStyle name="40% - Accent4 3 9 2" xfId="7360"/>
    <cellStyle name="40% - Accent4 3 9 3" xfId="12461"/>
    <cellStyle name="40% - Accent4 4" xfId="272"/>
    <cellStyle name="40% - Accent4 4 10" xfId="3446"/>
    <cellStyle name="40% - Accent4 4 10 2" xfId="8580"/>
    <cellStyle name="40% - Accent4 4 10 3" xfId="13681"/>
    <cellStyle name="40% - Accent4 4 11" xfId="4070"/>
    <cellStyle name="40% - Accent4 4 11 2" xfId="9204"/>
    <cellStyle name="40% - Accent4 4 11 3" xfId="14305"/>
    <cellStyle name="40% - Accent4 4 12" xfId="4709"/>
    <cellStyle name="40% - Accent4 4 12 2" xfId="9843"/>
    <cellStyle name="40% - Accent4 4 12 3" xfId="14944"/>
    <cellStyle name="40% - Accent4 4 13" xfId="5455"/>
    <cellStyle name="40% - Accent4 4 14" xfId="10558"/>
    <cellStyle name="40% - Accent4 4 2" xfId="466"/>
    <cellStyle name="40% - Accent4 4 2 10" xfId="4811"/>
    <cellStyle name="40% - Accent4 4 2 10 2" xfId="9945"/>
    <cellStyle name="40% - Accent4 4 2 10 3" xfId="15046"/>
    <cellStyle name="40% - Accent4 4 2 11" xfId="5600"/>
    <cellStyle name="40% - Accent4 4 2 12" xfId="10703"/>
    <cellStyle name="40% - Accent4 4 2 2" xfId="611"/>
    <cellStyle name="40% - Accent4 4 2 2 10" xfId="10848"/>
    <cellStyle name="40% - Accent4 4 2 2 2" xfId="1180"/>
    <cellStyle name="40% - Accent4 4 2 2 2 2" xfId="2168"/>
    <cellStyle name="40% - Accent4 4 2 2 2 2 2" xfId="7302"/>
    <cellStyle name="40% - Accent4 4 2 2 2 2 3" xfId="12403"/>
    <cellStyle name="40% - Accent4 4 2 2 2 3" xfId="6314"/>
    <cellStyle name="40% - Accent4 4 2 2 2 4" xfId="11415"/>
    <cellStyle name="40% - Accent4 4 2 2 3" xfId="1601"/>
    <cellStyle name="40% - Accent4 4 2 2 3 2" xfId="6735"/>
    <cellStyle name="40% - Accent4 4 2 2 3 3" xfId="11836"/>
    <cellStyle name="40% - Accent4 4 2 2 4" xfId="2749"/>
    <cellStyle name="40% - Accent4 4 2 2 4 2" xfId="7883"/>
    <cellStyle name="40% - Accent4 4 2 2 4 3" xfId="12984"/>
    <cellStyle name="40% - Accent4 4 2 2 5" xfId="3345"/>
    <cellStyle name="40% - Accent4 4 2 2 5 2" xfId="8479"/>
    <cellStyle name="40% - Accent4 4 2 2 5 3" xfId="13580"/>
    <cellStyle name="40% - Accent4 4 2 2 6" xfId="3955"/>
    <cellStyle name="40% - Accent4 4 2 2 6 2" xfId="9089"/>
    <cellStyle name="40% - Accent4 4 2 2 6 3" xfId="14190"/>
    <cellStyle name="40% - Accent4 4 2 2 7" xfId="4579"/>
    <cellStyle name="40% - Accent4 4 2 2 7 2" xfId="9713"/>
    <cellStyle name="40% - Accent4 4 2 2 7 3" xfId="14814"/>
    <cellStyle name="40% - Accent4 4 2 2 8" xfId="5218"/>
    <cellStyle name="40% - Accent4 4 2 2 8 2" xfId="10352"/>
    <cellStyle name="40% - Accent4 4 2 2 8 3" xfId="15453"/>
    <cellStyle name="40% - Accent4 4 2 2 9" xfId="5745"/>
    <cellStyle name="40% - Accent4 4 2 3" xfId="1035"/>
    <cellStyle name="40% - Accent4 4 2 3 2" xfId="2023"/>
    <cellStyle name="40% - Accent4 4 2 3 2 2" xfId="7157"/>
    <cellStyle name="40% - Accent4 4 2 3 2 3" xfId="12258"/>
    <cellStyle name="40% - Accent4 4 2 3 3" xfId="2604"/>
    <cellStyle name="40% - Accent4 4 2 3 3 2" xfId="7738"/>
    <cellStyle name="40% - Accent4 4 2 3 3 3" xfId="12839"/>
    <cellStyle name="40% - Accent4 4 2 3 4" xfId="3200"/>
    <cellStyle name="40% - Accent4 4 2 3 4 2" xfId="8334"/>
    <cellStyle name="40% - Accent4 4 2 3 4 3" xfId="13435"/>
    <cellStyle name="40% - Accent4 4 2 3 5" xfId="3810"/>
    <cellStyle name="40% - Accent4 4 2 3 5 2" xfId="8944"/>
    <cellStyle name="40% - Accent4 4 2 3 5 3" xfId="14045"/>
    <cellStyle name="40% - Accent4 4 2 3 6" xfId="4434"/>
    <cellStyle name="40% - Accent4 4 2 3 6 2" xfId="9568"/>
    <cellStyle name="40% - Accent4 4 2 3 6 3" xfId="14669"/>
    <cellStyle name="40% - Accent4 4 2 3 7" xfId="5073"/>
    <cellStyle name="40% - Accent4 4 2 3 7 2" xfId="10207"/>
    <cellStyle name="40% - Accent4 4 2 3 7 3" xfId="15308"/>
    <cellStyle name="40% - Accent4 4 2 3 8" xfId="6169"/>
    <cellStyle name="40% - Accent4 4 2 3 9" xfId="11270"/>
    <cellStyle name="40% - Accent4 4 2 4" xfId="771"/>
    <cellStyle name="40% - Accent4 4 2 4 2" xfId="1761"/>
    <cellStyle name="40% - Accent4 4 2 4 2 2" xfId="6895"/>
    <cellStyle name="40% - Accent4 4 2 4 2 3" xfId="11996"/>
    <cellStyle name="40% - Accent4 4 2 4 3" xfId="5905"/>
    <cellStyle name="40% - Accent4 4 2 4 4" xfId="11008"/>
    <cellStyle name="40% - Accent4 4 2 5" xfId="1456"/>
    <cellStyle name="40% - Accent4 4 2 5 2" xfId="6590"/>
    <cellStyle name="40% - Accent4 4 2 5 3" xfId="11691"/>
    <cellStyle name="40% - Accent4 4 2 6" xfId="2342"/>
    <cellStyle name="40% - Accent4 4 2 6 2" xfId="7476"/>
    <cellStyle name="40% - Accent4 4 2 6 3" xfId="12577"/>
    <cellStyle name="40% - Accent4 4 2 7" xfId="2938"/>
    <cellStyle name="40% - Accent4 4 2 7 2" xfId="8072"/>
    <cellStyle name="40% - Accent4 4 2 7 3" xfId="13173"/>
    <cellStyle name="40% - Accent4 4 2 8" xfId="3548"/>
    <cellStyle name="40% - Accent4 4 2 8 2" xfId="8682"/>
    <cellStyle name="40% - Accent4 4 2 8 3" xfId="13783"/>
    <cellStyle name="40% - Accent4 4 2 9" xfId="4172"/>
    <cellStyle name="40% - Accent4 4 2 9 2" xfId="9306"/>
    <cellStyle name="40% - Accent4 4 2 9 3" xfId="14407"/>
    <cellStyle name="40% - Accent4 4 3" xfId="315"/>
    <cellStyle name="40% - Accent4 4 3 10" xfId="10601"/>
    <cellStyle name="40% - Accent4 4 3 2" xfId="933"/>
    <cellStyle name="40% - Accent4 4 3 2 2" xfId="1921"/>
    <cellStyle name="40% - Accent4 4 3 2 2 2" xfId="7055"/>
    <cellStyle name="40% - Accent4 4 3 2 2 3" xfId="12156"/>
    <cellStyle name="40% - Accent4 4 3 2 3" xfId="6067"/>
    <cellStyle name="40% - Accent4 4 3 2 4" xfId="11168"/>
    <cellStyle name="40% - Accent4 4 3 3" xfId="1354"/>
    <cellStyle name="40% - Accent4 4 3 3 2" xfId="6488"/>
    <cellStyle name="40% - Accent4 4 3 3 3" xfId="11589"/>
    <cellStyle name="40% - Accent4 4 3 4" xfId="2502"/>
    <cellStyle name="40% - Accent4 4 3 4 2" xfId="7636"/>
    <cellStyle name="40% - Accent4 4 3 4 3" xfId="12737"/>
    <cellStyle name="40% - Accent4 4 3 5" xfId="3098"/>
    <cellStyle name="40% - Accent4 4 3 5 2" xfId="8232"/>
    <cellStyle name="40% - Accent4 4 3 5 3" xfId="13333"/>
    <cellStyle name="40% - Accent4 4 3 6" xfId="3708"/>
    <cellStyle name="40% - Accent4 4 3 6 2" xfId="8842"/>
    <cellStyle name="40% - Accent4 4 3 6 3" xfId="13943"/>
    <cellStyle name="40% - Accent4 4 3 7" xfId="4332"/>
    <cellStyle name="40% - Accent4 4 3 7 2" xfId="9466"/>
    <cellStyle name="40% - Accent4 4 3 7 3" xfId="14567"/>
    <cellStyle name="40% - Accent4 4 3 8" xfId="4971"/>
    <cellStyle name="40% - Accent4 4 3 8 2" xfId="10105"/>
    <cellStyle name="40% - Accent4 4 3 8 3" xfId="15206"/>
    <cellStyle name="40% - Accent4 4 3 9" xfId="5498"/>
    <cellStyle name="40% - Accent4 4 4" xfId="509"/>
    <cellStyle name="40% - Accent4 4 4 10" xfId="10746"/>
    <cellStyle name="40% - Accent4 4 4 2" xfId="1078"/>
    <cellStyle name="40% - Accent4 4 4 2 2" xfId="2066"/>
    <cellStyle name="40% - Accent4 4 4 2 2 2" xfId="7200"/>
    <cellStyle name="40% - Accent4 4 4 2 2 3" xfId="12301"/>
    <cellStyle name="40% - Accent4 4 4 2 3" xfId="6212"/>
    <cellStyle name="40% - Accent4 4 4 2 4" xfId="11313"/>
    <cellStyle name="40% - Accent4 4 4 3" xfId="1499"/>
    <cellStyle name="40% - Accent4 4 4 3 2" xfId="6633"/>
    <cellStyle name="40% - Accent4 4 4 3 3" xfId="11734"/>
    <cellStyle name="40% - Accent4 4 4 4" xfId="2647"/>
    <cellStyle name="40% - Accent4 4 4 4 2" xfId="7781"/>
    <cellStyle name="40% - Accent4 4 4 4 3" xfId="12882"/>
    <cellStyle name="40% - Accent4 4 4 5" xfId="3243"/>
    <cellStyle name="40% - Accent4 4 4 5 2" xfId="8377"/>
    <cellStyle name="40% - Accent4 4 4 5 3" xfId="13478"/>
    <cellStyle name="40% - Accent4 4 4 6" xfId="3853"/>
    <cellStyle name="40% - Accent4 4 4 6 2" xfId="8987"/>
    <cellStyle name="40% - Accent4 4 4 6 3" xfId="14088"/>
    <cellStyle name="40% - Accent4 4 4 7" xfId="4477"/>
    <cellStyle name="40% - Accent4 4 4 7 2" xfId="9611"/>
    <cellStyle name="40% - Accent4 4 4 7 3" xfId="14712"/>
    <cellStyle name="40% - Accent4 4 4 8" xfId="5116"/>
    <cellStyle name="40% - Accent4 4 4 8 2" xfId="10250"/>
    <cellStyle name="40% - Accent4 4 4 8 3" xfId="15351"/>
    <cellStyle name="40% - Accent4 4 4 9" xfId="5643"/>
    <cellStyle name="40% - Accent4 4 5" xfId="890"/>
    <cellStyle name="40% - Accent4 4 5 2" xfId="1878"/>
    <cellStyle name="40% - Accent4 4 5 2 2" xfId="7012"/>
    <cellStyle name="40% - Accent4 4 5 2 3" xfId="12113"/>
    <cellStyle name="40% - Accent4 4 5 3" xfId="2459"/>
    <cellStyle name="40% - Accent4 4 5 3 2" xfId="7593"/>
    <cellStyle name="40% - Accent4 4 5 3 3" xfId="12694"/>
    <cellStyle name="40% - Accent4 4 5 4" xfId="3055"/>
    <cellStyle name="40% - Accent4 4 5 4 2" xfId="8189"/>
    <cellStyle name="40% - Accent4 4 5 4 3" xfId="13290"/>
    <cellStyle name="40% - Accent4 4 5 5" xfId="3665"/>
    <cellStyle name="40% - Accent4 4 5 5 2" xfId="8799"/>
    <cellStyle name="40% - Accent4 4 5 5 3" xfId="13900"/>
    <cellStyle name="40% - Accent4 4 5 6" xfId="4289"/>
    <cellStyle name="40% - Accent4 4 5 6 2" xfId="9423"/>
    <cellStyle name="40% - Accent4 4 5 6 3" xfId="14524"/>
    <cellStyle name="40% - Accent4 4 5 7" xfId="4928"/>
    <cellStyle name="40% - Accent4 4 5 7 2" xfId="10062"/>
    <cellStyle name="40% - Accent4 4 5 7 3" xfId="15163"/>
    <cellStyle name="40% - Accent4 4 5 8" xfId="6024"/>
    <cellStyle name="40% - Accent4 4 5 9" xfId="11125"/>
    <cellStyle name="40% - Accent4 4 6" xfId="669"/>
    <cellStyle name="40% - Accent4 4 6 2" xfId="1659"/>
    <cellStyle name="40% - Accent4 4 6 2 2" xfId="6793"/>
    <cellStyle name="40% - Accent4 4 6 2 3" xfId="11894"/>
    <cellStyle name="40% - Accent4 4 6 3" xfId="5803"/>
    <cellStyle name="40% - Accent4 4 6 4" xfId="10906"/>
    <cellStyle name="40% - Accent4 4 7" xfId="1311"/>
    <cellStyle name="40% - Accent4 4 7 2" xfId="6445"/>
    <cellStyle name="40% - Accent4 4 7 3" xfId="11546"/>
    <cellStyle name="40% - Accent4 4 8" xfId="2240"/>
    <cellStyle name="40% - Accent4 4 8 2" xfId="7374"/>
    <cellStyle name="40% - Accent4 4 8 3" xfId="12475"/>
    <cellStyle name="40% - Accent4 4 9" xfId="2836"/>
    <cellStyle name="40% - Accent4 4 9 2" xfId="7970"/>
    <cellStyle name="40% - Accent4 4 9 3" xfId="13071"/>
    <cellStyle name="40% - Accent4 5" xfId="626"/>
    <cellStyle name="40% - Accent4 5 10" xfId="5760"/>
    <cellStyle name="40% - Accent4 5 11" xfId="10863"/>
    <cellStyle name="40% - Accent4 5 2" xfId="1195"/>
    <cellStyle name="40% - Accent4 5 2 2" xfId="2183"/>
    <cellStyle name="40% - Accent4 5 2 2 2" xfId="7317"/>
    <cellStyle name="40% - Accent4 5 2 2 3" xfId="12418"/>
    <cellStyle name="40% - Accent4 5 2 3" xfId="2764"/>
    <cellStyle name="40% - Accent4 5 2 3 2" xfId="7898"/>
    <cellStyle name="40% - Accent4 5 2 3 3" xfId="12999"/>
    <cellStyle name="40% - Accent4 5 2 4" xfId="3360"/>
    <cellStyle name="40% - Accent4 5 2 4 2" xfId="8494"/>
    <cellStyle name="40% - Accent4 5 2 4 3" xfId="13595"/>
    <cellStyle name="40% - Accent4 5 2 5" xfId="3970"/>
    <cellStyle name="40% - Accent4 5 2 5 2" xfId="9104"/>
    <cellStyle name="40% - Accent4 5 2 5 3" xfId="14205"/>
    <cellStyle name="40% - Accent4 5 2 6" xfId="4594"/>
    <cellStyle name="40% - Accent4 5 2 6 2" xfId="9728"/>
    <cellStyle name="40% - Accent4 5 2 6 3" xfId="14829"/>
    <cellStyle name="40% - Accent4 5 2 7" xfId="5233"/>
    <cellStyle name="40% - Accent4 5 2 7 2" xfId="10367"/>
    <cellStyle name="40% - Accent4 5 2 7 3" xfId="15468"/>
    <cellStyle name="40% - Accent4 5 2 8" xfId="6329"/>
    <cellStyle name="40% - Accent4 5 2 9" xfId="11430"/>
    <cellStyle name="40% - Accent4 5 3" xfId="786"/>
    <cellStyle name="40% - Accent4 5 3 2" xfId="1776"/>
    <cellStyle name="40% - Accent4 5 3 2 2" xfId="6910"/>
    <cellStyle name="40% - Accent4 5 3 2 3" xfId="12011"/>
    <cellStyle name="40% - Accent4 5 3 3" xfId="5920"/>
    <cellStyle name="40% - Accent4 5 3 4" xfId="11023"/>
    <cellStyle name="40% - Accent4 5 4" xfId="1616"/>
    <cellStyle name="40% - Accent4 5 4 2" xfId="6750"/>
    <cellStyle name="40% - Accent4 5 4 3" xfId="11851"/>
    <cellStyle name="40% - Accent4 5 5" xfId="2357"/>
    <cellStyle name="40% - Accent4 5 5 2" xfId="7491"/>
    <cellStyle name="40% - Accent4 5 5 3" xfId="12592"/>
    <cellStyle name="40% - Accent4 5 6" xfId="2953"/>
    <cellStyle name="40% - Accent4 5 6 2" xfId="8087"/>
    <cellStyle name="40% - Accent4 5 6 3" xfId="13188"/>
    <cellStyle name="40% - Accent4 5 7" xfId="3563"/>
    <cellStyle name="40% - Accent4 5 7 2" xfId="8697"/>
    <cellStyle name="40% - Accent4 5 7 3" xfId="13798"/>
    <cellStyle name="40% - Accent4 5 8" xfId="4187"/>
    <cellStyle name="40% - Accent4 5 8 2" xfId="9321"/>
    <cellStyle name="40% - Accent4 5 8 3" xfId="14422"/>
    <cellStyle name="40% - Accent4 5 9" xfId="4826"/>
    <cellStyle name="40% - Accent4 5 9 2" xfId="9960"/>
    <cellStyle name="40% - Accent4 5 9 3" xfId="15061"/>
    <cellStyle name="40% - Accent4 6" xfId="1209"/>
    <cellStyle name="40% - Accent4 6 2" xfId="2197"/>
    <cellStyle name="40% - Accent4 6 2 2" xfId="7331"/>
    <cellStyle name="40% - Accent4 6 2 3" xfId="12432"/>
    <cellStyle name="40% - Accent4 6 3" xfId="2778"/>
    <cellStyle name="40% - Accent4 6 3 2" xfId="7912"/>
    <cellStyle name="40% - Accent4 6 3 3" xfId="13013"/>
    <cellStyle name="40% - Accent4 6 4" xfId="3374"/>
    <cellStyle name="40% - Accent4 6 4 2" xfId="8508"/>
    <cellStyle name="40% - Accent4 6 4 3" xfId="13609"/>
    <cellStyle name="40% - Accent4 6 5" xfId="3984"/>
    <cellStyle name="40% - Accent4 6 5 2" xfId="9118"/>
    <cellStyle name="40% - Accent4 6 5 3" xfId="14219"/>
    <cellStyle name="40% - Accent4 6 6" xfId="4608"/>
    <cellStyle name="40% - Accent4 6 6 2" xfId="9742"/>
    <cellStyle name="40% - Accent4 6 6 3" xfId="14843"/>
    <cellStyle name="40% - Accent4 6 7" xfId="5247"/>
    <cellStyle name="40% - Accent4 6 7 2" xfId="10381"/>
    <cellStyle name="40% - Accent4 6 7 3" xfId="15482"/>
    <cellStyle name="40% - Accent4 6 8" xfId="6343"/>
    <cellStyle name="40% - Accent4 6 9" xfId="11444"/>
    <cellStyle name="40% - Accent4 7" xfId="2793"/>
    <cellStyle name="40% - Accent4 7 2" xfId="3389"/>
    <cellStyle name="40% - Accent4 7 2 2" xfId="8523"/>
    <cellStyle name="40% - Accent4 7 2 3" xfId="13624"/>
    <cellStyle name="40% - Accent4 7 3" xfId="3999"/>
    <cellStyle name="40% - Accent4 7 3 2" xfId="9133"/>
    <cellStyle name="40% - Accent4 7 3 3" xfId="14234"/>
    <cellStyle name="40% - Accent4 7 4" xfId="4623"/>
    <cellStyle name="40% - Accent4 7 4 2" xfId="9757"/>
    <cellStyle name="40% - Accent4 7 4 3" xfId="14858"/>
    <cellStyle name="40% - Accent4 7 5" xfId="5262"/>
    <cellStyle name="40% - Accent4 7 5 2" xfId="10396"/>
    <cellStyle name="40% - Accent4 7 5 3" xfId="15497"/>
    <cellStyle name="40% - Accent4 7 6" xfId="7927"/>
    <cellStyle name="40% - Accent4 7 7" xfId="13028"/>
    <cellStyle name="40% - Accent4 8" xfId="3403"/>
    <cellStyle name="40% - Accent4 8 2" xfId="4013"/>
    <cellStyle name="40% - Accent4 8 2 2" xfId="9147"/>
    <cellStyle name="40% - Accent4 8 2 3" xfId="14248"/>
    <cellStyle name="40% - Accent4 8 3" xfId="4637"/>
    <cellStyle name="40% - Accent4 8 3 2" xfId="9771"/>
    <cellStyle name="40% - Accent4 8 3 3" xfId="14872"/>
    <cellStyle name="40% - Accent4 8 4" xfId="5276"/>
    <cellStyle name="40% - Accent4 8 4 2" xfId="10410"/>
    <cellStyle name="40% - Accent4 8 4 3" xfId="15511"/>
    <cellStyle name="40% - Accent4 8 5" xfId="8537"/>
    <cellStyle name="40% - Accent4 8 6" xfId="13638"/>
    <cellStyle name="40% - Accent4 9" xfId="4027"/>
    <cellStyle name="40% - Accent4 9 2" xfId="4651"/>
    <cellStyle name="40% - Accent4 9 2 2" xfId="9785"/>
    <cellStyle name="40% - Accent4 9 2 3" xfId="14886"/>
    <cellStyle name="40% - Accent4 9 3" xfId="5290"/>
    <cellStyle name="40% - Accent4 9 3 2" xfId="10424"/>
    <cellStyle name="40% - Accent4 9 3 3" xfId="15525"/>
    <cellStyle name="40% - Accent4 9 4" xfId="9161"/>
    <cellStyle name="40% - Accent4 9 5" xfId="14262"/>
    <cellStyle name="40% - Accent5" xfId="21" builtinId="47" customBuiltin="1"/>
    <cellStyle name="40% - Accent5 10" xfId="4668"/>
    <cellStyle name="40% - Accent5 10 2" xfId="5307"/>
    <cellStyle name="40% - Accent5 10 2 2" xfId="10441"/>
    <cellStyle name="40% - Accent5 10 2 3" xfId="15542"/>
    <cellStyle name="40% - Accent5 10 3" xfId="9802"/>
    <cellStyle name="40% - Accent5 10 4" xfId="14903"/>
    <cellStyle name="40% - Accent5 2" xfId="22"/>
    <cellStyle name="40% - Accent5 2 10" xfId="2214"/>
    <cellStyle name="40% - Accent5 2 10 2" xfId="7348"/>
    <cellStyle name="40% - Accent5 2 10 3" xfId="12449"/>
    <cellStyle name="40% - Accent5 2 11" xfId="2810"/>
    <cellStyle name="40% - Accent5 2 11 2" xfId="7944"/>
    <cellStyle name="40% - Accent5 2 11 3" xfId="13045"/>
    <cellStyle name="40% - Accent5 2 12" xfId="3420"/>
    <cellStyle name="40% - Accent5 2 12 2" xfId="8554"/>
    <cellStyle name="40% - Accent5 2 12 3" xfId="13655"/>
    <cellStyle name="40% - Accent5 2 13" xfId="4044"/>
    <cellStyle name="40% - Accent5 2 13 2" xfId="9178"/>
    <cellStyle name="40% - Accent5 2 13 3" xfId="14279"/>
    <cellStyle name="40% - Accent5 2 14" xfId="4683"/>
    <cellStyle name="40% - Accent5 2 14 2" xfId="9817"/>
    <cellStyle name="40% - Accent5 2 14 3" xfId="14918"/>
    <cellStyle name="40% - Accent5 2 15" xfId="129"/>
    <cellStyle name="40% - Accent5 2 2" xfId="183"/>
    <cellStyle name="40% - Accent5 2 2 10" xfId="4087"/>
    <cellStyle name="40% - Accent5 2 2 10 2" xfId="9221"/>
    <cellStyle name="40% - Accent5 2 2 10 3" xfId="14322"/>
    <cellStyle name="40% - Accent5 2 2 11" xfId="4726"/>
    <cellStyle name="40% - Accent5 2 2 11 2" xfId="9860"/>
    <cellStyle name="40% - Accent5 2 2 11 3" xfId="14961"/>
    <cellStyle name="40% - Accent5 2 2 12" xfId="5370"/>
    <cellStyle name="40% - Accent5 2 2 13" xfId="10473"/>
    <cellStyle name="40% - Accent5 2 2 2" xfId="380"/>
    <cellStyle name="40% - Accent5 2 2 2 10" xfId="10618"/>
    <cellStyle name="40% - Accent5 2 2 2 2" xfId="950"/>
    <cellStyle name="40% - Accent5 2 2 2 2 2" xfId="1938"/>
    <cellStyle name="40% - Accent5 2 2 2 2 2 2" xfId="7072"/>
    <cellStyle name="40% - Accent5 2 2 2 2 2 3" xfId="12173"/>
    <cellStyle name="40% - Accent5 2 2 2 2 3" xfId="6084"/>
    <cellStyle name="40% - Accent5 2 2 2 2 4" xfId="11185"/>
    <cellStyle name="40% - Accent5 2 2 2 3" xfId="1371"/>
    <cellStyle name="40% - Accent5 2 2 2 3 2" xfId="6505"/>
    <cellStyle name="40% - Accent5 2 2 2 3 3" xfId="11606"/>
    <cellStyle name="40% - Accent5 2 2 2 4" xfId="2519"/>
    <cellStyle name="40% - Accent5 2 2 2 4 2" xfId="7653"/>
    <cellStyle name="40% - Accent5 2 2 2 4 3" xfId="12754"/>
    <cellStyle name="40% - Accent5 2 2 2 5" xfId="3115"/>
    <cellStyle name="40% - Accent5 2 2 2 5 2" xfId="8249"/>
    <cellStyle name="40% - Accent5 2 2 2 5 3" xfId="13350"/>
    <cellStyle name="40% - Accent5 2 2 2 6" xfId="3725"/>
    <cellStyle name="40% - Accent5 2 2 2 6 2" xfId="8859"/>
    <cellStyle name="40% - Accent5 2 2 2 6 3" xfId="13960"/>
    <cellStyle name="40% - Accent5 2 2 2 7" xfId="4349"/>
    <cellStyle name="40% - Accent5 2 2 2 7 2" xfId="9483"/>
    <cellStyle name="40% - Accent5 2 2 2 7 3" xfId="14584"/>
    <cellStyle name="40% - Accent5 2 2 2 8" xfId="4988"/>
    <cellStyle name="40% - Accent5 2 2 2 8 2" xfId="10122"/>
    <cellStyle name="40% - Accent5 2 2 2 8 3" xfId="15223"/>
    <cellStyle name="40% - Accent5 2 2 2 9" xfId="5515"/>
    <cellStyle name="40% - Accent5 2 2 3" xfId="526"/>
    <cellStyle name="40% - Accent5 2 2 3 10" xfId="10763"/>
    <cellStyle name="40% - Accent5 2 2 3 2" xfId="1095"/>
    <cellStyle name="40% - Accent5 2 2 3 2 2" xfId="2083"/>
    <cellStyle name="40% - Accent5 2 2 3 2 2 2" xfId="7217"/>
    <cellStyle name="40% - Accent5 2 2 3 2 2 3" xfId="12318"/>
    <cellStyle name="40% - Accent5 2 2 3 2 3" xfId="6229"/>
    <cellStyle name="40% - Accent5 2 2 3 2 4" xfId="11330"/>
    <cellStyle name="40% - Accent5 2 2 3 3" xfId="1516"/>
    <cellStyle name="40% - Accent5 2 2 3 3 2" xfId="6650"/>
    <cellStyle name="40% - Accent5 2 2 3 3 3" xfId="11751"/>
    <cellStyle name="40% - Accent5 2 2 3 4" xfId="2664"/>
    <cellStyle name="40% - Accent5 2 2 3 4 2" xfId="7798"/>
    <cellStyle name="40% - Accent5 2 2 3 4 3" xfId="12899"/>
    <cellStyle name="40% - Accent5 2 2 3 5" xfId="3260"/>
    <cellStyle name="40% - Accent5 2 2 3 5 2" xfId="8394"/>
    <cellStyle name="40% - Accent5 2 2 3 5 3" xfId="13495"/>
    <cellStyle name="40% - Accent5 2 2 3 6" xfId="3870"/>
    <cellStyle name="40% - Accent5 2 2 3 6 2" xfId="9004"/>
    <cellStyle name="40% - Accent5 2 2 3 6 3" xfId="14105"/>
    <cellStyle name="40% - Accent5 2 2 3 7" xfId="4494"/>
    <cellStyle name="40% - Accent5 2 2 3 7 2" xfId="9628"/>
    <cellStyle name="40% - Accent5 2 2 3 7 3" xfId="14729"/>
    <cellStyle name="40% - Accent5 2 2 3 8" xfId="5133"/>
    <cellStyle name="40% - Accent5 2 2 3 8 2" xfId="10267"/>
    <cellStyle name="40% - Accent5 2 2 3 8 3" xfId="15368"/>
    <cellStyle name="40% - Accent5 2 2 3 9" xfId="5660"/>
    <cellStyle name="40% - Accent5 2 2 4" xfId="805"/>
    <cellStyle name="40% - Accent5 2 2 4 2" xfId="1793"/>
    <cellStyle name="40% - Accent5 2 2 4 2 2" xfId="6927"/>
    <cellStyle name="40% - Accent5 2 2 4 2 3" xfId="12028"/>
    <cellStyle name="40% - Accent5 2 2 4 3" xfId="2374"/>
    <cellStyle name="40% - Accent5 2 2 4 3 2" xfId="7508"/>
    <cellStyle name="40% - Accent5 2 2 4 3 3" xfId="12609"/>
    <cellStyle name="40% - Accent5 2 2 4 4" xfId="2970"/>
    <cellStyle name="40% - Accent5 2 2 4 4 2" xfId="8104"/>
    <cellStyle name="40% - Accent5 2 2 4 4 3" xfId="13205"/>
    <cellStyle name="40% - Accent5 2 2 4 5" xfId="3580"/>
    <cellStyle name="40% - Accent5 2 2 4 5 2" xfId="8714"/>
    <cellStyle name="40% - Accent5 2 2 4 5 3" xfId="13815"/>
    <cellStyle name="40% - Accent5 2 2 4 6" xfId="4204"/>
    <cellStyle name="40% - Accent5 2 2 4 6 2" xfId="9338"/>
    <cellStyle name="40% - Accent5 2 2 4 6 3" xfId="14439"/>
    <cellStyle name="40% - Accent5 2 2 4 7" xfId="4843"/>
    <cellStyle name="40% - Accent5 2 2 4 7 2" xfId="9977"/>
    <cellStyle name="40% - Accent5 2 2 4 7 3" xfId="15078"/>
    <cellStyle name="40% - Accent5 2 2 4 8" xfId="5939"/>
    <cellStyle name="40% - Accent5 2 2 4 9" xfId="11040"/>
    <cellStyle name="40% - Accent5 2 2 5" xfId="686"/>
    <cellStyle name="40% - Accent5 2 2 5 2" xfId="1676"/>
    <cellStyle name="40% - Accent5 2 2 5 2 2" xfId="6810"/>
    <cellStyle name="40% - Accent5 2 2 5 2 3" xfId="11911"/>
    <cellStyle name="40% - Accent5 2 2 5 3" xfId="5820"/>
    <cellStyle name="40% - Accent5 2 2 5 4" xfId="10923"/>
    <cellStyle name="40% - Accent5 2 2 6" xfId="1226"/>
    <cellStyle name="40% - Accent5 2 2 6 2" xfId="6360"/>
    <cellStyle name="40% - Accent5 2 2 6 3" xfId="11461"/>
    <cellStyle name="40% - Accent5 2 2 7" xfId="2257"/>
    <cellStyle name="40% - Accent5 2 2 7 2" xfId="7391"/>
    <cellStyle name="40% - Accent5 2 2 7 3" xfId="12492"/>
    <cellStyle name="40% - Accent5 2 2 8" xfId="2853"/>
    <cellStyle name="40% - Accent5 2 2 8 2" xfId="7987"/>
    <cellStyle name="40% - Accent5 2 2 8 3" xfId="13088"/>
    <cellStyle name="40% - Accent5 2 2 9" xfId="3463"/>
    <cellStyle name="40% - Accent5 2 2 9 2" xfId="8597"/>
    <cellStyle name="40% - Accent5 2 2 9 3" xfId="13698"/>
    <cellStyle name="40% - Accent5 2 3" xfId="201"/>
    <cellStyle name="40% - Accent5 2 3 10" xfId="4102"/>
    <cellStyle name="40% - Accent5 2 3 10 2" xfId="9236"/>
    <cellStyle name="40% - Accent5 2 3 10 3" xfId="14337"/>
    <cellStyle name="40% - Accent5 2 3 11" xfId="4741"/>
    <cellStyle name="40% - Accent5 2 3 11 2" xfId="9875"/>
    <cellStyle name="40% - Accent5 2 3 11 3" xfId="14976"/>
    <cellStyle name="40% - Accent5 2 3 12" xfId="5385"/>
    <cellStyle name="40% - Accent5 2 3 13" xfId="10488"/>
    <cellStyle name="40% - Accent5 2 3 2" xfId="395"/>
    <cellStyle name="40% - Accent5 2 3 2 10" xfId="10633"/>
    <cellStyle name="40% - Accent5 2 3 2 2" xfId="965"/>
    <cellStyle name="40% - Accent5 2 3 2 2 2" xfId="1953"/>
    <cellStyle name="40% - Accent5 2 3 2 2 2 2" xfId="7087"/>
    <cellStyle name="40% - Accent5 2 3 2 2 2 3" xfId="12188"/>
    <cellStyle name="40% - Accent5 2 3 2 2 3" xfId="6099"/>
    <cellStyle name="40% - Accent5 2 3 2 2 4" xfId="11200"/>
    <cellStyle name="40% - Accent5 2 3 2 3" xfId="1386"/>
    <cellStyle name="40% - Accent5 2 3 2 3 2" xfId="6520"/>
    <cellStyle name="40% - Accent5 2 3 2 3 3" xfId="11621"/>
    <cellStyle name="40% - Accent5 2 3 2 4" xfId="2534"/>
    <cellStyle name="40% - Accent5 2 3 2 4 2" xfId="7668"/>
    <cellStyle name="40% - Accent5 2 3 2 4 3" xfId="12769"/>
    <cellStyle name="40% - Accent5 2 3 2 5" xfId="3130"/>
    <cellStyle name="40% - Accent5 2 3 2 5 2" xfId="8264"/>
    <cellStyle name="40% - Accent5 2 3 2 5 3" xfId="13365"/>
    <cellStyle name="40% - Accent5 2 3 2 6" xfId="3740"/>
    <cellStyle name="40% - Accent5 2 3 2 6 2" xfId="8874"/>
    <cellStyle name="40% - Accent5 2 3 2 6 3" xfId="13975"/>
    <cellStyle name="40% - Accent5 2 3 2 7" xfId="4364"/>
    <cellStyle name="40% - Accent5 2 3 2 7 2" xfId="9498"/>
    <cellStyle name="40% - Accent5 2 3 2 7 3" xfId="14599"/>
    <cellStyle name="40% - Accent5 2 3 2 8" xfId="5003"/>
    <cellStyle name="40% - Accent5 2 3 2 8 2" xfId="10137"/>
    <cellStyle name="40% - Accent5 2 3 2 8 3" xfId="15238"/>
    <cellStyle name="40% - Accent5 2 3 2 9" xfId="5530"/>
    <cellStyle name="40% - Accent5 2 3 3" xfId="541"/>
    <cellStyle name="40% - Accent5 2 3 3 10" xfId="10778"/>
    <cellStyle name="40% - Accent5 2 3 3 2" xfId="1110"/>
    <cellStyle name="40% - Accent5 2 3 3 2 2" xfId="2098"/>
    <cellStyle name="40% - Accent5 2 3 3 2 2 2" xfId="7232"/>
    <cellStyle name="40% - Accent5 2 3 3 2 2 3" xfId="12333"/>
    <cellStyle name="40% - Accent5 2 3 3 2 3" xfId="6244"/>
    <cellStyle name="40% - Accent5 2 3 3 2 4" xfId="11345"/>
    <cellStyle name="40% - Accent5 2 3 3 3" xfId="1531"/>
    <cellStyle name="40% - Accent5 2 3 3 3 2" xfId="6665"/>
    <cellStyle name="40% - Accent5 2 3 3 3 3" xfId="11766"/>
    <cellStyle name="40% - Accent5 2 3 3 4" xfId="2679"/>
    <cellStyle name="40% - Accent5 2 3 3 4 2" xfId="7813"/>
    <cellStyle name="40% - Accent5 2 3 3 4 3" xfId="12914"/>
    <cellStyle name="40% - Accent5 2 3 3 5" xfId="3275"/>
    <cellStyle name="40% - Accent5 2 3 3 5 2" xfId="8409"/>
    <cellStyle name="40% - Accent5 2 3 3 5 3" xfId="13510"/>
    <cellStyle name="40% - Accent5 2 3 3 6" xfId="3885"/>
    <cellStyle name="40% - Accent5 2 3 3 6 2" xfId="9019"/>
    <cellStyle name="40% - Accent5 2 3 3 6 3" xfId="14120"/>
    <cellStyle name="40% - Accent5 2 3 3 7" xfId="4509"/>
    <cellStyle name="40% - Accent5 2 3 3 7 2" xfId="9643"/>
    <cellStyle name="40% - Accent5 2 3 3 7 3" xfId="14744"/>
    <cellStyle name="40% - Accent5 2 3 3 8" xfId="5148"/>
    <cellStyle name="40% - Accent5 2 3 3 8 2" xfId="10282"/>
    <cellStyle name="40% - Accent5 2 3 3 8 3" xfId="15383"/>
    <cellStyle name="40% - Accent5 2 3 3 9" xfId="5675"/>
    <cellStyle name="40% - Accent5 2 3 4" xfId="820"/>
    <cellStyle name="40% - Accent5 2 3 4 2" xfId="1808"/>
    <cellStyle name="40% - Accent5 2 3 4 2 2" xfId="6942"/>
    <cellStyle name="40% - Accent5 2 3 4 2 3" xfId="12043"/>
    <cellStyle name="40% - Accent5 2 3 4 3" xfId="2389"/>
    <cellStyle name="40% - Accent5 2 3 4 3 2" xfId="7523"/>
    <cellStyle name="40% - Accent5 2 3 4 3 3" xfId="12624"/>
    <cellStyle name="40% - Accent5 2 3 4 4" xfId="2985"/>
    <cellStyle name="40% - Accent5 2 3 4 4 2" xfId="8119"/>
    <cellStyle name="40% - Accent5 2 3 4 4 3" xfId="13220"/>
    <cellStyle name="40% - Accent5 2 3 4 5" xfId="3595"/>
    <cellStyle name="40% - Accent5 2 3 4 5 2" xfId="8729"/>
    <cellStyle name="40% - Accent5 2 3 4 5 3" xfId="13830"/>
    <cellStyle name="40% - Accent5 2 3 4 6" xfId="4219"/>
    <cellStyle name="40% - Accent5 2 3 4 6 2" xfId="9353"/>
    <cellStyle name="40% - Accent5 2 3 4 6 3" xfId="14454"/>
    <cellStyle name="40% - Accent5 2 3 4 7" xfId="4858"/>
    <cellStyle name="40% - Accent5 2 3 4 7 2" xfId="9992"/>
    <cellStyle name="40% - Accent5 2 3 4 7 3" xfId="15093"/>
    <cellStyle name="40% - Accent5 2 3 4 8" xfId="5954"/>
    <cellStyle name="40% - Accent5 2 3 4 9" xfId="11055"/>
    <cellStyle name="40% - Accent5 2 3 5" xfId="701"/>
    <cellStyle name="40% - Accent5 2 3 5 2" xfId="1691"/>
    <cellStyle name="40% - Accent5 2 3 5 2 2" xfId="6825"/>
    <cellStyle name="40% - Accent5 2 3 5 2 3" xfId="11926"/>
    <cellStyle name="40% - Accent5 2 3 5 3" xfId="5835"/>
    <cellStyle name="40% - Accent5 2 3 5 4" xfId="10938"/>
    <cellStyle name="40% - Accent5 2 3 6" xfId="1241"/>
    <cellStyle name="40% - Accent5 2 3 6 2" xfId="6375"/>
    <cellStyle name="40% - Accent5 2 3 6 3" xfId="11476"/>
    <cellStyle name="40% - Accent5 2 3 7" xfId="2272"/>
    <cellStyle name="40% - Accent5 2 3 7 2" xfId="7406"/>
    <cellStyle name="40% - Accent5 2 3 7 3" xfId="12507"/>
    <cellStyle name="40% - Accent5 2 3 8" xfId="2868"/>
    <cellStyle name="40% - Accent5 2 3 8 2" xfId="8002"/>
    <cellStyle name="40% - Accent5 2 3 8 3" xfId="13103"/>
    <cellStyle name="40% - Accent5 2 3 9" xfId="3478"/>
    <cellStyle name="40% - Accent5 2 3 9 2" xfId="8612"/>
    <cellStyle name="40% - Accent5 2 3 9 3" xfId="13713"/>
    <cellStyle name="40% - Accent5 2 4" xfId="217"/>
    <cellStyle name="40% - Accent5 2 4 10" xfId="4117"/>
    <cellStyle name="40% - Accent5 2 4 10 2" xfId="9251"/>
    <cellStyle name="40% - Accent5 2 4 10 3" xfId="14352"/>
    <cellStyle name="40% - Accent5 2 4 11" xfId="4756"/>
    <cellStyle name="40% - Accent5 2 4 11 2" xfId="9890"/>
    <cellStyle name="40% - Accent5 2 4 11 3" xfId="14991"/>
    <cellStyle name="40% - Accent5 2 4 12" xfId="5400"/>
    <cellStyle name="40% - Accent5 2 4 13" xfId="10503"/>
    <cellStyle name="40% - Accent5 2 4 2" xfId="411"/>
    <cellStyle name="40% - Accent5 2 4 2 10" xfId="10648"/>
    <cellStyle name="40% - Accent5 2 4 2 2" xfId="980"/>
    <cellStyle name="40% - Accent5 2 4 2 2 2" xfId="1968"/>
    <cellStyle name="40% - Accent5 2 4 2 2 2 2" xfId="7102"/>
    <cellStyle name="40% - Accent5 2 4 2 2 2 3" xfId="12203"/>
    <cellStyle name="40% - Accent5 2 4 2 2 3" xfId="6114"/>
    <cellStyle name="40% - Accent5 2 4 2 2 4" xfId="11215"/>
    <cellStyle name="40% - Accent5 2 4 2 3" xfId="1401"/>
    <cellStyle name="40% - Accent5 2 4 2 3 2" xfId="6535"/>
    <cellStyle name="40% - Accent5 2 4 2 3 3" xfId="11636"/>
    <cellStyle name="40% - Accent5 2 4 2 4" xfId="2549"/>
    <cellStyle name="40% - Accent5 2 4 2 4 2" xfId="7683"/>
    <cellStyle name="40% - Accent5 2 4 2 4 3" xfId="12784"/>
    <cellStyle name="40% - Accent5 2 4 2 5" xfId="3145"/>
    <cellStyle name="40% - Accent5 2 4 2 5 2" xfId="8279"/>
    <cellStyle name="40% - Accent5 2 4 2 5 3" xfId="13380"/>
    <cellStyle name="40% - Accent5 2 4 2 6" xfId="3755"/>
    <cellStyle name="40% - Accent5 2 4 2 6 2" xfId="8889"/>
    <cellStyle name="40% - Accent5 2 4 2 6 3" xfId="13990"/>
    <cellStyle name="40% - Accent5 2 4 2 7" xfId="4379"/>
    <cellStyle name="40% - Accent5 2 4 2 7 2" xfId="9513"/>
    <cellStyle name="40% - Accent5 2 4 2 7 3" xfId="14614"/>
    <cellStyle name="40% - Accent5 2 4 2 8" xfId="5018"/>
    <cellStyle name="40% - Accent5 2 4 2 8 2" xfId="10152"/>
    <cellStyle name="40% - Accent5 2 4 2 8 3" xfId="15253"/>
    <cellStyle name="40% - Accent5 2 4 2 9" xfId="5545"/>
    <cellStyle name="40% - Accent5 2 4 3" xfId="556"/>
    <cellStyle name="40% - Accent5 2 4 3 10" xfId="10793"/>
    <cellStyle name="40% - Accent5 2 4 3 2" xfId="1125"/>
    <cellStyle name="40% - Accent5 2 4 3 2 2" xfId="2113"/>
    <cellStyle name="40% - Accent5 2 4 3 2 2 2" xfId="7247"/>
    <cellStyle name="40% - Accent5 2 4 3 2 2 3" xfId="12348"/>
    <cellStyle name="40% - Accent5 2 4 3 2 3" xfId="6259"/>
    <cellStyle name="40% - Accent5 2 4 3 2 4" xfId="11360"/>
    <cellStyle name="40% - Accent5 2 4 3 3" xfId="1546"/>
    <cellStyle name="40% - Accent5 2 4 3 3 2" xfId="6680"/>
    <cellStyle name="40% - Accent5 2 4 3 3 3" xfId="11781"/>
    <cellStyle name="40% - Accent5 2 4 3 4" xfId="2694"/>
    <cellStyle name="40% - Accent5 2 4 3 4 2" xfId="7828"/>
    <cellStyle name="40% - Accent5 2 4 3 4 3" xfId="12929"/>
    <cellStyle name="40% - Accent5 2 4 3 5" xfId="3290"/>
    <cellStyle name="40% - Accent5 2 4 3 5 2" xfId="8424"/>
    <cellStyle name="40% - Accent5 2 4 3 5 3" xfId="13525"/>
    <cellStyle name="40% - Accent5 2 4 3 6" xfId="3900"/>
    <cellStyle name="40% - Accent5 2 4 3 6 2" xfId="9034"/>
    <cellStyle name="40% - Accent5 2 4 3 6 3" xfId="14135"/>
    <cellStyle name="40% - Accent5 2 4 3 7" xfId="4524"/>
    <cellStyle name="40% - Accent5 2 4 3 7 2" xfId="9658"/>
    <cellStyle name="40% - Accent5 2 4 3 7 3" xfId="14759"/>
    <cellStyle name="40% - Accent5 2 4 3 8" xfId="5163"/>
    <cellStyle name="40% - Accent5 2 4 3 8 2" xfId="10297"/>
    <cellStyle name="40% - Accent5 2 4 3 8 3" xfId="15398"/>
    <cellStyle name="40% - Accent5 2 4 3 9" xfId="5690"/>
    <cellStyle name="40% - Accent5 2 4 4" xfId="835"/>
    <cellStyle name="40% - Accent5 2 4 4 2" xfId="1823"/>
    <cellStyle name="40% - Accent5 2 4 4 2 2" xfId="6957"/>
    <cellStyle name="40% - Accent5 2 4 4 2 3" xfId="12058"/>
    <cellStyle name="40% - Accent5 2 4 4 3" xfId="2404"/>
    <cellStyle name="40% - Accent5 2 4 4 3 2" xfId="7538"/>
    <cellStyle name="40% - Accent5 2 4 4 3 3" xfId="12639"/>
    <cellStyle name="40% - Accent5 2 4 4 4" xfId="3000"/>
    <cellStyle name="40% - Accent5 2 4 4 4 2" xfId="8134"/>
    <cellStyle name="40% - Accent5 2 4 4 4 3" xfId="13235"/>
    <cellStyle name="40% - Accent5 2 4 4 5" xfId="3610"/>
    <cellStyle name="40% - Accent5 2 4 4 5 2" xfId="8744"/>
    <cellStyle name="40% - Accent5 2 4 4 5 3" xfId="13845"/>
    <cellStyle name="40% - Accent5 2 4 4 6" xfId="4234"/>
    <cellStyle name="40% - Accent5 2 4 4 6 2" xfId="9368"/>
    <cellStyle name="40% - Accent5 2 4 4 6 3" xfId="14469"/>
    <cellStyle name="40% - Accent5 2 4 4 7" xfId="4873"/>
    <cellStyle name="40% - Accent5 2 4 4 7 2" xfId="10007"/>
    <cellStyle name="40% - Accent5 2 4 4 7 3" xfId="15108"/>
    <cellStyle name="40% - Accent5 2 4 4 8" xfId="5969"/>
    <cellStyle name="40% - Accent5 2 4 4 9" xfId="11070"/>
    <cellStyle name="40% - Accent5 2 4 5" xfId="716"/>
    <cellStyle name="40% - Accent5 2 4 5 2" xfId="1706"/>
    <cellStyle name="40% - Accent5 2 4 5 2 2" xfId="6840"/>
    <cellStyle name="40% - Accent5 2 4 5 2 3" xfId="11941"/>
    <cellStyle name="40% - Accent5 2 4 5 3" xfId="5850"/>
    <cellStyle name="40% - Accent5 2 4 5 4" xfId="10953"/>
    <cellStyle name="40% - Accent5 2 4 6" xfId="1256"/>
    <cellStyle name="40% - Accent5 2 4 6 2" xfId="6390"/>
    <cellStyle name="40% - Accent5 2 4 6 3" xfId="11491"/>
    <cellStyle name="40% - Accent5 2 4 7" xfId="2287"/>
    <cellStyle name="40% - Accent5 2 4 7 2" xfId="7421"/>
    <cellStyle name="40% - Accent5 2 4 7 3" xfId="12522"/>
    <cellStyle name="40% - Accent5 2 4 8" xfId="2883"/>
    <cellStyle name="40% - Accent5 2 4 8 2" xfId="8017"/>
    <cellStyle name="40% - Accent5 2 4 8 3" xfId="13118"/>
    <cellStyle name="40% - Accent5 2 4 9" xfId="3493"/>
    <cellStyle name="40% - Accent5 2 4 9 2" xfId="8627"/>
    <cellStyle name="40% - Accent5 2 4 9 3" xfId="13728"/>
    <cellStyle name="40% - Accent5 2 5" xfId="246"/>
    <cellStyle name="40% - Accent5 2 5 10" xfId="4146"/>
    <cellStyle name="40% - Accent5 2 5 10 2" xfId="9280"/>
    <cellStyle name="40% - Accent5 2 5 10 3" xfId="14381"/>
    <cellStyle name="40% - Accent5 2 5 11" xfId="4785"/>
    <cellStyle name="40% - Accent5 2 5 11 2" xfId="9919"/>
    <cellStyle name="40% - Accent5 2 5 11 3" xfId="15020"/>
    <cellStyle name="40% - Accent5 2 5 12" xfId="5429"/>
    <cellStyle name="40% - Accent5 2 5 13" xfId="10532"/>
    <cellStyle name="40% - Accent5 2 5 2" xfId="440"/>
    <cellStyle name="40% - Accent5 2 5 2 10" xfId="10677"/>
    <cellStyle name="40% - Accent5 2 5 2 2" xfId="1009"/>
    <cellStyle name="40% - Accent5 2 5 2 2 2" xfId="1997"/>
    <cellStyle name="40% - Accent5 2 5 2 2 2 2" xfId="7131"/>
    <cellStyle name="40% - Accent5 2 5 2 2 2 3" xfId="12232"/>
    <cellStyle name="40% - Accent5 2 5 2 2 3" xfId="6143"/>
    <cellStyle name="40% - Accent5 2 5 2 2 4" xfId="11244"/>
    <cellStyle name="40% - Accent5 2 5 2 3" xfId="1430"/>
    <cellStyle name="40% - Accent5 2 5 2 3 2" xfId="6564"/>
    <cellStyle name="40% - Accent5 2 5 2 3 3" xfId="11665"/>
    <cellStyle name="40% - Accent5 2 5 2 4" xfId="2578"/>
    <cellStyle name="40% - Accent5 2 5 2 4 2" xfId="7712"/>
    <cellStyle name="40% - Accent5 2 5 2 4 3" xfId="12813"/>
    <cellStyle name="40% - Accent5 2 5 2 5" xfId="3174"/>
    <cellStyle name="40% - Accent5 2 5 2 5 2" xfId="8308"/>
    <cellStyle name="40% - Accent5 2 5 2 5 3" xfId="13409"/>
    <cellStyle name="40% - Accent5 2 5 2 6" xfId="3784"/>
    <cellStyle name="40% - Accent5 2 5 2 6 2" xfId="8918"/>
    <cellStyle name="40% - Accent5 2 5 2 6 3" xfId="14019"/>
    <cellStyle name="40% - Accent5 2 5 2 7" xfId="4408"/>
    <cellStyle name="40% - Accent5 2 5 2 7 2" xfId="9542"/>
    <cellStyle name="40% - Accent5 2 5 2 7 3" xfId="14643"/>
    <cellStyle name="40% - Accent5 2 5 2 8" xfId="5047"/>
    <cellStyle name="40% - Accent5 2 5 2 8 2" xfId="10181"/>
    <cellStyle name="40% - Accent5 2 5 2 8 3" xfId="15282"/>
    <cellStyle name="40% - Accent5 2 5 2 9" xfId="5574"/>
    <cellStyle name="40% - Accent5 2 5 3" xfId="585"/>
    <cellStyle name="40% - Accent5 2 5 3 10" xfId="10822"/>
    <cellStyle name="40% - Accent5 2 5 3 2" xfId="1154"/>
    <cellStyle name="40% - Accent5 2 5 3 2 2" xfId="2142"/>
    <cellStyle name="40% - Accent5 2 5 3 2 2 2" xfId="7276"/>
    <cellStyle name="40% - Accent5 2 5 3 2 2 3" xfId="12377"/>
    <cellStyle name="40% - Accent5 2 5 3 2 3" xfId="6288"/>
    <cellStyle name="40% - Accent5 2 5 3 2 4" xfId="11389"/>
    <cellStyle name="40% - Accent5 2 5 3 3" xfId="1575"/>
    <cellStyle name="40% - Accent5 2 5 3 3 2" xfId="6709"/>
    <cellStyle name="40% - Accent5 2 5 3 3 3" xfId="11810"/>
    <cellStyle name="40% - Accent5 2 5 3 4" xfId="2723"/>
    <cellStyle name="40% - Accent5 2 5 3 4 2" xfId="7857"/>
    <cellStyle name="40% - Accent5 2 5 3 4 3" xfId="12958"/>
    <cellStyle name="40% - Accent5 2 5 3 5" xfId="3319"/>
    <cellStyle name="40% - Accent5 2 5 3 5 2" xfId="8453"/>
    <cellStyle name="40% - Accent5 2 5 3 5 3" xfId="13554"/>
    <cellStyle name="40% - Accent5 2 5 3 6" xfId="3929"/>
    <cellStyle name="40% - Accent5 2 5 3 6 2" xfId="9063"/>
    <cellStyle name="40% - Accent5 2 5 3 6 3" xfId="14164"/>
    <cellStyle name="40% - Accent5 2 5 3 7" xfId="4553"/>
    <cellStyle name="40% - Accent5 2 5 3 7 2" xfId="9687"/>
    <cellStyle name="40% - Accent5 2 5 3 7 3" xfId="14788"/>
    <cellStyle name="40% - Accent5 2 5 3 8" xfId="5192"/>
    <cellStyle name="40% - Accent5 2 5 3 8 2" xfId="10326"/>
    <cellStyle name="40% - Accent5 2 5 3 8 3" xfId="15427"/>
    <cellStyle name="40% - Accent5 2 5 3 9" xfId="5719"/>
    <cellStyle name="40% - Accent5 2 5 4" xfId="864"/>
    <cellStyle name="40% - Accent5 2 5 4 2" xfId="1852"/>
    <cellStyle name="40% - Accent5 2 5 4 2 2" xfId="6986"/>
    <cellStyle name="40% - Accent5 2 5 4 2 3" xfId="12087"/>
    <cellStyle name="40% - Accent5 2 5 4 3" xfId="2433"/>
    <cellStyle name="40% - Accent5 2 5 4 3 2" xfId="7567"/>
    <cellStyle name="40% - Accent5 2 5 4 3 3" xfId="12668"/>
    <cellStyle name="40% - Accent5 2 5 4 4" xfId="3029"/>
    <cellStyle name="40% - Accent5 2 5 4 4 2" xfId="8163"/>
    <cellStyle name="40% - Accent5 2 5 4 4 3" xfId="13264"/>
    <cellStyle name="40% - Accent5 2 5 4 5" xfId="3639"/>
    <cellStyle name="40% - Accent5 2 5 4 5 2" xfId="8773"/>
    <cellStyle name="40% - Accent5 2 5 4 5 3" xfId="13874"/>
    <cellStyle name="40% - Accent5 2 5 4 6" xfId="4263"/>
    <cellStyle name="40% - Accent5 2 5 4 6 2" xfId="9397"/>
    <cellStyle name="40% - Accent5 2 5 4 6 3" xfId="14498"/>
    <cellStyle name="40% - Accent5 2 5 4 7" xfId="4902"/>
    <cellStyle name="40% - Accent5 2 5 4 7 2" xfId="10036"/>
    <cellStyle name="40% - Accent5 2 5 4 7 3" xfId="15137"/>
    <cellStyle name="40% - Accent5 2 5 4 8" xfId="5998"/>
    <cellStyle name="40% - Accent5 2 5 4 9" xfId="11099"/>
    <cellStyle name="40% - Accent5 2 5 5" xfId="745"/>
    <cellStyle name="40% - Accent5 2 5 5 2" xfId="1735"/>
    <cellStyle name="40% - Accent5 2 5 5 2 2" xfId="6869"/>
    <cellStyle name="40% - Accent5 2 5 5 2 3" xfId="11970"/>
    <cellStyle name="40% - Accent5 2 5 5 3" xfId="5879"/>
    <cellStyle name="40% - Accent5 2 5 5 4" xfId="10982"/>
    <cellStyle name="40% - Accent5 2 5 6" xfId="1285"/>
    <cellStyle name="40% - Accent5 2 5 6 2" xfId="6419"/>
    <cellStyle name="40% - Accent5 2 5 6 3" xfId="11520"/>
    <cellStyle name="40% - Accent5 2 5 7" xfId="2316"/>
    <cellStyle name="40% - Accent5 2 5 7 2" xfId="7450"/>
    <cellStyle name="40% - Accent5 2 5 7 3" xfId="12551"/>
    <cellStyle name="40% - Accent5 2 5 8" xfId="2912"/>
    <cellStyle name="40% - Accent5 2 5 8 2" xfId="8046"/>
    <cellStyle name="40% - Accent5 2 5 8 3" xfId="13147"/>
    <cellStyle name="40% - Accent5 2 5 9" xfId="3522"/>
    <cellStyle name="40% - Accent5 2 5 9 2" xfId="8656"/>
    <cellStyle name="40% - Accent5 2 5 9 3" xfId="13757"/>
    <cellStyle name="40% - Accent5 2 6" xfId="331"/>
    <cellStyle name="40% - Accent5 2 7" xfId="289"/>
    <cellStyle name="40% - Accent5 2 7 10" xfId="10575"/>
    <cellStyle name="40% - Accent5 2 7 2" xfId="907"/>
    <cellStyle name="40% - Accent5 2 7 2 2" xfId="1895"/>
    <cellStyle name="40% - Accent5 2 7 2 2 2" xfId="7029"/>
    <cellStyle name="40% - Accent5 2 7 2 2 3" xfId="12130"/>
    <cellStyle name="40% - Accent5 2 7 2 3" xfId="6041"/>
    <cellStyle name="40% - Accent5 2 7 2 4" xfId="11142"/>
    <cellStyle name="40% - Accent5 2 7 3" xfId="1328"/>
    <cellStyle name="40% - Accent5 2 7 3 2" xfId="6462"/>
    <cellStyle name="40% - Accent5 2 7 3 3" xfId="11563"/>
    <cellStyle name="40% - Accent5 2 7 4" xfId="2476"/>
    <cellStyle name="40% - Accent5 2 7 4 2" xfId="7610"/>
    <cellStyle name="40% - Accent5 2 7 4 3" xfId="12711"/>
    <cellStyle name="40% - Accent5 2 7 5" xfId="3072"/>
    <cellStyle name="40% - Accent5 2 7 5 2" xfId="8206"/>
    <cellStyle name="40% - Accent5 2 7 5 3" xfId="13307"/>
    <cellStyle name="40% - Accent5 2 7 6" xfId="3682"/>
    <cellStyle name="40% - Accent5 2 7 6 2" xfId="8816"/>
    <cellStyle name="40% - Accent5 2 7 6 3" xfId="13917"/>
    <cellStyle name="40% - Accent5 2 7 7" xfId="4306"/>
    <cellStyle name="40% - Accent5 2 7 7 2" xfId="9440"/>
    <cellStyle name="40% - Accent5 2 7 7 3" xfId="14541"/>
    <cellStyle name="40% - Accent5 2 7 8" xfId="4945"/>
    <cellStyle name="40% - Accent5 2 7 8 2" xfId="10079"/>
    <cellStyle name="40% - Accent5 2 7 8 3" xfId="15180"/>
    <cellStyle name="40% - Accent5 2 7 9" xfId="5472"/>
    <cellStyle name="40% - Accent5 2 8" xfId="483"/>
    <cellStyle name="40% - Accent5 2 8 10" xfId="10720"/>
    <cellStyle name="40% - Accent5 2 8 2" xfId="1052"/>
    <cellStyle name="40% - Accent5 2 8 2 2" xfId="2040"/>
    <cellStyle name="40% - Accent5 2 8 2 2 2" xfId="7174"/>
    <cellStyle name="40% - Accent5 2 8 2 2 3" xfId="12275"/>
    <cellStyle name="40% - Accent5 2 8 2 3" xfId="6186"/>
    <cellStyle name="40% - Accent5 2 8 2 4" xfId="11287"/>
    <cellStyle name="40% - Accent5 2 8 3" xfId="1473"/>
    <cellStyle name="40% - Accent5 2 8 3 2" xfId="6607"/>
    <cellStyle name="40% - Accent5 2 8 3 3" xfId="11708"/>
    <cellStyle name="40% - Accent5 2 8 4" xfId="2621"/>
    <cellStyle name="40% - Accent5 2 8 4 2" xfId="7755"/>
    <cellStyle name="40% - Accent5 2 8 4 3" xfId="12856"/>
    <cellStyle name="40% - Accent5 2 8 5" xfId="3217"/>
    <cellStyle name="40% - Accent5 2 8 5 2" xfId="8351"/>
    <cellStyle name="40% - Accent5 2 8 5 3" xfId="13452"/>
    <cellStyle name="40% - Accent5 2 8 6" xfId="3827"/>
    <cellStyle name="40% - Accent5 2 8 6 2" xfId="8961"/>
    <cellStyle name="40% - Accent5 2 8 6 3" xfId="14062"/>
    <cellStyle name="40% - Accent5 2 8 7" xfId="4451"/>
    <cellStyle name="40% - Accent5 2 8 7 2" xfId="9585"/>
    <cellStyle name="40% - Accent5 2 8 7 3" xfId="14686"/>
    <cellStyle name="40% - Accent5 2 8 8" xfId="5090"/>
    <cellStyle name="40% - Accent5 2 8 8 2" xfId="10224"/>
    <cellStyle name="40% - Accent5 2 8 8 3" xfId="15325"/>
    <cellStyle name="40% - Accent5 2 8 9" xfId="5617"/>
    <cellStyle name="40% - Accent5 2 9" xfId="643"/>
    <cellStyle name="40% - Accent5 2 9 2" xfId="1633"/>
    <cellStyle name="40% - Accent5 2 9 2 2" xfId="6767"/>
    <cellStyle name="40% - Accent5 2 9 2 3" xfId="11868"/>
    <cellStyle name="40% - Accent5 2 9 3" xfId="5777"/>
    <cellStyle name="40% - Accent5 2 9 4" xfId="10880"/>
    <cellStyle name="40% - Accent5 3" xfId="231"/>
    <cellStyle name="40% - Accent5 3 10" xfId="2824"/>
    <cellStyle name="40% - Accent5 3 10 2" xfId="7958"/>
    <cellStyle name="40% - Accent5 3 10 3" xfId="13059"/>
    <cellStyle name="40% - Accent5 3 11" xfId="3434"/>
    <cellStyle name="40% - Accent5 3 11 2" xfId="8568"/>
    <cellStyle name="40% - Accent5 3 11 3" xfId="13669"/>
    <cellStyle name="40% - Accent5 3 12" xfId="4058"/>
    <cellStyle name="40% - Accent5 3 12 2" xfId="9192"/>
    <cellStyle name="40% - Accent5 3 12 3" xfId="14293"/>
    <cellStyle name="40% - Accent5 3 13" xfId="4697"/>
    <cellStyle name="40% - Accent5 3 13 2" xfId="9831"/>
    <cellStyle name="40% - Accent5 3 13 3" xfId="14932"/>
    <cellStyle name="40% - Accent5 3 14" xfId="5414"/>
    <cellStyle name="40% - Accent5 3 15" xfId="10517"/>
    <cellStyle name="40% - Accent5 3 2" xfId="260"/>
    <cellStyle name="40% - Accent5 3 2 10" xfId="4160"/>
    <cellStyle name="40% - Accent5 3 2 10 2" xfId="9294"/>
    <cellStyle name="40% - Accent5 3 2 10 3" xfId="14395"/>
    <cellStyle name="40% - Accent5 3 2 11" xfId="4799"/>
    <cellStyle name="40% - Accent5 3 2 11 2" xfId="9933"/>
    <cellStyle name="40% - Accent5 3 2 11 3" xfId="15034"/>
    <cellStyle name="40% - Accent5 3 2 12" xfId="5443"/>
    <cellStyle name="40% - Accent5 3 2 13" xfId="10546"/>
    <cellStyle name="40% - Accent5 3 2 2" xfId="454"/>
    <cellStyle name="40% - Accent5 3 2 2 10" xfId="10691"/>
    <cellStyle name="40% - Accent5 3 2 2 2" xfId="1023"/>
    <cellStyle name="40% - Accent5 3 2 2 2 2" xfId="2011"/>
    <cellStyle name="40% - Accent5 3 2 2 2 2 2" xfId="7145"/>
    <cellStyle name="40% - Accent5 3 2 2 2 2 3" xfId="12246"/>
    <cellStyle name="40% - Accent5 3 2 2 2 3" xfId="6157"/>
    <cellStyle name="40% - Accent5 3 2 2 2 4" xfId="11258"/>
    <cellStyle name="40% - Accent5 3 2 2 3" xfId="1444"/>
    <cellStyle name="40% - Accent5 3 2 2 3 2" xfId="6578"/>
    <cellStyle name="40% - Accent5 3 2 2 3 3" xfId="11679"/>
    <cellStyle name="40% - Accent5 3 2 2 4" xfId="2592"/>
    <cellStyle name="40% - Accent5 3 2 2 4 2" xfId="7726"/>
    <cellStyle name="40% - Accent5 3 2 2 4 3" xfId="12827"/>
    <cellStyle name="40% - Accent5 3 2 2 5" xfId="3188"/>
    <cellStyle name="40% - Accent5 3 2 2 5 2" xfId="8322"/>
    <cellStyle name="40% - Accent5 3 2 2 5 3" xfId="13423"/>
    <cellStyle name="40% - Accent5 3 2 2 6" xfId="3798"/>
    <cellStyle name="40% - Accent5 3 2 2 6 2" xfId="8932"/>
    <cellStyle name="40% - Accent5 3 2 2 6 3" xfId="14033"/>
    <cellStyle name="40% - Accent5 3 2 2 7" xfId="4422"/>
    <cellStyle name="40% - Accent5 3 2 2 7 2" xfId="9556"/>
    <cellStyle name="40% - Accent5 3 2 2 7 3" xfId="14657"/>
    <cellStyle name="40% - Accent5 3 2 2 8" xfId="5061"/>
    <cellStyle name="40% - Accent5 3 2 2 8 2" xfId="10195"/>
    <cellStyle name="40% - Accent5 3 2 2 8 3" xfId="15296"/>
    <cellStyle name="40% - Accent5 3 2 2 9" xfId="5588"/>
    <cellStyle name="40% - Accent5 3 2 3" xfId="599"/>
    <cellStyle name="40% - Accent5 3 2 3 10" xfId="10836"/>
    <cellStyle name="40% - Accent5 3 2 3 2" xfId="1168"/>
    <cellStyle name="40% - Accent5 3 2 3 2 2" xfId="2156"/>
    <cellStyle name="40% - Accent5 3 2 3 2 2 2" xfId="7290"/>
    <cellStyle name="40% - Accent5 3 2 3 2 2 3" xfId="12391"/>
    <cellStyle name="40% - Accent5 3 2 3 2 3" xfId="6302"/>
    <cellStyle name="40% - Accent5 3 2 3 2 4" xfId="11403"/>
    <cellStyle name="40% - Accent5 3 2 3 3" xfId="1589"/>
    <cellStyle name="40% - Accent5 3 2 3 3 2" xfId="6723"/>
    <cellStyle name="40% - Accent5 3 2 3 3 3" xfId="11824"/>
    <cellStyle name="40% - Accent5 3 2 3 4" xfId="2737"/>
    <cellStyle name="40% - Accent5 3 2 3 4 2" xfId="7871"/>
    <cellStyle name="40% - Accent5 3 2 3 4 3" xfId="12972"/>
    <cellStyle name="40% - Accent5 3 2 3 5" xfId="3333"/>
    <cellStyle name="40% - Accent5 3 2 3 5 2" xfId="8467"/>
    <cellStyle name="40% - Accent5 3 2 3 5 3" xfId="13568"/>
    <cellStyle name="40% - Accent5 3 2 3 6" xfId="3943"/>
    <cellStyle name="40% - Accent5 3 2 3 6 2" xfId="9077"/>
    <cellStyle name="40% - Accent5 3 2 3 6 3" xfId="14178"/>
    <cellStyle name="40% - Accent5 3 2 3 7" xfId="4567"/>
    <cellStyle name="40% - Accent5 3 2 3 7 2" xfId="9701"/>
    <cellStyle name="40% - Accent5 3 2 3 7 3" xfId="14802"/>
    <cellStyle name="40% - Accent5 3 2 3 8" xfId="5206"/>
    <cellStyle name="40% - Accent5 3 2 3 8 2" xfId="10340"/>
    <cellStyle name="40% - Accent5 3 2 3 8 3" xfId="15441"/>
    <cellStyle name="40% - Accent5 3 2 3 9" xfId="5733"/>
    <cellStyle name="40% - Accent5 3 2 4" xfId="878"/>
    <cellStyle name="40% - Accent5 3 2 4 2" xfId="1866"/>
    <cellStyle name="40% - Accent5 3 2 4 2 2" xfId="7000"/>
    <cellStyle name="40% - Accent5 3 2 4 2 3" xfId="12101"/>
    <cellStyle name="40% - Accent5 3 2 4 3" xfId="2447"/>
    <cellStyle name="40% - Accent5 3 2 4 3 2" xfId="7581"/>
    <cellStyle name="40% - Accent5 3 2 4 3 3" xfId="12682"/>
    <cellStyle name="40% - Accent5 3 2 4 4" xfId="3043"/>
    <cellStyle name="40% - Accent5 3 2 4 4 2" xfId="8177"/>
    <cellStyle name="40% - Accent5 3 2 4 4 3" xfId="13278"/>
    <cellStyle name="40% - Accent5 3 2 4 5" xfId="3653"/>
    <cellStyle name="40% - Accent5 3 2 4 5 2" xfId="8787"/>
    <cellStyle name="40% - Accent5 3 2 4 5 3" xfId="13888"/>
    <cellStyle name="40% - Accent5 3 2 4 6" xfId="4277"/>
    <cellStyle name="40% - Accent5 3 2 4 6 2" xfId="9411"/>
    <cellStyle name="40% - Accent5 3 2 4 6 3" xfId="14512"/>
    <cellStyle name="40% - Accent5 3 2 4 7" xfId="4916"/>
    <cellStyle name="40% - Accent5 3 2 4 7 2" xfId="10050"/>
    <cellStyle name="40% - Accent5 3 2 4 7 3" xfId="15151"/>
    <cellStyle name="40% - Accent5 3 2 4 8" xfId="6012"/>
    <cellStyle name="40% - Accent5 3 2 4 9" xfId="11113"/>
    <cellStyle name="40% - Accent5 3 2 5" xfId="759"/>
    <cellStyle name="40% - Accent5 3 2 5 2" xfId="1749"/>
    <cellStyle name="40% - Accent5 3 2 5 2 2" xfId="6883"/>
    <cellStyle name="40% - Accent5 3 2 5 2 3" xfId="11984"/>
    <cellStyle name="40% - Accent5 3 2 5 3" xfId="5893"/>
    <cellStyle name="40% - Accent5 3 2 5 4" xfId="10996"/>
    <cellStyle name="40% - Accent5 3 2 6" xfId="1299"/>
    <cellStyle name="40% - Accent5 3 2 6 2" xfId="6433"/>
    <cellStyle name="40% - Accent5 3 2 6 3" xfId="11534"/>
    <cellStyle name="40% - Accent5 3 2 7" xfId="2330"/>
    <cellStyle name="40% - Accent5 3 2 7 2" xfId="7464"/>
    <cellStyle name="40% - Accent5 3 2 7 3" xfId="12565"/>
    <cellStyle name="40% - Accent5 3 2 8" xfId="2926"/>
    <cellStyle name="40% - Accent5 3 2 8 2" xfId="8060"/>
    <cellStyle name="40% - Accent5 3 2 8 3" xfId="13161"/>
    <cellStyle name="40% - Accent5 3 2 9" xfId="3536"/>
    <cellStyle name="40% - Accent5 3 2 9 2" xfId="8670"/>
    <cellStyle name="40% - Accent5 3 2 9 3" xfId="13771"/>
    <cellStyle name="40% - Accent5 3 3" xfId="425"/>
    <cellStyle name="40% - Accent5 3 3 10" xfId="4770"/>
    <cellStyle name="40% - Accent5 3 3 10 2" xfId="9904"/>
    <cellStyle name="40% - Accent5 3 3 10 3" xfId="15005"/>
    <cellStyle name="40% - Accent5 3 3 11" xfId="5559"/>
    <cellStyle name="40% - Accent5 3 3 12" xfId="10662"/>
    <cellStyle name="40% - Accent5 3 3 2" xfId="570"/>
    <cellStyle name="40% - Accent5 3 3 2 10" xfId="10807"/>
    <cellStyle name="40% - Accent5 3 3 2 2" xfId="1139"/>
    <cellStyle name="40% - Accent5 3 3 2 2 2" xfId="2127"/>
    <cellStyle name="40% - Accent5 3 3 2 2 2 2" xfId="7261"/>
    <cellStyle name="40% - Accent5 3 3 2 2 2 3" xfId="12362"/>
    <cellStyle name="40% - Accent5 3 3 2 2 3" xfId="6273"/>
    <cellStyle name="40% - Accent5 3 3 2 2 4" xfId="11374"/>
    <cellStyle name="40% - Accent5 3 3 2 3" xfId="1560"/>
    <cellStyle name="40% - Accent5 3 3 2 3 2" xfId="6694"/>
    <cellStyle name="40% - Accent5 3 3 2 3 3" xfId="11795"/>
    <cellStyle name="40% - Accent5 3 3 2 4" xfId="2708"/>
    <cellStyle name="40% - Accent5 3 3 2 4 2" xfId="7842"/>
    <cellStyle name="40% - Accent5 3 3 2 4 3" xfId="12943"/>
    <cellStyle name="40% - Accent5 3 3 2 5" xfId="3304"/>
    <cellStyle name="40% - Accent5 3 3 2 5 2" xfId="8438"/>
    <cellStyle name="40% - Accent5 3 3 2 5 3" xfId="13539"/>
    <cellStyle name="40% - Accent5 3 3 2 6" xfId="3914"/>
    <cellStyle name="40% - Accent5 3 3 2 6 2" xfId="9048"/>
    <cellStyle name="40% - Accent5 3 3 2 6 3" xfId="14149"/>
    <cellStyle name="40% - Accent5 3 3 2 7" xfId="4538"/>
    <cellStyle name="40% - Accent5 3 3 2 7 2" xfId="9672"/>
    <cellStyle name="40% - Accent5 3 3 2 7 3" xfId="14773"/>
    <cellStyle name="40% - Accent5 3 3 2 8" xfId="5177"/>
    <cellStyle name="40% - Accent5 3 3 2 8 2" xfId="10311"/>
    <cellStyle name="40% - Accent5 3 3 2 8 3" xfId="15412"/>
    <cellStyle name="40% - Accent5 3 3 2 9" xfId="5704"/>
    <cellStyle name="40% - Accent5 3 3 3" xfId="994"/>
    <cellStyle name="40% - Accent5 3 3 3 2" xfId="1982"/>
    <cellStyle name="40% - Accent5 3 3 3 2 2" xfId="7116"/>
    <cellStyle name="40% - Accent5 3 3 3 2 3" xfId="12217"/>
    <cellStyle name="40% - Accent5 3 3 3 3" xfId="2563"/>
    <cellStyle name="40% - Accent5 3 3 3 3 2" xfId="7697"/>
    <cellStyle name="40% - Accent5 3 3 3 3 3" xfId="12798"/>
    <cellStyle name="40% - Accent5 3 3 3 4" xfId="3159"/>
    <cellStyle name="40% - Accent5 3 3 3 4 2" xfId="8293"/>
    <cellStyle name="40% - Accent5 3 3 3 4 3" xfId="13394"/>
    <cellStyle name="40% - Accent5 3 3 3 5" xfId="3769"/>
    <cellStyle name="40% - Accent5 3 3 3 5 2" xfId="8903"/>
    <cellStyle name="40% - Accent5 3 3 3 5 3" xfId="14004"/>
    <cellStyle name="40% - Accent5 3 3 3 6" xfId="4393"/>
    <cellStyle name="40% - Accent5 3 3 3 6 2" xfId="9527"/>
    <cellStyle name="40% - Accent5 3 3 3 6 3" xfId="14628"/>
    <cellStyle name="40% - Accent5 3 3 3 7" xfId="5032"/>
    <cellStyle name="40% - Accent5 3 3 3 7 2" xfId="10166"/>
    <cellStyle name="40% - Accent5 3 3 3 7 3" xfId="15267"/>
    <cellStyle name="40% - Accent5 3 3 3 8" xfId="6128"/>
    <cellStyle name="40% - Accent5 3 3 3 9" xfId="11229"/>
    <cellStyle name="40% - Accent5 3 3 4" xfId="730"/>
    <cellStyle name="40% - Accent5 3 3 4 2" xfId="1720"/>
    <cellStyle name="40% - Accent5 3 3 4 2 2" xfId="6854"/>
    <cellStyle name="40% - Accent5 3 3 4 2 3" xfId="11955"/>
    <cellStyle name="40% - Accent5 3 3 4 3" xfId="5864"/>
    <cellStyle name="40% - Accent5 3 3 4 4" xfId="10967"/>
    <cellStyle name="40% - Accent5 3 3 5" xfId="1415"/>
    <cellStyle name="40% - Accent5 3 3 5 2" xfId="6549"/>
    <cellStyle name="40% - Accent5 3 3 5 3" xfId="11650"/>
    <cellStyle name="40% - Accent5 3 3 6" xfId="2301"/>
    <cellStyle name="40% - Accent5 3 3 6 2" xfId="7435"/>
    <cellStyle name="40% - Accent5 3 3 6 3" xfId="12536"/>
    <cellStyle name="40% - Accent5 3 3 7" xfId="2897"/>
    <cellStyle name="40% - Accent5 3 3 7 2" xfId="8031"/>
    <cellStyle name="40% - Accent5 3 3 7 3" xfId="13132"/>
    <cellStyle name="40% - Accent5 3 3 8" xfId="3507"/>
    <cellStyle name="40% - Accent5 3 3 8 2" xfId="8641"/>
    <cellStyle name="40% - Accent5 3 3 8 3" xfId="13742"/>
    <cellStyle name="40% - Accent5 3 3 9" xfId="4131"/>
    <cellStyle name="40% - Accent5 3 3 9 2" xfId="9265"/>
    <cellStyle name="40% - Accent5 3 3 9 3" xfId="14366"/>
    <cellStyle name="40% - Accent5 3 4" xfId="303"/>
    <cellStyle name="40% - Accent5 3 4 10" xfId="10589"/>
    <cellStyle name="40% - Accent5 3 4 2" xfId="921"/>
    <cellStyle name="40% - Accent5 3 4 2 2" xfId="1909"/>
    <cellStyle name="40% - Accent5 3 4 2 2 2" xfId="7043"/>
    <cellStyle name="40% - Accent5 3 4 2 2 3" xfId="12144"/>
    <cellStyle name="40% - Accent5 3 4 2 3" xfId="6055"/>
    <cellStyle name="40% - Accent5 3 4 2 4" xfId="11156"/>
    <cellStyle name="40% - Accent5 3 4 3" xfId="1342"/>
    <cellStyle name="40% - Accent5 3 4 3 2" xfId="6476"/>
    <cellStyle name="40% - Accent5 3 4 3 3" xfId="11577"/>
    <cellStyle name="40% - Accent5 3 4 4" xfId="2490"/>
    <cellStyle name="40% - Accent5 3 4 4 2" xfId="7624"/>
    <cellStyle name="40% - Accent5 3 4 4 3" xfId="12725"/>
    <cellStyle name="40% - Accent5 3 4 5" xfId="3086"/>
    <cellStyle name="40% - Accent5 3 4 5 2" xfId="8220"/>
    <cellStyle name="40% - Accent5 3 4 5 3" xfId="13321"/>
    <cellStyle name="40% - Accent5 3 4 6" xfId="3696"/>
    <cellStyle name="40% - Accent5 3 4 6 2" xfId="8830"/>
    <cellStyle name="40% - Accent5 3 4 6 3" xfId="13931"/>
    <cellStyle name="40% - Accent5 3 4 7" xfId="4320"/>
    <cellStyle name="40% - Accent5 3 4 7 2" xfId="9454"/>
    <cellStyle name="40% - Accent5 3 4 7 3" xfId="14555"/>
    <cellStyle name="40% - Accent5 3 4 8" xfId="4959"/>
    <cellStyle name="40% - Accent5 3 4 8 2" xfId="10093"/>
    <cellStyle name="40% - Accent5 3 4 8 3" xfId="15194"/>
    <cellStyle name="40% - Accent5 3 4 9" xfId="5486"/>
    <cellStyle name="40% - Accent5 3 5" xfId="497"/>
    <cellStyle name="40% - Accent5 3 5 10" xfId="10734"/>
    <cellStyle name="40% - Accent5 3 5 2" xfId="1066"/>
    <cellStyle name="40% - Accent5 3 5 2 2" xfId="2054"/>
    <cellStyle name="40% - Accent5 3 5 2 2 2" xfId="7188"/>
    <cellStyle name="40% - Accent5 3 5 2 2 3" xfId="12289"/>
    <cellStyle name="40% - Accent5 3 5 2 3" xfId="6200"/>
    <cellStyle name="40% - Accent5 3 5 2 4" xfId="11301"/>
    <cellStyle name="40% - Accent5 3 5 3" xfId="1487"/>
    <cellStyle name="40% - Accent5 3 5 3 2" xfId="6621"/>
    <cellStyle name="40% - Accent5 3 5 3 3" xfId="11722"/>
    <cellStyle name="40% - Accent5 3 5 4" xfId="2635"/>
    <cellStyle name="40% - Accent5 3 5 4 2" xfId="7769"/>
    <cellStyle name="40% - Accent5 3 5 4 3" xfId="12870"/>
    <cellStyle name="40% - Accent5 3 5 5" xfId="3231"/>
    <cellStyle name="40% - Accent5 3 5 5 2" xfId="8365"/>
    <cellStyle name="40% - Accent5 3 5 5 3" xfId="13466"/>
    <cellStyle name="40% - Accent5 3 5 6" xfId="3841"/>
    <cellStyle name="40% - Accent5 3 5 6 2" xfId="8975"/>
    <cellStyle name="40% - Accent5 3 5 6 3" xfId="14076"/>
    <cellStyle name="40% - Accent5 3 5 7" xfId="4465"/>
    <cellStyle name="40% - Accent5 3 5 7 2" xfId="9599"/>
    <cellStyle name="40% - Accent5 3 5 7 3" xfId="14700"/>
    <cellStyle name="40% - Accent5 3 5 8" xfId="5104"/>
    <cellStyle name="40% - Accent5 3 5 8 2" xfId="10238"/>
    <cellStyle name="40% - Accent5 3 5 8 3" xfId="15339"/>
    <cellStyle name="40% - Accent5 3 5 9" xfId="5631"/>
    <cellStyle name="40% - Accent5 3 6" xfId="849"/>
    <cellStyle name="40% - Accent5 3 6 2" xfId="1837"/>
    <cellStyle name="40% - Accent5 3 6 2 2" xfId="6971"/>
    <cellStyle name="40% - Accent5 3 6 2 3" xfId="12072"/>
    <cellStyle name="40% - Accent5 3 6 3" xfId="2418"/>
    <cellStyle name="40% - Accent5 3 6 3 2" xfId="7552"/>
    <cellStyle name="40% - Accent5 3 6 3 3" xfId="12653"/>
    <cellStyle name="40% - Accent5 3 6 4" xfId="3014"/>
    <cellStyle name="40% - Accent5 3 6 4 2" xfId="8148"/>
    <cellStyle name="40% - Accent5 3 6 4 3" xfId="13249"/>
    <cellStyle name="40% - Accent5 3 6 5" xfId="3624"/>
    <cellStyle name="40% - Accent5 3 6 5 2" xfId="8758"/>
    <cellStyle name="40% - Accent5 3 6 5 3" xfId="13859"/>
    <cellStyle name="40% - Accent5 3 6 6" xfId="4248"/>
    <cellStyle name="40% - Accent5 3 6 6 2" xfId="9382"/>
    <cellStyle name="40% - Accent5 3 6 6 3" xfId="14483"/>
    <cellStyle name="40% - Accent5 3 6 7" xfId="4887"/>
    <cellStyle name="40% - Accent5 3 6 7 2" xfId="10021"/>
    <cellStyle name="40% - Accent5 3 6 7 3" xfId="15122"/>
    <cellStyle name="40% - Accent5 3 6 8" xfId="5983"/>
    <cellStyle name="40% - Accent5 3 6 9" xfId="11084"/>
    <cellStyle name="40% - Accent5 3 7" xfId="657"/>
    <cellStyle name="40% - Accent5 3 7 2" xfId="1647"/>
    <cellStyle name="40% - Accent5 3 7 2 2" xfId="6781"/>
    <cellStyle name="40% - Accent5 3 7 2 3" xfId="11882"/>
    <cellStyle name="40% - Accent5 3 7 3" xfId="5791"/>
    <cellStyle name="40% - Accent5 3 7 4" xfId="10894"/>
    <cellStyle name="40% - Accent5 3 8" xfId="1270"/>
    <cellStyle name="40% - Accent5 3 8 2" xfId="6404"/>
    <cellStyle name="40% - Accent5 3 8 3" xfId="11505"/>
    <cellStyle name="40% - Accent5 3 9" xfId="2228"/>
    <cellStyle name="40% - Accent5 3 9 2" xfId="7362"/>
    <cellStyle name="40% - Accent5 3 9 3" xfId="12463"/>
    <cellStyle name="40% - Accent5 4" xfId="274"/>
    <cellStyle name="40% - Accent5 4 10" xfId="3448"/>
    <cellStyle name="40% - Accent5 4 10 2" xfId="8582"/>
    <cellStyle name="40% - Accent5 4 10 3" xfId="13683"/>
    <cellStyle name="40% - Accent5 4 11" xfId="4072"/>
    <cellStyle name="40% - Accent5 4 11 2" xfId="9206"/>
    <cellStyle name="40% - Accent5 4 11 3" xfId="14307"/>
    <cellStyle name="40% - Accent5 4 12" xfId="4711"/>
    <cellStyle name="40% - Accent5 4 12 2" xfId="9845"/>
    <cellStyle name="40% - Accent5 4 12 3" xfId="14946"/>
    <cellStyle name="40% - Accent5 4 13" xfId="5457"/>
    <cellStyle name="40% - Accent5 4 14" xfId="10560"/>
    <cellStyle name="40% - Accent5 4 2" xfId="468"/>
    <cellStyle name="40% - Accent5 4 2 10" xfId="4813"/>
    <cellStyle name="40% - Accent5 4 2 10 2" xfId="9947"/>
    <cellStyle name="40% - Accent5 4 2 10 3" xfId="15048"/>
    <cellStyle name="40% - Accent5 4 2 11" xfId="5602"/>
    <cellStyle name="40% - Accent5 4 2 12" xfId="10705"/>
    <cellStyle name="40% - Accent5 4 2 2" xfId="613"/>
    <cellStyle name="40% - Accent5 4 2 2 10" xfId="10850"/>
    <cellStyle name="40% - Accent5 4 2 2 2" xfId="1182"/>
    <cellStyle name="40% - Accent5 4 2 2 2 2" xfId="2170"/>
    <cellStyle name="40% - Accent5 4 2 2 2 2 2" xfId="7304"/>
    <cellStyle name="40% - Accent5 4 2 2 2 2 3" xfId="12405"/>
    <cellStyle name="40% - Accent5 4 2 2 2 3" xfId="6316"/>
    <cellStyle name="40% - Accent5 4 2 2 2 4" xfId="11417"/>
    <cellStyle name="40% - Accent5 4 2 2 3" xfId="1603"/>
    <cellStyle name="40% - Accent5 4 2 2 3 2" xfId="6737"/>
    <cellStyle name="40% - Accent5 4 2 2 3 3" xfId="11838"/>
    <cellStyle name="40% - Accent5 4 2 2 4" xfId="2751"/>
    <cellStyle name="40% - Accent5 4 2 2 4 2" xfId="7885"/>
    <cellStyle name="40% - Accent5 4 2 2 4 3" xfId="12986"/>
    <cellStyle name="40% - Accent5 4 2 2 5" xfId="3347"/>
    <cellStyle name="40% - Accent5 4 2 2 5 2" xfId="8481"/>
    <cellStyle name="40% - Accent5 4 2 2 5 3" xfId="13582"/>
    <cellStyle name="40% - Accent5 4 2 2 6" xfId="3957"/>
    <cellStyle name="40% - Accent5 4 2 2 6 2" xfId="9091"/>
    <cellStyle name="40% - Accent5 4 2 2 6 3" xfId="14192"/>
    <cellStyle name="40% - Accent5 4 2 2 7" xfId="4581"/>
    <cellStyle name="40% - Accent5 4 2 2 7 2" xfId="9715"/>
    <cellStyle name="40% - Accent5 4 2 2 7 3" xfId="14816"/>
    <cellStyle name="40% - Accent5 4 2 2 8" xfId="5220"/>
    <cellStyle name="40% - Accent5 4 2 2 8 2" xfId="10354"/>
    <cellStyle name="40% - Accent5 4 2 2 8 3" xfId="15455"/>
    <cellStyle name="40% - Accent5 4 2 2 9" xfId="5747"/>
    <cellStyle name="40% - Accent5 4 2 3" xfId="1037"/>
    <cellStyle name="40% - Accent5 4 2 3 2" xfId="2025"/>
    <cellStyle name="40% - Accent5 4 2 3 2 2" xfId="7159"/>
    <cellStyle name="40% - Accent5 4 2 3 2 3" xfId="12260"/>
    <cellStyle name="40% - Accent5 4 2 3 3" xfId="2606"/>
    <cellStyle name="40% - Accent5 4 2 3 3 2" xfId="7740"/>
    <cellStyle name="40% - Accent5 4 2 3 3 3" xfId="12841"/>
    <cellStyle name="40% - Accent5 4 2 3 4" xfId="3202"/>
    <cellStyle name="40% - Accent5 4 2 3 4 2" xfId="8336"/>
    <cellStyle name="40% - Accent5 4 2 3 4 3" xfId="13437"/>
    <cellStyle name="40% - Accent5 4 2 3 5" xfId="3812"/>
    <cellStyle name="40% - Accent5 4 2 3 5 2" xfId="8946"/>
    <cellStyle name="40% - Accent5 4 2 3 5 3" xfId="14047"/>
    <cellStyle name="40% - Accent5 4 2 3 6" xfId="4436"/>
    <cellStyle name="40% - Accent5 4 2 3 6 2" xfId="9570"/>
    <cellStyle name="40% - Accent5 4 2 3 6 3" xfId="14671"/>
    <cellStyle name="40% - Accent5 4 2 3 7" xfId="5075"/>
    <cellStyle name="40% - Accent5 4 2 3 7 2" xfId="10209"/>
    <cellStyle name="40% - Accent5 4 2 3 7 3" xfId="15310"/>
    <cellStyle name="40% - Accent5 4 2 3 8" xfId="6171"/>
    <cellStyle name="40% - Accent5 4 2 3 9" xfId="11272"/>
    <cellStyle name="40% - Accent5 4 2 4" xfId="773"/>
    <cellStyle name="40% - Accent5 4 2 4 2" xfId="1763"/>
    <cellStyle name="40% - Accent5 4 2 4 2 2" xfId="6897"/>
    <cellStyle name="40% - Accent5 4 2 4 2 3" xfId="11998"/>
    <cellStyle name="40% - Accent5 4 2 4 3" xfId="5907"/>
    <cellStyle name="40% - Accent5 4 2 4 4" xfId="11010"/>
    <cellStyle name="40% - Accent5 4 2 5" xfId="1458"/>
    <cellStyle name="40% - Accent5 4 2 5 2" xfId="6592"/>
    <cellStyle name="40% - Accent5 4 2 5 3" xfId="11693"/>
    <cellStyle name="40% - Accent5 4 2 6" xfId="2344"/>
    <cellStyle name="40% - Accent5 4 2 6 2" xfId="7478"/>
    <cellStyle name="40% - Accent5 4 2 6 3" xfId="12579"/>
    <cellStyle name="40% - Accent5 4 2 7" xfId="2940"/>
    <cellStyle name="40% - Accent5 4 2 7 2" xfId="8074"/>
    <cellStyle name="40% - Accent5 4 2 7 3" xfId="13175"/>
    <cellStyle name="40% - Accent5 4 2 8" xfId="3550"/>
    <cellStyle name="40% - Accent5 4 2 8 2" xfId="8684"/>
    <cellStyle name="40% - Accent5 4 2 8 3" xfId="13785"/>
    <cellStyle name="40% - Accent5 4 2 9" xfId="4174"/>
    <cellStyle name="40% - Accent5 4 2 9 2" xfId="9308"/>
    <cellStyle name="40% - Accent5 4 2 9 3" xfId="14409"/>
    <cellStyle name="40% - Accent5 4 3" xfId="317"/>
    <cellStyle name="40% - Accent5 4 3 10" xfId="10603"/>
    <cellStyle name="40% - Accent5 4 3 2" xfId="935"/>
    <cellStyle name="40% - Accent5 4 3 2 2" xfId="1923"/>
    <cellStyle name="40% - Accent5 4 3 2 2 2" xfId="7057"/>
    <cellStyle name="40% - Accent5 4 3 2 2 3" xfId="12158"/>
    <cellStyle name="40% - Accent5 4 3 2 3" xfId="6069"/>
    <cellStyle name="40% - Accent5 4 3 2 4" xfId="11170"/>
    <cellStyle name="40% - Accent5 4 3 3" xfId="1356"/>
    <cellStyle name="40% - Accent5 4 3 3 2" xfId="6490"/>
    <cellStyle name="40% - Accent5 4 3 3 3" xfId="11591"/>
    <cellStyle name="40% - Accent5 4 3 4" xfId="2504"/>
    <cellStyle name="40% - Accent5 4 3 4 2" xfId="7638"/>
    <cellStyle name="40% - Accent5 4 3 4 3" xfId="12739"/>
    <cellStyle name="40% - Accent5 4 3 5" xfId="3100"/>
    <cellStyle name="40% - Accent5 4 3 5 2" xfId="8234"/>
    <cellStyle name="40% - Accent5 4 3 5 3" xfId="13335"/>
    <cellStyle name="40% - Accent5 4 3 6" xfId="3710"/>
    <cellStyle name="40% - Accent5 4 3 6 2" xfId="8844"/>
    <cellStyle name="40% - Accent5 4 3 6 3" xfId="13945"/>
    <cellStyle name="40% - Accent5 4 3 7" xfId="4334"/>
    <cellStyle name="40% - Accent5 4 3 7 2" xfId="9468"/>
    <cellStyle name="40% - Accent5 4 3 7 3" xfId="14569"/>
    <cellStyle name="40% - Accent5 4 3 8" xfId="4973"/>
    <cellStyle name="40% - Accent5 4 3 8 2" xfId="10107"/>
    <cellStyle name="40% - Accent5 4 3 8 3" xfId="15208"/>
    <cellStyle name="40% - Accent5 4 3 9" xfId="5500"/>
    <cellStyle name="40% - Accent5 4 4" xfId="511"/>
    <cellStyle name="40% - Accent5 4 4 10" xfId="10748"/>
    <cellStyle name="40% - Accent5 4 4 2" xfId="1080"/>
    <cellStyle name="40% - Accent5 4 4 2 2" xfId="2068"/>
    <cellStyle name="40% - Accent5 4 4 2 2 2" xfId="7202"/>
    <cellStyle name="40% - Accent5 4 4 2 2 3" xfId="12303"/>
    <cellStyle name="40% - Accent5 4 4 2 3" xfId="6214"/>
    <cellStyle name="40% - Accent5 4 4 2 4" xfId="11315"/>
    <cellStyle name="40% - Accent5 4 4 3" xfId="1501"/>
    <cellStyle name="40% - Accent5 4 4 3 2" xfId="6635"/>
    <cellStyle name="40% - Accent5 4 4 3 3" xfId="11736"/>
    <cellStyle name="40% - Accent5 4 4 4" xfId="2649"/>
    <cellStyle name="40% - Accent5 4 4 4 2" xfId="7783"/>
    <cellStyle name="40% - Accent5 4 4 4 3" xfId="12884"/>
    <cellStyle name="40% - Accent5 4 4 5" xfId="3245"/>
    <cellStyle name="40% - Accent5 4 4 5 2" xfId="8379"/>
    <cellStyle name="40% - Accent5 4 4 5 3" xfId="13480"/>
    <cellStyle name="40% - Accent5 4 4 6" xfId="3855"/>
    <cellStyle name="40% - Accent5 4 4 6 2" xfId="8989"/>
    <cellStyle name="40% - Accent5 4 4 6 3" xfId="14090"/>
    <cellStyle name="40% - Accent5 4 4 7" xfId="4479"/>
    <cellStyle name="40% - Accent5 4 4 7 2" xfId="9613"/>
    <cellStyle name="40% - Accent5 4 4 7 3" xfId="14714"/>
    <cellStyle name="40% - Accent5 4 4 8" xfId="5118"/>
    <cellStyle name="40% - Accent5 4 4 8 2" xfId="10252"/>
    <cellStyle name="40% - Accent5 4 4 8 3" xfId="15353"/>
    <cellStyle name="40% - Accent5 4 4 9" xfId="5645"/>
    <cellStyle name="40% - Accent5 4 5" xfId="892"/>
    <cellStyle name="40% - Accent5 4 5 2" xfId="1880"/>
    <cellStyle name="40% - Accent5 4 5 2 2" xfId="7014"/>
    <cellStyle name="40% - Accent5 4 5 2 3" xfId="12115"/>
    <cellStyle name="40% - Accent5 4 5 3" xfId="2461"/>
    <cellStyle name="40% - Accent5 4 5 3 2" xfId="7595"/>
    <cellStyle name="40% - Accent5 4 5 3 3" xfId="12696"/>
    <cellStyle name="40% - Accent5 4 5 4" xfId="3057"/>
    <cellStyle name="40% - Accent5 4 5 4 2" xfId="8191"/>
    <cellStyle name="40% - Accent5 4 5 4 3" xfId="13292"/>
    <cellStyle name="40% - Accent5 4 5 5" xfId="3667"/>
    <cellStyle name="40% - Accent5 4 5 5 2" xfId="8801"/>
    <cellStyle name="40% - Accent5 4 5 5 3" xfId="13902"/>
    <cellStyle name="40% - Accent5 4 5 6" xfId="4291"/>
    <cellStyle name="40% - Accent5 4 5 6 2" xfId="9425"/>
    <cellStyle name="40% - Accent5 4 5 6 3" xfId="14526"/>
    <cellStyle name="40% - Accent5 4 5 7" xfId="4930"/>
    <cellStyle name="40% - Accent5 4 5 7 2" xfId="10064"/>
    <cellStyle name="40% - Accent5 4 5 7 3" xfId="15165"/>
    <cellStyle name="40% - Accent5 4 5 8" xfId="6026"/>
    <cellStyle name="40% - Accent5 4 5 9" xfId="11127"/>
    <cellStyle name="40% - Accent5 4 6" xfId="671"/>
    <cellStyle name="40% - Accent5 4 6 2" xfId="1661"/>
    <cellStyle name="40% - Accent5 4 6 2 2" xfId="6795"/>
    <cellStyle name="40% - Accent5 4 6 2 3" xfId="11896"/>
    <cellStyle name="40% - Accent5 4 6 3" xfId="5805"/>
    <cellStyle name="40% - Accent5 4 6 4" xfId="10908"/>
    <cellStyle name="40% - Accent5 4 7" xfId="1313"/>
    <cellStyle name="40% - Accent5 4 7 2" xfId="6447"/>
    <cellStyle name="40% - Accent5 4 7 3" xfId="11548"/>
    <cellStyle name="40% - Accent5 4 8" xfId="2242"/>
    <cellStyle name="40% - Accent5 4 8 2" xfId="7376"/>
    <cellStyle name="40% - Accent5 4 8 3" xfId="12477"/>
    <cellStyle name="40% - Accent5 4 9" xfId="2838"/>
    <cellStyle name="40% - Accent5 4 9 2" xfId="7972"/>
    <cellStyle name="40% - Accent5 4 9 3" xfId="13073"/>
    <cellStyle name="40% - Accent5 5" xfId="628"/>
    <cellStyle name="40% - Accent5 5 10" xfId="5762"/>
    <cellStyle name="40% - Accent5 5 11" xfId="10865"/>
    <cellStyle name="40% - Accent5 5 2" xfId="1197"/>
    <cellStyle name="40% - Accent5 5 2 2" xfId="2185"/>
    <cellStyle name="40% - Accent5 5 2 2 2" xfId="7319"/>
    <cellStyle name="40% - Accent5 5 2 2 3" xfId="12420"/>
    <cellStyle name="40% - Accent5 5 2 3" xfId="2766"/>
    <cellStyle name="40% - Accent5 5 2 3 2" xfId="7900"/>
    <cellStyle name="40% - Accent5 5 2 3 3" xfId="13001"/>
    <cellStyle name="40% - Accent5 5 2 4" xfId="3362"/>
    <cellStyle name="40% - Accent5 5 2 4 2" xfId="8496"/>
    <cellStyle name="40% - Accent5 5 2 4 3" xfId="13597"/>
    <cellStyle name="40% - Accent5 5 2 5" xfId="3972"/>
    <cellStyle name="40% - Accent5 5 2 5 2" xfId="9106"/>
    <cellStyle name="40% - Accent5 5 2 5 3" xfId="14207"/>
    <cellStyle name="40% - Accent5 5 2 6" xfId="4596"/>
    <cellStyle name="40% - Accent5 5 2 6 2" xfId="9730"/>
    <cellStyle name="40% - Accent5 5 2 6 3" xfId="14831"/>
    <cellStyle name="40% - Accent5 5 2 7" xfId="5235"/>
    <cellStyle name="40% - Accent5 5 2 7 2" xfId="10369"/>
    <cellStyle name="40% - Accent5 5 2 7 3" xfId="15470"/>
    <cellStyle name="40% - Accent5 5 2 8" xfId="6331"/>
    <cellStyle name="40% - Accent5 5 2 9" xfId="11432"/>
    <cellStyle name="40% - Accent5 5 3" xfId="788"/>
    <cellStyle name="40% - Accent5 5 3 2" xfId="1778"/>
    <cellStyle name="40% - Accent5 5 3 2 2" xfId="6912"/>
    <cellStyle name="40% - Accent5 5 3 2 3" xfId="12013"/>
    <cellStyle name="40% - Accent5 5 3 3" xfId="5922"/>
    <cellStyle name="40% - Accent5 5 3 4" xfId="11025"/>
    <cellStyle name="40% - Accent5 5 4" xfId="1618"/>
    <cellStyle name="40% - Accent5 5 4 2" xfId="6752"/>
    <cellStyle name="40% - Accent5 5 4 3" xfId="11853"/>
    <cellStyle name="40% - Accent5 5 5" xfId="2359"/>
    <cellStyle name="40% - Accent5 5 5 2" xfId="7493"/>
    <cellStyle name="40% - Accent5 5 5 3" xfId="12594"/>
    <cellStyle name="40% - Accent5 5 6" xfId="2955"/>
    <cellStyle name="40% - Accent5 5 6 2" xfId="8089"/>
    <cellStyle name="40% - Accent5 5 6 3" xfId="13190"/>
    <cellStyle name="40% - Accent5 5 7" xfId="3565"/>
    <cellStyle name="40% - Accent5 5 7 2" xfId="8699"/>
    <cellStyle name="40% - Accent5 5 7 3" xfId="13800"/>
    <cellStyle name="40% - Accent5 5 8" xfId="4189"/>
    <cellStyle name="40% - Accent5 5 8 2" xfId="9323"/>
    <cellStyle name="40% - Accent5 5 8 3" xfId="14424"/>
    <cellStyle name="40% - Accent5 5 9" xfId="4828"/>
    <cellStyle name="40% - Accent5 5 9 2" xfId="9962"/>
    <cellStyle name="40% - Accent5 5 9 3" xfId="15063"/>
    <cellStyle name="40% - Accent5 6" xfId="1211"/>
    <cellStyle name="40% - Accent5 6 2" xfId="2199"/>
    <cellStyle name="40% - Accent5 6 2 2" xfId="7333"/>
    <cellStyle name="40% - Accent5 6 2 3" xfId="12434"/>
    <cellStyle name="40% - Accent5 6 3" xfId="2780"/>
    <cellStyle name="40% - Accent5 6 3 2" xfId="7914"/>
    <cellStyle name="40% - Accent5 6 3 3" xfId="13015"/>
    <cellStyle name="40% - Accent5 6 4" xfId="3376"/>
    <cellStyle name="40% - Accent5 6 4 2" xfId="8510"/>
    <cellStyle name="40% - Accent5 6 4 3" xfId="13611"/>
    <cellStyle name="40% - Accent5 6 5" xfId="3986"/>
    <cellStyle name="40% - Accent5 6 5 2" xfId="9120"/>
    <cellStyle name="40% - Accent5 6 5 3" xfId="14221"/>
    <cellStyle name="40% - Accent5 6 6" xfId="4610"/>
    <cellStyle name="40% - Accent5 6 6 2" xfId="9744"/>
    <cellStyle name="40% - Accent5 6 6 3" xfId="14845"/>
    <cellStyle name="40% - Accent5 6 7" xfId="5249"/>
    <cellStyle name="40% - Accent5 6 7 2" xfId="10383"/>
    <cellStyle name="40% - Accent5 6 7 3" xfId="15484"/>
    <cellStyle name="40% - Accent5 6 8" xfId="6345"/>
    <cellStyle name="40% - Accent5 6 9" xfId="11446"/>
    <cellStyle name="40% - Accent5 7" xfId="2795"/>
    <cellStyle name="40% - Accent5 7 2" xfId="3391"/>
    <cellStyle name="40% - Accent5 7 2 2" xfId="8525"/>
    <cellStyle name="40% - Accent5 7 2 3" xfId="13626"/>
    <cellStyle name="40% - Accent5 7 3" xfId="4001"/>
    <cellStyle name="40% - Accent5 7 3 2" xfId="9135"/>
    <cellStyle name="40% - Accent5 7 3 3" xfId="14236"/>
    <cellStyle name="40% - Accent5 7 4" xfId="4625"/>
    <cellStyle name="40% - Accent5 7 4 2" xfId="9759"/>
    <cellStyle name="40% - Accent5 7 4 3" xfId="14860"/>
    <cellStyle name="40% - Accent5 7 5" xfId="5264"/>
    <cellStyle name="40% - Accent5 7 5 2" xfId="10398"/>
    <cellStyle name="40% - Accent5 7 5 3" xfId="15499"/>
    <cellStyle name="40% - Accent5 7 6" xfId="7929"/>
    <cellStyle name="40% - Accent5 7 7" xfId="13030"/>
    <cellStyle name="40% - Accent5 8" xfId="3405"/>
    <cellStyle name="40% - Accent5 8 2" xfId="4015"/>
    <cellStyle name="40% - Accent5 8 2 2" xfId="9149"/>
    <cellStyle name="40% - Accent5 8 2 3" xfId="14250"/>
    <cellStyle name="40% - Accent5 8 3" xfId="4639"/>
    <cellStyle name="40% - Accent5 8 3 2" xfId="9773"/>
    <cellStyle name="40% - Accent5 8 3 3" xfId="14874"/>
    <cellStyle name="40% - Accent5 8 4" xfId="5278"/>
    <cellStyle name="40% - Accent5 8 4 2" xfId="10412"/>
    <cellStyle name="40% - Accent5 8 4 3" xfId="15513"/>
    <cellStyle name="40% - Accent5 8 5" xfId="8539"/>
    <cellStyle name="40% - Accent5 8 6" xfId="13640"/>
    <cellStyle name="40% - Accent5 9" xfId="4029"/>
    <cellStyle name="40% - Accent5 9 2" xfId="4653"/>
    <cellStyle name="40% - Accent5 9 2 2" xfId="9787"/>
    <cellStyle name="40% - Accent5 9 2 3" xfId="14888"/>
    <cellStyle name="40% - Accent5 9 3" xfId="5292"/>
    <cellStyle name="40% - Accent5 9 3 2" xfId="10426"/>
    <cellStyle name="40% - Accent5 9 3 3" xfId="15527"/>
    <cellStyle name="40% - Accent5 9 4" xfId="9163"/>
    <cellStyle name="40% - Accent5 9 5" xfId="14264"/>
    <cellStyle name="40% - Accent6" xfId="23" builtinId="51" customBuiltin="1"/>
    <cellStyle name="40% - Accent6 10" xfId="4670"/>
    <cellStyle name="40% - Accent6 10 2" xfId="5309"/>
    <cellStyle name="40% - Accent6 10 2 2" xfId="10443"/>
    <cellStyle name="40% - Accent6 10 2 3" xfId="15544"/>
    <cellStyle name="40% - Accent6 10 3" xfId="9804"/>
    <cellStyle name="40% - Accent6 10 4" xfId="14905"/>
    <cellStyle name="40% - Accent6 2" xfId="24"/>
    <cellStyle name="40% - Accent6 2 10" xfId="2216"/>
    <cellStyle name="40% - Accent6 2 10 2" xfId="7350"/>
    <cellStyle name="40% - Accent6 2 10 3" xfId="12451"/>
    <cellStyle name="40% - Accent6 2 11" xfId="2812"/>
    <cellStyle name="40% - Accent6 2 11 2" xfId="7946"/>
    <cellStyle name="40% - Accent6 2 11 3" xfId="13047"/>
    <cellStyle name="40% - Accent6 2 12" xfId="3422"/>
    <cellStyle name="40% - Accent6 2 12 2" xfId="8556"/>
    <cellStyle name="40% - Accent6 2 12 3" xfId="13657"/>
    <cellStyle name="40% - Accent6 2 13" xfId="4046"/>
    <cellStyle name="40% - Accent6 2 13 2" xfId="9180"/>
    <cellStyle name="40% - Accent6 2 13 3" xfId="14281"/>
    <cellStyle name="40% - Accent6 2 14" xfId="4685"/>
    <cellStyle name="40% - Accent6 2 14 2" xfId="9819"/>
    <cellStyle name="40% - Accent6 2 14 3" xfId="14920"/>
    <cellStyle name="40% - Accent6 2 15" xfId="130"/>
    <cellStyle name="40% - Accent6 2 2" xfId="187"/>
    <cellStyle name="40% - Accent6 2 2 10" xfId="4089"/>
    <cellStyle name="40% - Accent6 2 2 10 2" xfId="9223"/>
    <cellStyle name="40% - Accent6 2 2 10 3" xfId="14324"/>
    <cellStyle name="40% - Accent6 2 2 11" xfId="4728"/>
    <cellStyle name="40% - Accent6 2 2 11 2" xfId="9862"/>
    <cellStyle name="40% - Accent6 2 2 11 3" xfId="14963"/>
    <cellStyle name="40% - Accent6 2 2 12" xfId="5372"/>
    <cellStyle name="40% - Accent6 2 2 13" xfId="10475"/>
    <cellStyle name="40% - Accent6 2 2 2" xfId="382"/>
    <cellStyle name="40% - Accent6 2 2 2 10" xfId="10620"/>
    <cellStyle name="40% - Accent6 2 2 2 2" xfId="952"/>
    <cellStyle name="40% - Accent6 2 2 2 2 2" xfId="1940"/>
    <cellStyle name="40% - Accent6 2 2 2 2 2 2" xfId="7074"/>
    <cellStyle name="40% - Accent6 2 2 2 2 2 3" xfId="12175"/>
    <cellStyle name="40% - Accent6 2 2 2 2 3" xfId="6086"/>
    <cellStyle name="40% - Accent6 2 2 2 2 4" xfId="11187"/>
    <cellStyle name="40% - Accent6 2 2 2 3" xfId="1373"/>
    <cellStyle name="40% - Accent6 2 2 2 3 2" xfId="6507"/>
    <cellStyle name="40% - Accent6 2 2 2 3 3" xfId="11608"/>
    <cellStyle name="40% - Accent6 2 2 2 4" xfId="2521"/>
    <cellStyle name="40% - Accent6 2 2 2 4 2" xfId="7655"/>
    <cellStyle name="40% - Accent6 2 2 2 4 3" xfId="12756"/>
    <cellStyle name="40% - Accent6 2 2 2 5" xfId="3117"/>
    <cellStyle name="40% - Accent6 2 2 2 5 2" xfId="8251"/>
    <cellStyle name="40% - Accent6 2 2 2 5 3" xfId="13352"/>
    <cellStyle name="40% - Accent6 2 2 2 6" xfId="3727"/>
    <cellStyle name="40% - Accent6 2 2 2 6 2" xfId="8861"/>
    <cellStyle name="40% - Accent6 2 2 2 6 3" xfId="13962"/>
    <cellStyle name="40% - Accent6 2 2 2 7" xfId="4351"/>
    <cellStyle name="40% - Accent6 2 2 2 7 2" xfId="9485"/>
    <cellStyle name="40% - Accent6 2 2 2 7 3" xfId="14586"/>
    <cellStyle name="40% - Accent6 2 2 2 8" xfId="4990"/>
    <cellStyle name="40% - Accent6 2 2 2 8 2" xfId="10124"/>
    <cellStyle name="40% - Accent6 2 2 2 8 3" xfId="15225"/>
    <cellStyle name="40% - Accent6 2 2 2 9" xfId="5517"/>
    <cellStyle name="40% - Accent6 2 2 3" xfId="528"/>
    <cellStyle name="40% - Accent6 2 2 3 10" xfId="10765"/>
    <cellStyle name="40% - Accent6 2 2 3 2" xfId="1097"/>
    <cellStyle name="40% - Accent6 2 2 3 2 2" xfId="2085"/>
    <cellStyle name="40% - Accent6 2 2 3 2 2 2" xfId="7219"/>
    <cellStyle name="40% - Accent6 2 2 3 2 2 3" xfId="12320"/>
    <cellStyle name="40% - Accent6 2 2 3 2 3" xfId="6231"/>
    <cellStyle name="40% - Accent6 2 2 3 2 4" xfId="11332"/>
    <cellStyle name="40% - Accent6 2 2 3 3" xfId="1518"/>
    <cellStyle name="40% - Accent6 2 2 3 3 2" xfId="6652"/>
    <cellStyle name="40% - Accent6 2 2 3 3 3" xfId="11753"/>
    <cellStyle name="40% - Accent6 2 2 3 4" xfId="2666"/>
    <cellStyle name="40% - Accent6 2 2 3 4 2" xfId="7800"/>
    <cellStyle name="40% - Accent6 2 2 3 4 3" xfId="12901"/>
    <cellStyle name="40% - Accent6 2 2 3 5" xfId="3262"/>
    <cellStyle name="40% - Accent6 2 2 3 5 2" xfId="8396"/>
    <cellStyle name="40% - Accent6 2 2 3 5 3" xfId="13497"/>
    <cellStyle name="40% - Accent6 2 2 3 6" xfId="3872"/>
    <cellStyle name="40% - Accent6 2 2 3 6 2" xfId="9006"/>
    <cellStyle name="40% - Accent6 2 2 3 6 3" xfId="14107"/>
    <cellStyle name="40% - Accent6 2 2 3 7" xfId="4496"/>
    <cellStyle name="40% - Accent6 2 2 3 7 2" xfId="9630"/>
    <cellStyle name="40% - Accent6 2 2 3 7 3" xfId="14731"/>
    <cellStyle name="40% - Accent6 2 2 3 8" xfId="5135"/>
    <cellStyle name="40% - Accent6 2 2 3 8 2" xfId="10269"/>
    <cellStyle name="40% - Accent6 2 2 3 8 3" xfId="15370"/>
    <cellStyle name="40% - Accent6 2 2 3 9" xfId="5662"/>
    <cellStyle name="40% - Accent6 2 2 4" xfId="807"/>
    <cellStyle name="40% - Accent6 2 2 4 2" xfId="1795"/>
    <cellStyle name="40% - Accent6 2 2 4 2 2" xfId="6929"/>
    <cellStyle name="40% - Accent6 2 2 4 2 3" xfId="12030"/>
    <cellStyle name="40% - Accent6 2 2 4 3" xfId="2376"/>
    <cellStyle name="40% - Accent6 2 2 4 3 2" xfId="7510"/>
    <cellStyle name="40% - Accent6 2 2 4 3 3" xfId="12611"/>
    <cellStyle name="40% - Accent6 2 2 4 4" xfId="2972"/>
    <cellStyle name="40% - Accent6 2 2 4 4 2" xfId="8106"/>
    <cellStyle name="40% - Accent6 2 2 4 4 3" xfId="13207"/>
    <cellStyle name="40% - Accent6 2 2 4 5" xfId="3582"/>
    <cellStyle name="40% - Accent6 2 2 4 5 2" xfId="8716"/>
    <cellStyle name="40% - Accent6 2 2 4 5 3" xfId="13817"/>
    <cellStyle name="40% - Accent6 2 2 4 6" xfId="4206"/>
    <cellStyle name="40% - Accent6 2 2 4 6 2" xfId="9340"/>
    <cellStyle name="40% - Accent6 2 2 4 6 3" xfId="14441"/>
    <cellStyle name="40% - Accent6 2 2 4 7" xfId="4845"/>
    <cellStyle name="40% - Accent6 2 2 4 7 2" xfId="9979"/>
    <cellStyle name="40% - Accent6 2 2 4 7 3" xfId="15080"/>
    <cellStyle name="40% - Accent6 2 2 4 8" xfId="5941"/>
    <cellStyle name="40% - Accent6 2 2 4 9" xfId="11042"/>
    <cellStyle name="40% - Accent6 2 2 5" xfId="688"/>
    <cellStyle name="40% - Accent6 2 2 5 2" xfId="1678"/>
    <cellStyle name="40% - Accent6 2 2 5 2 2" xfId="6812"/>
    <cellStyle name="40% - Accent6 2 2 5 2 3" xfId="11913"/>
    <cellStyle name="40% - Accent6 2 2 5 3" xfId="5822"/>
    <cellStyle name="40% - Accent6 2 2 5 4" xfId="10925"/>
    <cellStyle name="40% - Accent6 2 2 6" xfId="1228"/>
    <cellStyle name="40% - Accent6 2 2 6 2" xfId="6362"/>
    <cellStyle name="40% - Accent6 2 2 6 3" xfId="11463"/>
    <cellStyle name="40% - Accent6 2 2 7" xfId="2259"/>
    <cellStyle name="40% - Accent6 2 2 7 2" xfId="7393"/>
    <cellStyle name="40% - Accent6 2 2 7 3" xfId="12494"/>
    <cellStyle name="40% - Accent6 2 2 8" xfId="2855"/>
    <cellStyle name="40% - Accent6 2 2 8 2" xfId="7989"/>
    <cellStyle name="40% - Accent6 2 2 8 3" xfId="13090"/>
    <cellStyle name="40% - Accent6 2 2 9" xfId="3465"/>
    <cellStyle name="40% - Accent6 2 2 9 2" xfId="8599"/>
    <cellStyle name="40% - Accent6 2 2 9 3" xfId="13700"/>
    <cellStyle name="40% - Accent6 2 3" xfId="203"/>
    <cellStyle name="40% - Accent6 2 3 10" xfId="4104"/>
    <cellStyle name="40% - Accent6 2 3 10 2" xfId="9238"/>
    <cellStyle name="40% - Accent6 2 3 10 3" xfId="14339"/>
    <cellStyle name="40% - Accent6 2 3 11" xfId="4743"/>
    <cellStyle name="40% - Accent6 2 3 11 2" xfId="9877"/>
    <cellStyle name="40% - Accent6 2 3 11 3" xfId="14978"/>
    <cellStyle name="40% - Accent6 2 3 12" xfId="5387"/>
    <cellStyle name="40% - Accent6 2 3 13" xfId="10490"/>
    <cellStyle name="40% - Accent6 2 3 2" xfId="397"/>
    <cellStyle name="40% - Accent6 2 3 2 10" xfId="10635"/>
    <cellStyle name="40% - Accent6 2 3 2 2" xfId="967"/>
    <cellStyle name="40% - Accent6 2 3 2 2 2" xfId="1955"/>
    <cellStyle name="40% - Accent6 2 3 2 2 2 2" xfId="7089"/>
    <cellStyle name="40% - Accent6 2 3 2 2 2 3" xfId="12190"/>
    <cellStyle name="40% - Accent6 2 3 2 2 3" xfId="6101"/>
    <cellStyle name="40% - Accent6 2 3 2 2 4" xfId="11202"/>
    <cellStyle name="40% - Accent6 2 3 2 3" xfId="1388"/>
    <cellStyle name="40% - Accent6 2 3 2 3 2" xfId="6522"/>
    <cellStyle name="40% - Accent6 2 3 2 3 3" xfId="11623"/>
    <cellStyle name="40% - Accent6 2 3 2 4" xfId="2536"/>
    <cellStyle name="40% - Accent6 2 3 2 4 2" xfId="7670"/>
    <cellStyle name="40% - Accent6 2 3 2 4 3" xfId="12771"/>
    <cellStyle name="40% - Accent6 2 3 2 5" xfId="3132"/>
    <cellStyle name="40% - Accent6 2 3 2 5 2" xfId="8266"/>
    <cellStyle name="40% - Accent6 2 3 2 5 3" xfId="13367"/>
    <cellStyle name="40% - Accent6 2 3 2 6" xfId="3742"/>
    <cellStyle name="40% - Accent6 2 3 2 6 2" xfId="8876"/>
    <cellStyle name="40% - Accent6 2 3 2 6 3" xfId="13977"/>
    <cellStyle name="40% - Accent6 2 3 2 7" xfId="4366"/>
    <cellStyle name="40% - Accent6 2 3 2 7 2" xfId="9500"/>
    <cellStyle name="40% - Accent6 2 3 2 7 3" xfId="14601"/>
    <cellStyle name="40% - Accent6 2 3 2 8" xfId="5005"/>
    <cellStyle name="40% - Accent6 2 3 2 8 2" xfId="10139"/>
    <cellStyle name="40% - Accent6 2 3 2 8 3" xfId="15240"/>
    <cellStyle name="40% - Accent6 2 3 2 9" xfId="5532"/>
    <cellStyle name="40% - Accent6 2 3 3" xfId="543"/>
    <cellStyle name="40% - Accent6 2 3 3 10" xfId="10780"/>
    <cellStyle name="40% - Accent6 2 3 3 2" xfId="1112"/>
    <cellStyle name="40% - Accent6 2 3 3 2 2" xfId="2100"/>
    <cellStyle name="40% - Accent6 2 3 3 2 2 2" xfId="7234"/>
    <cellStyle name="40% - Accent6 2 3 3 2 2 3" xfId="12335"/>
    <cellStyle name="40% - Accent6 2 3 3 2 3" xfId="6246"/>
    <cellStyle name="40% - Accent6 2 3 3 2 4" xfId="11347"/>
    <cellStyle name="40% - Accent6 2 3 3 3" xfId="1533"/>
    <cellStyle name="40% - Accent6 2 3 3 3 2" xfId="6667"/>
    <cellStyle name="40% - Accent6 2 3 3 3 3" xfId="11768"/>
    <cellStyle name="40% - Accent6 2 3 3 4" xfId="2681"/>
    <cellStyle name="40% - Accent6 2 3 3 4 2" xfId="7815"/>
    <cellStyle name="40% - Accent6 2 3 3 4 3" xfId="12916"/>
    <cellStyle name="40% - Accent6 2 3 3 5" xfId="3277"/>
    <cellStyle name="40% - Accent6 2 3 3 5 2" xfId="8411"/>
    <cellStyle name="40% - Accent6 2 3 3 5 3" xfId="13512"/>
    <cellStyle name="40% - Accent6 2 3 3 6" xfId="3887"/>
    <cellStyle name="40% - Accent6 2 3 3 6 2" xfId="9021"/>
    <cellStyle name="40% - Accent6 2 3 3 6 3" xfId="14122"/>
    <cellStyle name="40% - Accent6 2 3 3 7" xfId="4511"/>
    <cellStyle name="40% - Accent6 2 3 3 7 2" xfId="9645"/>
    <cellStyle name="40% - Accent6 2 3 3 7 3" xfId="14746"/>
    <cellStyle name="40% - Accent6 2 3 3 8" xfId="5150"/>
    <cellStyle name="40% - Accent6 2 3 3 8 2" xfId="10284"/>
    <cellStyle name="40% - Accent6 2 3 3 8 3" xfId="15385"/>
    <cellStyle name="40% - Accent6 2 3 3 9" xfId="5677"/>
    <cellStyle name="40% - Accent6 2 3 4" xfId="822"/>
    <cellStyle name="40% - Accent6 2 3 4 2" xfId="1810"/>
    <cellStyle name="40% - Accent6 2 3 4 2 2" xfId="6944"/>
    <cellStyle name="40% - Accent6 2 3 4 2 3" xfId="12045"/>
    <cellStyle name="40% - Accent6 2 3 4 3" xfId="2391"/>
    <cellStyle name="40% - Accent6 2 3 4 3 2" xfId="7525"/>
    <cellStyle name="40% - Accent6 2 3 4 3 3" xfId="12626"/>
    <cellStyle name="40% - Accent6 2 3 4 4" xfId="2987"/>
    <cellStyle name="40% - Accent6 2 3 4 4 2" xfId="8121"/>
    <cellStyle name="40% - Accent6 2 3 4 4 3" xfId="13222"/>
    <cellStyle name="40% - Accent6 2 3 4 5" xfId="3597"/>
    <cellStyle name="40% - Accent6 2 3 4 5 2" xfId="8731"/>
    <cellStyle name="40% - Accent6 2 3 4 5 3" xfId="13832"/>
    <cellStyle name="40% - Accent6 2 3 4 6" xfId="4221"/>
    <cellStyle name="40% - Accent6 2 3 4 6 2" xfId="9355"/>
    <cellStyle name="40% - Accent6 2 3 4 6 3" xfId="14456"/>
    <cellStyle name="40% - Accent6 2 3 4 7" xfId="4860"/>
    <cellStyle name="40% - Accent6 2 3 4 7 2" xfId="9994"/>
    <cellStyle name="40% - Accent6 2 3 4 7 3" xfId="15095"/>
    <cellStyle name="40% - Accent6 2 3 4 8" xfId="5956"/>
    <cellStyle name="40% - Accent6 2 3 4 9" xfId="11057"/>
    <cellStyle name="40% - Accent6 2 3 5" xfId="703"/>
    <cellStyle name="40% - Accent6 2 3 5 2" xfId="1693"/>
    <cellStyle name="40% - Accent6 2 3 5 2 2" xfId="6827"/>
    <cellStyle name="40% - Accent6 2 3 5 2 3" xfId="11928"/>
    <cellStyle name="40% - Accent6 2 3 5 3" xfId="5837"/>
    <cellStyle name="40% - Accent6 2 3 5 4" xfId="10940"/>
    <cellStyle name="40% - Accent6 2 3 6" xfId="1243"/>
    <cellStyle name="40% - Accent6 2 3 6 2" xfId="6377"/>
    <cellStyle name="40% - Accent6 2 3 6 3" xfId="11478"/>
    <cellStyle name="40% - Accent6 2 3 7" xfId="2274"/>
    <cellStyle name="40% - Accent6 2 3 7 2" xfId="7408"/>
    <cellStyle name="40% - Accent6 2 3 7 3" xfId="12509"/>
    <cellStyle name="40% - Accent6 2 3 8" xfId="2870"/>
    <cellStyle name="40% - Accent6 2 3 8 2" xfId="8004"/>
    <cellStyle name="40% - Accent6 2 3 8 3" xfId="13105"/>
    <cellStyle name="40% - Accent6 2 3 9" xfId="3480"/>
    <cellStyle name="40% - Accent6 2 3 9 2" xfId="8614"/>
    <cellStyle name="40% - Accent6 2 3 9 3" xfId="13715"/>
    <cellStyle name="40% - Accent6 2 4" xfId="219"/>
    <cellStyle name="40% - Accent6 2 4 10" xfId="4119"/>
    <cellStyle name="40% - Accent6 2 4 10 2" xfId="9253"/>
    <cellStyle name="40% - Accent6 2 4 10 3" xfId="14354"/>
    <cellStyle name="40% - Accent6 2 4 11" xfId="4758"/>
    <cellStyle name="40% - Accent6 2 4 11 2" xfId="9892"/>
    <cellStyle name="40% - Accent6 2 4 11 3" xfId="14993"/>
    <cellStyle name="40% - Accent6 2 4 12" xfId="5402"/>
    <cellStyle name="40% - Accent6 2 4 13" xfId="10505"/>
    <cellStyle name="40% - Accent6 2 4 2" xfId="413"/>
    <cellStyle name="40% - Accent6 2 4 2 10" xfId="10650"/>
    <cellStyle name="40% - Accent6 2 4 2 2" xfId="982"/>
    <cellStyle name="40% - Accent6 2 4 2 2 2" xfId="1970"/>
    <cellStyle name="40% - Accent6 2 4 2 2 2 2" xfId="7104"/>
    <cellStyle name="40% - Accent6 2 4 2 2 2 3" xfId="12205"/>
    <cellStyle name="40% - Accent6 2 4 2 2 3" xfId="6116"/>
    <cellStyle name="40% - Accent6 2 4 2 2 4" xfId="11217"/>
    <cellStyle name="40% - Accent6 2 4 2 3" xfId="1403"/>
    <cellStyle name="40% - Accent6 2 4 2 3 2" xfId="6537"/>
    <cellStyle name="40% - Accent6 2 4 2 3 3" xfId="11638"/>
    <cellStyle name="40% - Accent6 2 4 2 4" xfId="2551"/>
    <cellStyle name="40% - Accent6 2 4 2 4 2" xfId="7685"/>
    <cellStyle name="40% - Accent6 2 4 2 4 3" xfId="12786"/>
    <cellStyle name="40% - Accent6 2 4 2 5" xfId="3147"/>
    <cellStyle name="40% - Accent6 2 4 2 5 2" xfId="8281"/>
    <cellStyle name="40% - Accent6 2 4 2 5 3" xfId="13382"/>
    <cellStyle name="40% - Accent6 2 4 2 6" xfId="3757"/>
    <cellStyle name="40% - Accent6 2 4 2 6 2" xfId="8891"/>
    <cellStyle name="40% - Accent6 2 4 2 6 3" xfId="13992"/>
    <cellStyle name="40% - Accent6 2 4 2 7" xfId="4381"/>
    <cellStyle name="40% - Accent6 2 4 2 7 2" xfId="9515"/>
    <cellStyle name="40% - Accent6 2 4 2 7 3" xfId="14616"/>
    <cellStyle name="40% - Accent6 2 4 2 8" xfId="5020"/>
    <cellStyle name="40% - Accent6 2 4 2 8 2" xfId="10154"/>
    <cellStyle name="40% - Accent6 2 4 2 8 3" xfId="15255"/>
    <cellStyle name="40% - Accent6 2 4 2 9" xfId="5547"/>
    <cellStyle name="40% - Accent6 2 4 3" xfId="558"/>
    <cellStyle name="40% - Accent6 2 4 3 10" xfId="10795"/>
    <cellStyle name="40% - Accent6 2 4 3 2" xfId="1127"/>
    <cellStyle name="40% - Accent6 2 4 3 2 2" xfId="2115"/>
    <cellStyle name="40% - Accent6 2 4 3 2 2 2" xfId="7249"/>
    <cellStyle name="40% - Accent6 2 4 3 2 2 3" xfId="12350"/>
    <cellStyle name="40% - Accent6 2 4 3 2 3" xfId="6261"/>
    <cellStyle name="40% - Accent6 2 4 3 2 4" xfId="11362"/>
    <cellStyle name="40% - Accent6 2 4 3 3" xfId="1548"/>
    <cellStyle name="40% - Accent6 2 4 3 3 2" xfId="6682"/>
    <cellStyle name="40% - Accent6 2 4 3 3 3" xfId="11783"/>
    <cellStyle name="40% - Accent6 2 4 3 4" xfId="2696"/>
    <cellStyle name="40% - Accent6 2 4 3 4 2" xfId="7830"/>
    <cellStyle name="40% - Accent6 2 4 3 4 3" xfId="12931"/>
    <cellStyle name="40% - Accent6 2 4 3 5" xfId="3292"/>
    <cellStyle name="40% - Accent6 2 4 3 5 2" xfId="8426"/>
    <cellStyle name="40% - Accent6 2 4 3 5 3" xfId="13527"/>
    <cellStyle name="40% - Accent6 2 4 3 6" xfId="3902"/>
    <cellStyle name="40% - Accent6 2 4 3 6 2" xfId="9036"/>
    <cellStyle name="40% - Accent6 2 4 3 6 3" xfId="14137"/>
    <cellStyle name="40% - Accent6 2 4 3 7" xfId="4526"/>
    <cellStyle name="40% - Accent6 2 4 3 7 2" xfId="9660"/>
    <cellStyle name="40% - Accent6 2 4 3 7 3" xfId="14761"/>
    <cellStyle name="40% - Accent6 2 4 3 8" xfId="5165"/>
    <cellStyle name="40% - Accent6 2 4 3 8 2" xfId="10299"/>
    <cellStyle name="40% - Accent6 2 4 3 8 3" xfId="15400"/>
    <cellStyle name="40% - Accent6 2 4 3 9" xfId="5692"/>
    <cellStyle name="40% - Accent6 2 4 4" xfId="837"/>
    <cellStyle name="40% - Accent6 2 4 4 2" xfId="1825"/>
    <cellStyle name="40% - Accent6 2 4 4 2 2" xfId="6959"/>
    <cellStyle name="40% - Accent6 2 4 4 2 3" xfId="12060"/>
    <cellStyle name="40% - Accent6 2 4 4 3" xfId="2406"/>
    <cellStyle name="40% - Accent6 2 4 4 3 2" xfId="7540"/>
    <cellStyle name="40% - Accent6 2 4 4 3 3" xfId="12641"/>
    <cellStyle name="40% - Accent6 2 4 4 4" xfId="3002"/>
    <cellStyle name="40% - Accent6 2 4 4 4 2" xfId="8136"/>
    <cellStyle name="40% - Accent6 2 4 4 4 3" xfId="13237"/>
    <cellStyle name="40% - Accent6 2 4 4 5" xfId="3612"/>
    <cellStyle name="40% - Accent6 2 4 4 5 2" xfId="8746"/>
    <cellStyle name="40% - Accent6 2 4 4 5 3" xfId="13847"/>
    <cellStyle name="40% - Accent6 2 4 4 6" xfId="4236"/>
    <cellStyle name="40% - Accent6 2 4 4 6 2" xfId="9370"/>
    <cellStyle name="40% - Accent6 2 4 4 6 3" xfId="14471"/>
    <cellStyle name="40% - Accent6 2 4 4 7" xfId="4875"/>
    <cellStyle name="40% - Accent6 2 4 4 7 2" xfId="10009"/>
    <cellStyle name="40% - Accent6 2 4 4 7 3" xfId="15110"/>
    <cellStyle name="40% - Accent6 2 4 4 8" xfId="5971"/>
    <cellStyle name="40% - Accent6 2 4 4 9" xfId="11072"/>
    <cellStyle name="40% - Accent6 2 4 5" xfId="718"/>
    <cellStyle name="40% - Accent6 2 4 5 2" xfId="1708"/>
    <cellStyle name="40% - Accent6 2 4 5 2 2" xfId="6842"/>
    <cellStyle name="40% - Accent6 2 4 5 2 3" xfId="11943"/>
    <cellStyle name="40% - Accent6 2 4 5 3" xfId="5852"/>
    <cellStyle name="40% - Accent6 2 4 5 4" xfId="10955"/>
    <cellStyle name="40% - Accent6 2 4 6" xfId="1258"/>
    <cellStyle name="40% - Accent6 2 4 6 2" xfId="6392"/>
    <cellStyle name="40% - Accent6 2 4 6 3" xfId="11493"/>
    <cellStyle name="40% - Accent6 2 4 7" xfId="2289"/>
    <cellStyle name="40% - Accent6 2 4 7 2" xfId="7423"/>
    <cellStyle name="40% - Accent6 2 4 7 3" xfId="12524"/>
    <cellStyle name="40% - Accent6 2 4 8" xfId="2885"/>
    <cellStyle name="40% - Accent6 2 4 8 2" xfId="8019"/>
    <cellStyle name="40% - Accent6 2 4 8 3" xfId="13120"/>
    <cellStyle name="40% - Accent6 2 4 9" xfId="3495"/>
    <cellStyle name="40% - Accent6 2 4 9 2" xfId="8629"/>
    <cellStyle name="40% - Accent6 2 4 9 3" xfId="13730"/>
    <cellStyle name="40% - Accent6 2 5" xfId="248"/>
    <cellStyle name="40% - Accent6 2 5 10" xfId="4148"/>
    <cellStyle name="40% - Accent6 2 5 10 2" xfId="9282"/>
    <cellStyle name="40% - Accent6 2 5 10 3" xfId="14383"/>
    <cellStyle name="40% - Accent6 2 5 11" xfId="4787"/>
    <cellStyle name="40% - Accent6 2 5 11 2" xfId="9921"/>
    <cellStyle name="40% - Accent6 2 5 11 3" xfId="15022"/>
    <cellStyle name="40% - Accent6 2 5 12" xfId="5431"/>
    <cellStyle name="40% - Accent6 2 5 13" xfId="10534"/>
    <cellStyle name="40% - Accent6 2 5 2" xfId="442"/>
    <cellStyle name="40% - Accent6 2 5 2 10" xfId="10679"/>
    <cellStyle name="40% - Accent6 2 5 2 2" xfId="1011"/>
    <cellStyle name="40% - Accent6 2 5 2 2 2" xfId="1999"/>
    <cellStyle name="40% - Accent6 2 5 2 2 2 2" xfId="7133"/>
    <cellStyle name="40% - Accent6 2 5 2 2 2 3" xfId="12234"/>
    <cellStyle name="40% - Accent6 2 5 2 2 3" xfId="6145"/>
    <cellStyle name="40% - Accent6 2 5 2 2 4" xfId="11246"/>
    <cellStyle name="40% - Accent6 2 5 2 3" xfId="1432"/>
    <cellStyle name="40% - Accent6 2 5 2 3 2" xfId="6566"/>
    <cellStyle name="40% - Accent6 2 5 2 3 3" xfId="11667"/>
    <cellStyle name="40% - Accent6 2 5 2 4" xfId="2580"/>
    <cellStyle name="40% - Accent6 2 5 2 4 2" xfId="7714"/>
    <cellStyle name="40% - Accent6 2 5 2 4 3" xfId="12815"/>
    <cellStyle name="40% - Accent6 2 5 2 5" xfId="3176"/>
    <cellStyle name="40% - Accent6 2 5 2 5 2" xfId="8310"/>
    <cellStyle name="40% - Accent6 2 5 2 5 3" xfId="13411"/>
    <cellStyle name="40% - Accent6 2 5 2 6" xfId="3786"/>
    <cellStyle name="40% - Accent6 2 5 2 6 2" xfId="8920"/>
    <cellStyle name="40% - Accent6 2 5 2 6 3" xfId="14021"/>
    <cellStyle name="40% - Accent6 2 5 2 7" xfId="4410"/>
    <cellStyle name="40% - Accent6 2 5 2 7 2" xfId="9544"/>
    <cellStyle name="40% - Accent6 2 5 2 7 3" xfId="14645"/>
    <cellStyle name="40% - Accent6 2 5 2 8" xfId="5049"/>
    <cellStyle name="40% - Accent6 2 5 2 8 2" xfId="10183"/>
    <cellStyle name="40% - Accent6 2 5 2 8 3" xfId="15284"/>
    <cellStyle name="40% - Accent6 2 5 2 9" xfId="5576"/>
    <cellStyle name="40% - Accent6 2 5 3" xfId="587"/>
    <cellStyle name="40% - Accent6 2 5 3 10" xfId="10824"/>
    <cellStyle name="40% - Accent6 2 5 3 2" xfId="1156"/>
    <cellStyle name="40% - Accent6 2 5 3 2 2" xfId="2144"/>
    <cellStyle name="40% - Accent6 2 5 3 2 2 2" xfId="7278"/>
    <cellStyle name="40% - Accent6 2 5 3 2 2 3" xfId="12379"/>
    <cellStyle name="40% - Accent6 2 5 3 2 3" xfId="6290"/>
    <cellStyle name="40% - Accent6 2 5 3 2 4" xfId="11391"/>
    <cellStyle name="40% - Accent6 2 5 3 3" xfId="1577"/>
    <cellStyle name="40% - Accent6 2 5 3 3 2" xfId="6711"/>
    <cellStyle name="40% - Accent6 2 5 3 3 3" xfId="11812"/>
    <cellStyle name="40% - Accent6 2 5 3 4" xfId="2725"/>
    <cellStyle name="40% - Accent6 2 5 3 4 2" xfId="7859"/>
    <cellStyle name="40% - Accent6 2 5 3 4 3" xfId="12960"/>
    <cellStyle name="40% - Accent6 2 5 3 5" xfId="3321"/>
    <cellStyle name="40% - Accent6 2 5 3 5 2" xfId="8455"/>
    <cellStyle name="40% - Accent6 2 5 3 5 3" xfId="13556"/>
    <cellStyle name="40% - Accent6 2 5 3 6" xfId="3931"/>
    <cellStyle name="40% - Accent6 2 5 3 6 2" xfId="9065"/>
    <cellStyle name="40% - Accent6 2 5 3 6 3" xfId="14166"/>
    <cellStyle name="40% - Accent6 2 5 3 7" xfId="4555"/>
    <cellStyle name="40% - Accent6 2 5 3 7 2" xfId="9689"/>
    <cellStyle name="40% - Accent6 2 5 3 7 3" xfId="14790"/>
    <cellStyle name="40% - Accent6 2 5 3 8" xfId="5194"/>
    <cellStyle name="40% - Accent6 2 5 3 8 2" xfId="10328"/>
    <cellStyle name="40% - Accent6 2 5 3 8 3" xfId="15429"/>
    <cellStyle name="40% - Accent6 2 5 3 9" xfId="5721"/>
    <cellStyle name="40% - Accent6 2 5 4" xfId="866"/>
    <cellStyle name="40% - Accent6 2 5 4 2" xfId="1854"/>
    <cellStyle name="40% - Accent6 2 5 4 2 2" xfId="6988"/>
    <cellStyle name="40% - Accent6 2 5 4 2 3" xfId="12089"/>
    <cellStyle name="40% - Accent6 2 5 4 3" xfId="2435"/>
    <cellStyle name="40% - Accent6 2 5 4 3 2" xfId="7569"/>
    <cellStyle name="40% - Accent6 2 5 4 3 3" xfId="12670"/>
    <cellStyle name="40% - Accent6 2 5 4 4" xfId="3031"/>
    <cellStyle name="40% - Accent6 2 5 4 4 2" xfId="8165"/>
    <cellStyle name="40% - Accent6 2 5 4 4 3" xfId="13266"/>
    <cellStyle name="40% - Accent6 2 5 4 5" xfId="3641"/>
    <cellStyle name="40% - Accent6 2 5 4 5 2" xfId="8775"/>
    <cellStyle name="40% - Accent6 2 5 4 5 3" xfId="13876"/>
    <cellStyle name="40% - Accent6 2 5 4 6" xfId="4265"/>
    <cellStyle name="40% - Accent6 2 5 4 6 2" xfId="9399"/>
    <cellStyle name="40% - Accent6 2 5 4 6 3" xfId="14500"/>
    <cellStyle name="40% - Accent6 2 5 4 7" xfId="4904"/>
    <cellStyle name="40% - Accent6 2 5 4 7 2" xfId="10038"/>
    <cellStyle name="40% - Accent6 2 5 4 7 3" xfId="15139"/>
    <cellStyle name="40% - Accent6 2 5 4 8" xfId="6000"/>
    <cellStyle name="40% - Accent6 2 5 4 9" xfId="11101"/>
    <cellStyle name="40% - Accent6 2 5 5" xfId="747"/>
    <cellStyle name="40% - Accent6 2 5 5 2" xfId="1737"/>
    <cellStyle name="40% - Accent6 2 5 5 2 2" xfId="6871"/>
    <cellStyle name="40% - Accent6 2 5 5 2 3" xfId="11972"/>
    <cellStyle name="40% - Accent6 2 5 5 3" xfId="5881"/>
    <cellStyle name="40% - Accent6 2 5 5 4" xfId="10984"/>
    <cellStyle name="40% - Accent6 2 5 6" xfId="1287"/>
    <cellStyle name="40% - Accent6 2 5 6 2" xfId="6421"/>
    <cellStyle name="40% - Accent6 2 5 6 3" xfId="11522"/>
    <cellStyle name="40% - Accent6 2 5 7" xfId="2318"/>
    <cellStyle name="40% - Accent6 2 5 7 2" xfId="7452"/>
    <cellStyle name="40% - Accent6 2 5 7 3" xfId="12553"/>
    <cellStyle name="40% - Accent6 2 5 8" xfId="2914"/>
    <cellStyle name="40% - Accent6 2 5 8 2" xfId="8048"/>
    <cellStyle name="40% - Accent6 2 5 8 3" xfId="13149"/>
    <cellStyle name="40% - Accent6 2 5 9" xfId="3524"/>
    <cellStyle name="40% - Accent6 2 5 9 2" xfId="8658"/>
    <cellStyle name="40% - Accent6 2 5 9 3" xfId="13759"/>
    <cellStyle name="40% - Accent6 2 6" xfId="332"/>
    <cellStyle name="40% - Accent6 2 7" xfId="291"/>
    <cellStyle name="40% - Accent6 2 7 10" xfId="10577"/>
    <cellStyle name="40% - Accent6 2 7 2" xfId="909"/>
    <cellStyle name="40% - Accent6 2 7 2 2" xfId="1897"/>
    <cellStyle name="40% - Accent6 2 7 2 2 2" xfId="7031"/>
    <cellStyle name="40% - Accent6 2 7 2 2 3" xfId="12132"/>
    <cellStyle name="40% - Accent6 2 7 2 3" xfId="6043"/>
    <cellStyle name="40% - Accent6 2 7 2 4" xfId="11144"/>
    <cellStyle name="40% - Accent6 2 7 3" xfId="1330"/>
    <cellStyle name="40% - Accent6 2 7 3 2" xfId="6464"/>
    <cellStyle name="40% - Accent6 2 7 3 3" xfId="11565"/>
    <cellStyle name="40% - Accent6 2 7 4" xfId="2478"/>
    <cellStyle name="40% - Accent6 2 7 4 2" xfId="7612"/>
    <cellStyle name="40% - Accent6 2 7 4 3" xfId="12713"/>
    <cellStyle name="40% - Accent6 2 7 5" xfId="3074"/>
    <cellStyle name="40% - Accent6 2 7 5 2" xfId="8208"/>
    <cellStyle name="40% - Accent6 2 7 5 3" xfId="13309"/>
    <cellStyle name="40% - Accent6 2 7 6" xfId="3684"/>
    <cellStyle name="40% - Accent6 2 7 6 2" xfId="8818"/>
    <cellStyle name="40% - Accent6 2 7 6 3" xfId="13919"/>
    <cellStyle name="40% - Accent6 2 7 7" xfId="4308"/>
    <cellStyle name="40% - Accent6 2 7 7 2" xfId="9442"/>
    <cellStyle name="40% - Accent6 2 7 7 3" xfId="14543"/>
    <cellStyle name="40% - Accent6 2 7 8" xfId="4947"/>
    <cellStyle name="40% - Accent6 2 7 8 2" xfId="10081"/>
    <cellStyle name="40% - Accent6 2 7 8 3" xfId="15182"/>
    <cellStyle name="40% - Accent6 2 7 9" xfId="5474"/>
    <cellStyle name="40% - Accent6 2 8" xfId="485"/>
    <cellStyle name="40% - Accent6 2 8 10" xfId="10722"/>
    <cellStyle name="40% - Accent6 2 8 2" xfId="1054"/>
    <cellStyle name="40% - Accent6 2 8 2 2" xfId="2042"/>
    <cellStyle name="40% - Accent6 2 8 2 2 2" xfId="7176"/>
    <cellStyle name="40% - Accent6 2 8 2 2 3" xfId="12277"/>
    <cellStyle name="40% - Accent6 2 8 2 3" xfId="6188"/>
    <cellStyle name="40% - Accent6 2 8 2 4" xfId="11289"/>
    <cellStyle name="40% - Accent6 2 8 3" xfId="1475"/>
    <cellStyle name="40% - Accent6 2 8 3 2" xfId="6609"/>
    <cellStyle name="40% - Accent6 2 8 3 3" xfId="11710"/>
    <cellStyle name="40% - Accent6 2 8 4" xfId="2623"/>
    <cellStyle name="40% - Accent6 2 8 4 2" xfId="7757"/>
    <cellStyle name="40% - Accent6 2 8 4 3" xfId="12858"/>
    <cellStyle name="40% - Accent6 2 8 5" xfId="3219"/>
    <cellStyle name="40% - Accent6 2 8 5 2" xfId="8353"/>
    <cellStyle name="40% - Accent6 2 8 5 3" xfId="13454"/>
    <cellStyle name="40% - Accent6 2 8 6" xfId="3829"/>
    <cellStyle name="40% - Accent6 2 8 6 2" xfId="8963"/>
    <cellStyle name="40% - Accent6 2 8 6 3" xfId="14064"/>
    <cellStyle name="40% - Accent6 2 8 7" xfId="4453"/>
    <cellStyle name="40% - Accent6 2 8 7 2" xfId="9587"/>
    <cellStyle name="40% - Accent6 2 8 7 3" xfId="14688"/>
    <cellStyle name="40% - Accent6 2 8 8" xfId="5092"/>
    <cellStyle name="40% - Accent6 2 8 8 2" xfId="10226"/>
    <cellStyle name="40% - Accent6 2 8 8 3" xfId="15327"/>
    <cellStyle name="40% - Accent6 2 8 9" xfId="5619"/>
    <cellStyle name="40% - Accent6 2 9" xfId="645"/>
    <cellStyle name="40% - Accent6 2 9 2" xfId="1635"/>
    <cellStyle name="40% - Accent6 2 9 2 2" xfId="6769"/>
    <cellStyle name="40% - Accent6 2 9 2 3" xfId="11870"/>
    <cellStyle name="40% - Accent6 2 9 3" xfId="5779"/>
    <cellStyle name="40% - Accent6 2 9 4" xfId="10882"/>
    <cellStyle name="40% - Accent6 3" xfId="233"/>
    <cellStyle name="40% - Accent6 3 10" xfId="2826"/>
    <cellStyle name="40% - Accent6 3 10 2" xfId="7960"/>
    <cellStyle name="40% - Accent6 3 10 3" xfId="13061"/>
    <cellStyle name="40% - Accent6 3 11" xfId="3436"/>
    <cellStyle name="40% - Accent6 3 11 2" xfId="8570"/>
    <cellStyle name="40% - Accent6 3 11 3" xfId="13671"/>
    <cellStyle name="40% - Accent6 3 12" xfId="4060"/>
    <cellStyle name="40% - Accent6 3 12 2" xfId="9194"/>
    <cellStyle name="40% - Accent6 3 12 3" xfId="14295"/>
    <cellStyle name="40% - Accent6 3 13" xfId="4699"/>
    <cellStyle name="40% - Accent6 3 13 2" xfId="9833"/>
    <cellStyle name="40% - Accent6 3 13 3" xfId="14934"/>
    <cellStyle name="40% - Accent6 3 14" xfId="5416"/>
    <cellStyle name="40% - Accent6 3 15" xfId="10519"/>
    <cellStyle name="40% - Accent6 3 2" xfId="262"/>
    <cellStyle name="40% - Accent6 3 2 10" xfId="4162"/>
    <cellStyle name="40% - Accent6 3 2 10 2" xfId="9296"/>
    <cellStyle name="40% - Accent6 3 2 10 3" xfId="14397"/>
    <cellStyle name="40% - Accent6 3 2 11" xfId="4801"/>
    <cellStyle name="40% - Accent6 3 2 11 2" xfId="9935"/>
    <cellStyle name="40% - Accent6 3 2 11 3" xfId="15036"/>
    <cellStyle name="40% - Accent6 3 2 12" xfId="5445"/>
    <cellStyle name="40% - Accent6 3 2 13" xfId="10548"/>
    <cellStyle name="40% - Accent6 3 2 2" xfId="456"/>
    <cellStyle name="40% - Accent6 3 2 2 10" xfId="10693"/>
    <cellStyle name="40% - Accent6 3 2 2 2" xfId="1025"/>
    <cellStyle name="40% - Accent6 3 2 2 2 2" xfId="2013"/>
    <cellStyle name="40% - Accent6 3 2 2 2 2 2" xfId="7147"/>
    <cellStyle name="40% - Accent6 3 2 2 2 2 3" xfId="12248"/>
    <cellStyle name="40% - Accent6 3 2 2 2 3" xfId="6159"/>
    <cellStyle name="40% - Accent6 3 2 2 2 4" xfId="11260"/>
    <cellStyle name="40% - Accent6 3 2 2 3" xfId="1446"/>
    <cellStyle name="40% - Accent6 3 2 2 3 2" xfId="6580"/>
    <cellStyle name="40% - Accent6 3 2 2 3 3" xfId="11681"/>
    <cellStyle name="40% - Accent6 3 2 2 4" xfId="2594"/>
    <cellStyle name="40% - Accent6 3 2 2 4 2" xfId="7728"/>
    <cellStyle name="40% - Accent6 3 2 2 4 3" xfId="12829"/>
    <cellStyle name="40% - Accent6 3 2 2 5" xfId="3190"/>
    <cellStyle name="40% - Accent6 3 2 2 5 2" xfId="8324"/>
    <cellStyle name="40% - Accent6 3 2 2 5 3" xfId="13425"/>
    <cellStyle name="40% - Accent6 3 2 2 6" xfId="3800"/>
    <cellStyle name="40% - Accent6 3 2 2 6 2" xfId="8934"/>
    <cellStyle name="40% - Accent6 3 2 2 6 3" xfId="14035"/>
    <cellStyle name="40% - Accent6 3 2 2 7" xfId="4424"/>
    <cellStyle name="40% - Accent6 3 2 2 7 2" xfId="9558"/>
    <cellStyle name="40% - Accent6 3 2 2 7 3" xfId="14659"/>
    <cellStyle name="40% - Accent6 3 2 2 8" xfId="5063"/>
    <cellStyle name="40% - Accent6 3 2 2 8 2" xfId="10197"/>
    <cellStyle name="40% - Accent6 3 2 2 8 3" xfId="15298"/>
    <cellStyle name="40% - Accent6 3 2 2 9" xfId="5590"/>
    <cellStyle name="40% - Accent6 3 2 3" xfId="601"/>
    <cellStyle name="40% - Accent6 3 2 3 10" xfId="10838"/>
    <cellStyle name="40% - Accent6 3 2 3 2" xfId="1170"/>
    <cellStyle name="40% - Accent6 3 2 3 2 2" xfId="2158"/>
    <cellStyle name="40% - Accent6 3 2 3 2 2 2" xfId="7292"/>
    <cellStyle name="40% - Accent6 3 2 3 2 2 3" xfId="12393"/>
    <cellStyle name="40% - Accent6 3 2 3 2 3" xfId="6304"/>
    <cellStyle name="40% - Accent6 3 2 3 2 4" xfId="11405"/>
    <cellStyle name="40% - Accent6 3 2 3 3" xfId="1591"/>
    <cellStyle name="40% - Accent6 3 2 3 3 2" xfId="6725"/>
    <cellStyle name="40% - Accent6 3 2 3 3 3" xfId="11826"/>
    <cellStyle name="40% - Accent6 3 2 3 4" xfId="2739"/>
    <cellStyle name="40% - Accent6 3 2 3 4 2" xfId="7873"/>
    <cellStyle name="40% - Accent6 3 2 3 4 3" xfId="12974"/>
    <cellStyle name="40% - Accent6 3 2 3 5" xfId="3335"/>
    <cellStyle name="40% - Accent6 3 2 3 5 2" xfId="8469"/>
    <cellStyle name="40% - Accent6 3 2 3 5 3" xfId="13570"/>
    <cellStyle name="40% - Accent6 3 2 3 6" xfId="3945"/>
    <cellStyle name="40% - Accent6 3 2 3 6 2" xfId="9079"/>
    <cellStyle name="40% - Accent6 3 2 3 6 3" xfId="14180"/>
    <cellStyle name="40% - Accent6 3 2 3 7" xfId="4569"/>
    <cellStyle name="40% - Accent6 3 2 3 7 2" xfId="9703"/>
    <cellStyle name="40% - Accent6 3 2 3 7 3" xfId="14804"/>
    <cellStyle name="40% - Accent6 3 2 3 8" xfId="5208"/>
    <cellStyle name="40% - Accent6 3 2 3 8 2" xfId="10342"/>
    <cellStyle name="40% - Accent6 3 2 3 8 3" xfId="15443"/>
    <cellStyle name="40% - Accent6 3 2 3 9" xfId="5735"/>
    <cellStyle name="40% - Accent6 3 2 4" xfId="880"/>
    <cellStyle name="40% - Accent6 3 2 4 2" xfId="1868"/>
    <cellStyle name="40% - Accent6 3 2 4 2 2" xfId="7002"/>
    <cellStyle name="40% - Accent6 3 2 4 2 3" xfId="12103"/>
    <cellStyle name="40% - Accent6 3 2 4 3" xfId="2449"/>
    <cellStyle name="40% - Accent6 3 2 4 3 2" xfId="7583"/>
    <cellStyle name="40% - Accent6 3 2 4 3 3" xfId="12684"/>
    <cellStyle name="40% - Accent6 3 2 4 4" xfId="3045"/>
    <cellStyle name="40% - Accent6 3 2 4 4 2" xfId="8179"/>
    <cellStyle name="40% - Accent6 3 2 4 4 3" xfId="13280"/>
    <cellStyle name="40% - Accent6 3 2 4 5" xfId="3655"/>
    <cellStyle name="40% - Accent6 3 2 4 5 2" xfId="8789"/>
    <cellStyle name="40% - Accent6 3 2 4 5 3" xfId="13890"/>
    <cellStyle name="40% - Accent6 3 2 4 6" xfId="4279"/>
    <cellStyle name="40% - Accent6 3 2 4 6 2" xfId="9413"/>
    <cellStyle name="40% - Accent6 3 2 4 6 3" xfId="14514"/>
    <cellStyle name="40% - Accent6 3 2 4 7" xfId="4918"/>
    <cellStyle name="40% - Accent6 3 2 4 7 2" xfId="10052"/>
    <cellStyle name="40% - Accent6 3 2 4 7 3" xfId="15153"/>
    <cellStyle name="40% - Accent6 3 2 4 8" xfId="6014"/>
    <cellStyle name="40% - Accent6 3 2 4 9" xfId="11115"/>
    <cellStyle name="40% - Accent6 3 2 5" xfId="761"/>
    <cellStyle name="40% - Accent6 3 2 5 2" xfId="1751"/>
    <cellStyle name="40% - Accent6 3 2 5 2 2" xfId="6885"/>
    <cellStyle name="40% - Accent6 3 2 5 2 3" xfId="11986"/>
    <cellStyle name="40% - Accent6 3 2 5 3" xfId="5895"/>
    <cellStyle name="40% - Accent6 3 2 5 4" xfId="10998"/>
    <cellStyle name="40% - Accent6 3 2 6" xfId="1301"/>
    <cellStyle name="40% - Accent6 3 2 6 2" xfId="6435"/>
    <cellStyle name="40% - Accent6 3 2 6 3" xfId="11536"/>
    <cellStyle name="40% - Accent6 3 2 7" xfId="2332"/>
    <cellStyle name="40% - Accent6 3 2 7 2" xfId="7466"/>
    <cellStyle name="40% - Accent6 3 2 7 3" xfId="12567"/>
    <cellStyle name="40% - Accent6 3 2 8" xfId="2928"/>
    <cellStyle name="40% - Accent6 3 2 8 2" xfId="8062"/>
    <cellStyle name="40% - Accent6 3 2 8 3" xfId="13163"/>
    <cellStyle name="40% - Accent6 3 2 9" xfId="3538"/>
    <cellStyle name="40% - Accent6 3 2 9 2" xfId="8672"/>
    <cellStyle name="40% - Accent6 3 2 9 3" xfId="13773"/>
    <cellStyle name="40% - Accent6 3 3" xfId="427"/>
    <cellStyle name="40% - Accent6 3 3 10" xfId="4772"/>
    <cellStyle name="40% - Accent6 3 3 10 2" xfId="9906"/>
    <cellStyle name="40% - Accent6 3 3 10 3" xfId="15007"/>
    <cellStyle name="40% - Accent6 3 3 11" xfId="5561"/>
    <cellStyle name="40% - Accent6 3 3 12" xfId="10664"/>
    <cellStyle name="40% - Accent6 3 3 2" xfId="572"/>
    <cellStyle name="40% - Accent6 3 3 2 10" xfId="10809"/>
    <cellStyle name="40% - Accent6 3 3 2 2" xfId="1141"/>
    <cellStyle name="40% - Accent6 3 3 2 2 2" xfId="2129"/>
    <cellStyle name="40% - Accent6 3 3 2 2 2 2" xfId="7263"/>
    <cellStyle name="40% - Accent6 3 3 2 2 2 3" xfId="12364"/>
    <cellStyle name="40% - Accent6 3 3 2 2 3" xfId="6275"/>
    <cellStyle name="40% - Accent6 3 3 2 2 4" xfId="11376"/>
    <cellStyle name="40% - Accent6 3 3 2 3" xfId="1562"/>
    <cellStyle name="40% - Accent6 3 3 2 3 2" xfId="6696"/>
    <cellStyle name="40% - Accent6 3 3 2 3 3" xfId="11797"/>
    <cellStyle name="40% - Accent6 3 3 2 4" xfId="2710"/>
    <cellStyle name="40% - Accent6 3 3 2 4 2" xfId="7844"/>
    <cellStyle name="40% - Accent6 3 3 2 4 3" xfId="12945"/>
    <cellStyle name="40% - Accent6 3 3 2 5" xfId="3306"/>
    <cellStyle name="40% - Accent6 3 3 2 5 2" xfId="8440"/>
    <cellStyle name="40% - Accent6 3 3 2 5 3" xfId="13541"/>
    <cellStyle name="40% - Accent6 3 3 2 6" xfId="3916"/>
    <cellStyle name="40% - Accent6 3 3 2 6 2" xfId="9050"/>
    <cellStyle name="40% - Accent6 3 3 2 6 3" xfId="14151"/>
    <cellStyle name="40% - Accent6 3 3 2 7" xfId="4540"/>
    <cellStyle name="40% - Accent6 3 3 2 7 2" xfId="9674"/>
    <cellStyle name="40% - Accent6 3 3 2 7 3" xfId="14775"/>
    <cellStyle name="40% - Accent6 3 3 2 8" xfId="5179"/>
    <cellStyle name="40% - Accent6 3 3 2 8 2" xfId="10313"/>
    <cellStyle name="40% - Accent6 3 3 2 8 3" xfId="15414"/>
    <cellStyle name="40% - Accent6 3 3 2 9" xfId="5706"/>
    <cellStyle name="40% - Accent6 3 3 3" xfId="996"/>
    <cellStyle name="40% - Accent6 3 3 3 2" xfId="1984"/>
    <cellStyle name="40% - Accent6 3 3 3 2 2" xfId="7118"/>
    <cellStyle name="40% - Accent6 3 3 3 2 3" xfId="12219"/>
    <cellStyle name="40% - Accent6 3 3 3 3" xfId="2565"/>
    <cellStyle name="40% - Accent6 3 3 3 3 2" xfId="7699"/>
    <cellStyle name="40% - Accent6 3 3 3 3 3" xfId="12800"/>
    <cellStyle name="40% - Accent6 3 3 3 4" xfId="3161"/>
    <cellStyle name="40% - Accent6 3 3 3 4 2" xfId="8295"/>
    <cellStyle name="40% - Accent6 3 3 3 4 3" xfId="13396"/>
    <cellStyle name="40% - Accent6 3 3 3 5" xfId="3771"/>
    <cellStyle name="40% - Accent6 3 3 3 5 2" xfId="8905"/>
    <cellStyle name="40% - Accent6 3 3 3 5 3" xfId="14006"/>
    <cellStyle name="40% - Accent6 3 3 3 6" xfId="4395"/>
    <cellStyle name="40% - Accent6 3 3 3 6 2" xfId="9529"/>
    <cellStyle name="40% - Accent6 3 3 3 6 3" xfId="14630"/>
    <cellStyle name="40% - Accent6 3 3 3 7" xfId="5034"/>
    <cellStyle name="40% - Accent6 3 3 3 7 2" xfId="10168"/>
    <cellStyle name="40% - Accent6 3 3 3 7 3" xfId="15269"/>
    <cellStyle name="40% - Accent6 3 3 3 8" xfId="6130"/>
    <cellStyle name="40% - Accent6 3 3 3 9" xfId="11231"/>
    <cellStyle name="40% - Accent6 3 3 4" xfId="732"/>
    <cellStyle name="40% - Accent6 3 3 4 2" xfId="1722"/>
    <cellStyle name="40% - Accent6 3 3 4 2 2" xfId="6856"/>
    <cellStyle name="40% - Accent6 3 3 4 2 3" xfId="11957"/>
    <cellStyle name="40% - Accent6 3 3 4 3" xfId="5866"/>
    <cellStyle name="40% - Accent6 3 3 4 4" xfId="10969"/>
    <cellStyle name="40% - Accent6 3 3 5" xfId="1417"/>
    <cellStyle name="40% - Accent6 3 3 5 2" xfId="6551"/>
    <cellStyle name="40% - Accent6 3 3 5 3" xfId="11652"/>
    <cellStyle name="40% - Accent6 3 3 6" xfId="2303"/>
    <cellStyle name="40% - Accent6 3 3 6 2" xfId="7437"/>
    <cellStyle name="40% - Accent6 3 3 6 3" xfId="12538"/>
    <cellStyle name="40% - Accent6 3 3 7" xfId="2899"/>
    <cellStyle name="40% - Accent6 3 3 7 2" xfId="8033"/>
    <cellStyle name="40% - Accent6 3 3 7 3" xfId="13134"/>
    <cellStyle name="40% - Accent6 3 3 8" xfId="3509"/>
    <cellStyle name="40% - Accent6 3 3 8 2" xfId="8643"/>
    <cellStyle name="40% - Accent6 3 3 8 3" xfId="13744"/>
    <cellStyle name="40% - Accent6 3 3 9" xfId="4133"/>
    <cellStyle name="40% - Accent6 3 3 9 2" xfId="9267"/>
    <cellStyle name="40% - Accent6 3 3 9 3" xfId="14368"/>
    <cellStyle name="40% - Accent6 3 4" xfId="305"/>
    <cellStyle name="40% - Accent6 3 4 10" xfId="10591"/>
    <cellStyle name="40% - Accent6 3 4 2" xfId="923"/>
    <cellStyle name="40% - Accent6 3 4 2 2" xfId="1911"/>
    <cellStyle name="40% - Accent6 3 4 2 2 2" xfId="7045"/>
    <cellStyle name="40% - Accent6 3 4 2 2 3" xfId="12146"/>
    <cellStyle name="40% - Accent6 3 4 2 3" xfId="6057"/>
    <cellStyle name="40% - Accent6 3 4 2 4" xfId="11158"/>
    <cellStyle name="40% - Accent6 3 4 3" xfId="1344"/>
    <cellStyle name="40% - Accent6 3 4 3 2" xfId="6478"/>
    <cellStyle name="40% - Accent6 3 4 3 3" xfId="11579"/>
    <cellStyle name="40% - Accent6 3 4 4" xfId="2492"/>
    <cellStyle name="40% - Accent6 3 4 4 2" xfId="7626"/>
    <cellStyle name="40% - Accent6 3 4 4 3" xfId="12727"/>
    <cellStyle name="40% - Accent6 3 4 5" xfId="3088"/>
    <cellStyle name="40% - Accent6 3 4 5 2" xfId="8222"/>
    <cellStyle name="40% - Accent6 3 4 5 3" xfId="13323"/>
    <cellStyle name="40% - Accent6 3 4 6" xfId="3698"/>
    <cellStyle name="40% - Accent6 3 4 6 2" xfId="8832"/>
    <cellStyle name="40% - Accent6 3 4 6 3" xfId="13933"/>
    <cellStyle name="40% - Accent6 3 4 7" xfId="4322"/>
    <cellStyle name="40% - Accent6 3 4 7 2" xfId="9456"/>
    <cellStyle name="40% - Accent6 3 4 7 3" xfId="14557"/>
    <cellStyle name="40% - Accent6 3 4 8" xfId="4961"/>
    <cellStyle name="40% - Accent6 3 4 8 2" xfId="10095"/>
    <cellStyle name="40% - Accent6 3 4 8 3" xfId="15196"/>
    <cellStyle name="40% - Accent6 3 4 9" xfId="5488"/>
    <cellStyle name="40% - Accent6 3 5" xfId="499"/>
    <cellStyle name="40% - Accent6 3 5 10" xfId="10736"/>
    <cellStyle name="40% - Accent6 3 5 2" xfId="1068"/>
    <cellStyle name="40% - Accent6 3 5 2 2" xfId="2056"/>
    <cellStyle name="40% - Accent6 3 5 2 2 2" xfId="7190"/>
    <cellStyle name="40% - Accent6 3 5 2 2 3" xfId="12291"/>
    <cellStyle name="40% - Accent6 3 5 2 3" xfId="6202"/>
    <cellStyle name="40% - Accent6 3 5 2 4" xfId="11303"/>
    <cellStyle name="40% - Accent6 3 5 3" xfId="1489"/>
    <cellStyle name="40% - Accent6 3 5 3 2" xfId="6623"/>
    <cellStyle name="40% - Accent6 3 5 3 3" xfId="11724"/>
    <cellStyle name="40% - Accent6 3 5 4" xfId="2637"/>
    <cellStyle name="40% - Accent6 3 5 4 2" xfId="7771"/>
    <cellStyle name="40% - Accent6 3 5 4 3" xfId="12872"/>
    <cellStyle name="40% - Accent6 3 5 5" xfId="3233"/>
    <cellStyle name="40% - Accent6 3 5 5 2" xfId="8367"/>
    <cellStyle name="40% - Accent6 3 5 5 3" xfId="13468"/>
    <cellStyle name="40% - Accent6 3 5 6" xfId="3843"/>
    <cellStyle name="40% - Accent6 3 5 6 2" xfId="8977"/>
    <cellStyle name="40% - Accent6 3 5 6 3" xfId="14078"/>
    <cellStyle name="40% - Accent6 3 5 7" xfId="4467"/>
    <cellStyle name="40% - Accent6 3 5 7 2" xfId="9601"/>
    <cellStyle name="40% - Accent6 3 5 7 3" xfId="14702"/>
    <cellStyle name="40% - Accent6 3 5 8" xfId="5106"/>
    <cellStyle name="40% - Accent6 3 5 8 2" xfId="10240"/>
    <cellStyle name="40% - Accent6 3 5 8 3" xfId="15341"/>
    <cellStyle name="40% - Accent6 3 5 9" xfId="5633"/>
    <cellStyle name="40% - Accent6 3 6" xfId="851"/>
    <cellStyle name="40% - Accent6 3 6 2" xfId="1839"/>
    <cellStyle name="40% - Accent6 3 6 2 2" xfId="6973"/>
    <cellStyle name="40% - Accent6 3 6 2 3" xfId="12074"/>
    <cellStyle name="40% - Accent6 3 6 3" xfId="2420"/>
    <cellStyle name="40% - Accent6 3 6 3 2" xfId="7554"/>
    <cellStyle name="40% - Accent6 3 6 3 3" xfId="12655"/>
    <cellStyle name="40% - Accent6 3 6 4" xfId="3016"/>
    <cellStyle name="40% - Accent6 3 6 4 2" xfId="8150"/>
    <cellStyle name="40% - Accent6 3 6 4 3" xfId="13251"/>
    <cellStyle name="40% - Accent6 3 6 5" xfId="3626"/>
    <cellStyle name="40% - Accent6 3 6 5 2" xfId="8760"/>
    <cellStyle name="40% - Accent6 3 6 5 3" xfId="13861"/>
    <cellStyle name="40% - Accent6 3 6 6" xfId="4250"/>
    <cellStyle name="40% - Accent6 3 6 6 2" xfId="9384"/>
    <cellStyle name="40% - Accent6 3 6 6 3" xfId="14485"/>
    <cellStyle name="40% - Accent6 3 6 7" xfId="4889"/>
    <cellStyle name="40% - Accent6 3 6 7 2" xfId="10023"/>
    <cellStyle name="40% - Accent6 3 6 7 3" xfId="15124"/>
    <cellStyle name="40% - Accent6 3 6 8" xfId="5985"/>
    <cellStyle name="40% - Accent6 3 6 9" xfId="11086"/>
    <cellStyle name="40% - Accent6 3 7" xfId="659"/>
    <cellStyle name="40% - Accent6 3 7 2" xfId="1649"/>
    <cellStyle name="40% - Accent6 3 7 2 2" xfId="6783"/>
    <cellStyle name="40% - Accent6 3 7 2 3" xfId="11884"/>
    <cellStyle name="40% - Accent6 3 7 3" xfId="5793"/>
    <cellStyle name="40% - Accent6 3 7 4" xfId="10896"/>
    <cellStyle name="40% - Accent6 3 8" xfId="1272"/>
    <cellStyle name="40% - Accent6 3 8 2" xfId="6406"/>
    <cellStyle name="40% - Accent6 3 8 3" xfId="11507"/>
    <cellStyle name="40% - Accent6 3 9" xfId="2230"/>
    <cellStyle name="40% - Accent6 3 9 2" xfId="7364"/>
    <cellStyle name="40% - Accent6 3 9 3" xfId="12465"/>
    <cellStyle name="40% - Accent6 4" xfId="276"/>
    <cellStyle name="40% - Accent6 4 10" xfId="3450"/>
    <cellStyle name="40% - Accent6 4 10 2" xfId="8584"/>
    <cellStyle name="40% - Accent6 4 10 3" xfId="13685"/>
    <cellStyle name="40% - Accent6 4 11" xfId="4074"/>
    <cellStyle name="40% - Accent6 4 11 2" xfId="9208"/>
    <cellStyle name="40% - Accent6 4 11 3" xfId="14309"/>
    <cellStyle name="40% - Accent6 4 12" xfId="4713"/>
    <cellStyle name="40% - Accent6 4 12 2" xfId="9847"/>
    <cellStyle name="40% - Accent6 4 12 3" xfId="14948"/>
    <cellStyle name="40% - Accent6 4 13" xfId="5459"/>
    <cellStyle name="40% - Accent6 4 14" xfId="10562"/>
    <cellStyle name="40% - Accent6 4 2" xfId="470"/>
    <cellStyle name="40% - Accent6 4 2 10" xfId="4815"/>
    <cellStyle name="40% - Accent6 4 2 10 2" xfId="9949"/>
    <cellStyle name="40% - Accent6 4 2 10 3" xfId="15050"/>
    <cellStyle name="40% - Accent6 4 2 11" xfId="5604"/>
    <cellStyle name="40% - Accent6 4 2 12" xfId="10707"/>
    <cellStyle name="40% - Accent6 4 2 2" xfId="615"/>
    <cellStyle name="40% - Accent6 4 2 2 10" xfId="10852"/>
    <cellStyle name="40% - Accent6 4 2 2 2" xfId="1184"/>
    <cellStyle name="40% - Accent6 4 2 2 2 2" xfId="2172"/>
    <cellStyle name="40% - Accent6 4 2 2 2 2 2" xfId="7306"/>
    <cellStyle name="40% - Accent6 4 2 2 2 2 3" xfId="12407"/>
    <cellStyle name="40% - Accent6 4 2 2 2 3" xfId="6318"/>
    <cellStyle name="40% - Accent6 4 2 2 2 4" xfId="11419"/>
    <cellStyle name="40% - Accent6 4 2 2 3" xfId="1605"/>
    <cellStyle name="40% - Accent6 4 2 2 3 2" xfId="6739"/>
    <cellStyle name="40% - Accent6 4 2 2 3 3" xfId="11840"/>
    <cellStyle name="40% - Accent6 4 2 2 4" xfId="2753"/>
    <cellStyle name="40% - Accent6 4 2 2 4 2" xfId="7887"/>
    <cellStyle name="40% - Accent6 4 2 2 4 3" xfId="12988"/>
    <cellStyle name="40% - Accent6 4 2 2 5" xfId="3349"/>
    <cellStyle name="40% - Accent6 4 2 2 5 2" xfId="8483"/>
    <cellStyle name="40% - Accent6 4 2 2 5 3" xfId="13584"/>
    <cellStyle name="40% - Accent6 4 2 2 6" xfId="3959"/>
    <cellStyle name="40% - Accent6 4 2 2 6 2" xfId="9093"/>
    <cellStyle name="40% - Accent6 4 2 2 6 3" xfId="14194"/>
    <cellStyle name="40% - Accent6 4 2 2 7" xfId="4583"/>
    <cellStyle name="40% - Accent6 4 2 2 7 2" xfId="9717"/>
    <cellStyle name="40% - Accent6 4 2 2 7 3" xfId="14818"/>
    <cellStyle name="40% - Accent6 4 2 2 8" xfId="5222"/>
    <cellStyle name="40% - Accent6 4 2 2 8 2" xfId="10356"/>
    <cellStyle name="40% - Accent6 4 2 2 8 3" xfId="15457"/>
    <cellStyle name="40% - Accent6 4 2 2 9" xfId="5749"/>
    <cellStyle name="40% - Accent6 4 2 3" xfId="1039"/>
    <cellStyle name="40% - Accent6 4 2 3 2" xfId="2027"/>
    <cellStyle name="40% - Accent6 4 2 3 2 2" xfId="7161"/>
    <cellStyle name="40% - Accent6 4 2 3 2 3" xfId="12262"/>
    <cellStyle name="40% - Accent6 4 2 3 3" xfId="2608"/>
    <cellStyle name="40% - Accent6 4 2 3 3 2" xfId="7742"/>
    <cellStyle name="40% - Accent6 4 2 3 3 3" xfId="12843"/>
    <cellStyle name="40% - Accent6 4 2 3 4" xfId="3204"/>
    <cellStyle name="40% - Accent6 4 2 3 4 2" xfId="8338"/>
    <cellStyle name="40% - Accent6 4 2 3 4 3" xfId="13439"/>
    <cellStyle name="40% - Accent6 4 2 3 5" xfId="3814"/>
    <cellStyle name="40% - Accent6 4 2 3 5 2" xfId="8948"/>
    <cellStyle name="40% - Accent6 4 2 3 5 3" xfId="14049"/>
    <cellStyle name="40% - Accent6 4 2 3 6" xfId="4438"/>
    <cellStyle name="40% - Accent6 4 2 3 6 2" xfId="9572"/>
    <cellStyle name="40% - Accent6 4 2 3 6 3" xfId="14673"/>
    <cellStyle name="40% - Accent6 4 2 3 7" xfId="5077"/>
    <cellStyle name="40% - Accent6 4 2 3 7 2" xfId="10211"/>
    <cellStyle name="40% - Accent6 4 2 3 7 3" xfId="15312"/>
    <cellStyle name="40% - Accent6 4 2 3 8" xfId="6173"/>
    <cellStyle name="40% - Accent6 4 2 3 9" xfId="11274"/>
    <cellStyle name="40% - Accent6 4 2 4" xfId="775"/>
    <cellStyle name="40% - Accent6 4 2 4 2" xfId="1765"/>
    <cellStyle name="40% - Accent6 4 2 4 2 2" xfId="6899"/>
    <cellStyle name="40% - Accent6 4 2 4 2 3" xfId="12000"/>
    <cellStyle name="40% - Accent6 4 2 4 3" xfId="5909"/>
    <cellStyle name="40% - Accent6 4 2 4 4" xfId="11012"/>
    <cellStyle name="40% - Accent6 4 2 5" xfId="1460"/>
    <cellStyle name="40% - Accent6 4 2 5 2" xfId="6594"/>
    <cellStyle name="40% - Accent6 4 2 5 3" xfId="11695"/>
    <cellStyle name="40% - Accent6 4 2 6" xfId="2346"/>
    <cellStyle name="40% - Accent6 4 2 6 2" xfId="7480"/>
    <cellStyle name="40% - Accent6 4 2 6 3" xfId="12581"/>
    <cellStyle name="40% - Accent6 4 2 7" xfId="2942"/>
    <cellStyle name="40% - Accent6 4 2 7 2" xfId="8076"/>
    <cellStyle name="40% - Accent6 4 2 7 3" xfId="13177"/>
    <cellStyle name="40% - Accent6 4 2 8" xfId="3552"/>
    <cellStyle name="40% - Accent6 4 2 8 2" xfId="8686"/>
    <cellStyle name="40% - Accent6 4 2 8 3" xfId="13787"/>
    <cellStyle name="40% - Accent6 4 2 9" xfId="4176"/>
    <cellStyle name="40% - Accent6 4 2 9 2" xfId="9310"/>
    <cellStyle name="40% - Accent6 4 2 9 3" xfId="14411"/>
    <cellStyle name="40% - Accent6 4 3" xfId="319"/>
    <cellStyle name="40% - Accent6 4 3 10" xfId="10605"/>
    <cellStyle name="40% - Accent6 4 3 2" xfId="937"/>
    <cellStyle name="40% - Accent6 4 3 2 2" xfId="1925"/>
    <cellStyle name="40% - Accent6 4 3 2 2 2" xfId="7059"/>
    <cellStyle name="40% - Accent6 4 3 2 2 3" xfId="12160"/>
    <cellStyle name="40% - Accent6 4 3 2 3" xfId="6071"/>
    <cellStyle name="40% - Accent6 4 3 2 4" xfId="11172"/>
    <cellStyle name="40% - Accent6 4 3 3" xfId="1358"/>
    <cellStyle name="40% - Accent6 4 3 3 2" xfId="6492"/>
    <cellStyle name="40% - Accent6 4 3 3 3" xfId="11593"/>
    <cellStyle name="40% - Accent6 4 3 4" xfId="2506"/>
    <cellStyle name="40% - Accent6 4 3 4 2" xfId="7640"/>
    <cellStyle name="40% - Accent6 4 3 4 3" xfId="12741"/>
    <cellStyle name="40% - Accent6 4 3 5" xfId="3102"/>
    <cellStyle name="40% - Accent6 4 3 5 2" xfId="8236"/>
    <cellStyle name="40% - Accent6 4 3 5 3" xfId="13337"/>
    <cellStyle name="40% - Accent6 4 3 6" xfId="3712"/>
    <cellStyle name="40% - Accent6 4 3 6 2" xfId="8846"/>
    <cellStyle name="40% - Accent6 4 3 6 3" xfId="13947"/>
    <cellStyle name="40% - Accent6 4 3 7" xfId="4336"/>
    <cellStyle name="40% - Accent6 4 3 7 2" xfId="9470"/>
    <cellStyle name="40% - Accent6 4 3 7 3" xfId="14571"/>
    <cellStyle name="40% - Accent6 4 3 8" xfId="4975"/>
    <cellStyle name="40% - Accent6 4 3 8 2" xfId="10109"/>
    <cellStyle name="40% - Accent6 4 3 8 3" xfId="15210"/>
    <cellStyle name="40% - Accent6 4 3 9" xfId="5502"/>
    <cellStyle name="40% - Accent6 4 4" xfId="513"/>
    <cellStyle name="40% - Accent6 4 4 10" xfId="10750"/>
    <cellStyle name="40% - Accent6 4 4 2" xfId="1082"/>
    <cellStyle name="40% - Accent6 4 4 2 2" xfId="2070"/>
    <cellStyle name="40% - Accent6 4 4 2 2 2" xfId="7204"/>
    <cellStyle name="40% - Accent6 4 4 2 2 3" xfId="12305"/>
    <cellStyle name="40% - Accent6 4 4 2 3" xfId="6216"/>
    <cellStyle name="40% - Accent6 4 4 2 4" xfId="11317"/>
    <cellStyle name="40% - Accent6 4 4 3" xfId="1503"/>
    <cellStyle name="40% - Accent6 4 4 3 2" xfId="6637"/>
    <cellStyle name="40% - Accent6 4 4 3 3" xfId="11738"/>
    <cellStyle name="40% - Accent6 4 4 4" xfId="2651"/>
    <cellStyle name="40% - Accent6 4 4 4 2" xfId="7785"/>
    <cellStyle name="40% - Accent6 4 4 4 3" xfId="12886"/>
    <cellStyle name="40% - Accent6 4 4 5" xfId="3247"/>
    <cellStyle name="40% - Accent6 4 4 5 2" xfId="8381"/>
    <cellStyle name="40% - Accent6 4 4 5 3" xfId="13482"/>
    <cellStyle name="40% - Accent6 4 4 6" xfId="3857"/>
    <cellStyle name="40% - Accent6 4 4 6 2" xfId="8991"/>
    <cellStyle name="40% - Accent6 4 4 6 3" xfId="14092"/>
    <cellStyle name="40% - Accent6 4 4 7" xfId="4481"/>
    <cellStyle name="40% - Accent6 4 4 7 2" xfId="9615"/>
    <cellStyle name="40% - Accent6 4 4 7 3" xfId="14716"/>
    <cellStyle name="40% - Accent6 4 4 8" xfId="5120"/>
    <cellStyle name="40% - Accent6 4 4 8 2" xfId="10254"/>
    <cellStyle name="40% - Accent6 4 4 8 3" xfId="15355"/>
    <cellStyle name="40% - Accent6 4 4 9" xfId="5647"/>
    <cellStyle name="40% - Accent6 4 5" xfId="894"/>
    <cellStyle name="40% - Accent6 4 5 2" xfId="1882"/>
    <cellStyle name="40% - Accent6 4 5 2 2" xfId="7016"/>
    <cellStyle name="40% - Accent6 4 5 2 3" xfId="12117"/>
    <cellStyle name="40% - Accent6 4 5 3" xfId="2463"/>
    <cellStyle name="40% - Accent6 4 5 3 2" xfId="7597"/>
    <cellStyle name="40% - Accent6 4 5 3 3" xfId="12698"/>
    <cellStyle name="40% - Accent6 4 5 4" xfId="3059"/>
    <cellStyle name="40% - Accent6 4 5 4 2" xfId="8193"/>
    <cellStyle name="40% - Accent6 4 5 4 3" xfId="13294"/>
    <cellStyle name="40% - Accent6 4 5 5" xfId="3669"/>
    <cellStyle name="40% - Accent6 4 5 5 2" xfId="8803"/>
    <cellStyle name="40% - Accent6 4 5 5 3" xfId="13904"/>
    <cellStyle name="40% - Accent6 4 5 6" xfId="4293"/>
    <cellStyle name="40% - Accent6 4 5 6 2" xfId="9427"/>
    <cellStyle name="40% - Accent6 4 5 6 3" xfId="14528"/>
    <cellStyle name="40% - Accent6 4 5 7" xfId="4932"/>
    <cellStyle name="40% - Accent6 4 5 7 2" xfId="10066"/>
    <cellStyle name="40% - Accent6 4 5 7 3" xfId="15167"/>
    <cellStyle name="40% - Accent6 4 5 8" xfId="6028"/>
    <cellStyle name="40% - Accent6 4 5 9" xfId="11129"/>
    <cellStyle name="40% - Accent6 4 6" xfId="673"/>
    <cellStyle name="40% - Accent6 4 6 2" xfId="1663"/>
    <cellStyle name="40% - Accent6 4 6 2 2" xfId="6797"/>
    <cellStyle name="40% - Accent6 4 6 2 3" xfId="11898"/>
    <cellStyle name="40% - Accent6 4 6 3" xfId="5807"/>
    <cellStyle name="40% - Accent6 4 6 4" xfId="10910"/>
    <cellStyle name="40% - Accent6 4 7" xfId="1315"/>
    <cellStyle name="40% - Accent6 4 7 2" xfId="6449"/>
    <cellStyle name="40% - Accent6 4 7 3" xfId="11550"/>
    <cellStyle name="40% - Accent6 4 8" xfId="2244"/>
    <cellStyle name="40% - Accent6 4 8 2" xfId="7378"/>
    <cellStyle name="40% - Accent6 4 8 3" xfId="12479"/>
    <cellStyle name="40% - Accent6 4 9" xfId="2840"/>
    <cellStyle name="40% - Accent6 4 9 2" xfId="7974"/>
    <cellStyle name="40% - Accent6 4 9 3" xfId="13075"/>
    <cellStyle name="40% - Accent6 5" xfId="630"/>
    <cellStyle name="40% - Accent6 5 10" xfId="5764"/>
    <cellStyle name="40% - Accent6 5 11" xfId="10867"/>
    <cellStyle name="40% - Accent6 5 2" xfId="1199"/>
    <cellStyle name="40% - Accent6 5 2 2" xfId="2187"/>
    <cellStyle name="40% - Accent6 5 2 2 2" xfId="7321"/>
    <cellStyle name="40% - Accent6 5 2 2 3" xfId="12422"/>
    <cellStyle name="40% - Accent6 5 2 3" xfId="2768"/>
    <cellStyle name="40% - Accent6 5 2 3 2" xfId="7902"/>
    <cellStyle name="40% - Accent6 5 2 3 3" xfId="13003"/>
    <cellStyle name="40% - Accent6 5 2 4" xfId="3364"/>
    <cellStyle name="40% - Accent6 5 2 4 2" xfId="8498"/>
    <cellStyle name="40% - Accent6 5 2 4 3" xfId="13599"/>
    <cellStyle name="40% - Accent6 5 2 5" xfId="3974"/>
    <cellStyle name="40% - Accent6 5 2 5 2" xfId="9108"/>
    <cellStyle name="40% - Accent6 5 2 5 3" xfId="14209"/>
    <cellStyle name="40% - Accent6 5 2 6" xfId="4598"/>
    <cellStyle name="40% - Accent6 5 2 6 2" xfId="9732"/>
    <cellStyle name="40% - Accent6 5 2 6 3" xfId="14833"/>
    <cellStyle name="40% - Accent6 5 2 7" xfId="5237"/>
    <cellStyle name="40% - Accent6 5 2 7 2" xfId="10371"/>
    <cellStyle name="40% - Accent6 5 2 7 3" xfId="15472"/>
    <cellStyle name="40% - Accent6 5 2 8" xfId="6333"/>
    <cellStyle name="40% - Accent6 5 2 9" xfId="11434"/>
    <cellStyle name="40% - Accent6 5 3" xfId="790"/>
    <cellStyle name="40% - Accent6 5 3 2" xfId="1780"/>
    <cellStyle name="40% - Accent6 5 3 2 2" xfId="6914"/>
    <cellStyle name="40% - Accent6 5 3 2 3" xfId="12015"/>
    <cellStyle name="40% - Accent6 5 3 3" xfId="5924"/>
    <cellStyle name="40% - Accent6 5 3 4" xfId="11027"/>
    <cellStyle name="40% - Accent6 5 4" xfId="1620"/>
    <cellStyle name="40% - Accent6 5 4 2" xfId="6754"/>
    <cellStyle name="40% - Accent6 5 4 3" xfId="11855"/>
    <cellStyle name="40% - Accent6 5 5" xfId="2361"/>
    <cellStyle name="40% - Accent6 5 5 2" xfId="7495"/>
    <cellStyle name="40% - Accent6 5 5 3" xfId="12596"/>
    <cellStyle name="40% - Accent6 5 6" xfId="2957"/>
    <cellStyle name="40% - Accent6 5 6 2" xfId="8091"/>
    <cellStyle name="40% - Accent6 5 6 3" xfId="13192"/>
    <cellStyle name="40% - Accent6 5 7" xfId="3567"/>
    <cellStyle name="40% - Accent6 5 7 2" xfId="8701"/>
    <cellStyle name="40% - Accent6 5 7 3" xfId="13802"/>
    <cellStyle name="40% - Accent6 5 8" xfId="4191"/>
    <cellStyle name="40% - Accent6 5 8 2" xfId="9325"/>
    <cellStyle name="40% - Accent6 5 8 3" xfId="14426"/>
    <cellStyle name="40% - Accent6 5 9" xfId="4830"/>
    <cellStyle name="40% - Accent6 5 9 2" xfId="9964"/>
    <cellStyle name="40% - Accent6 5 9 3" xfId="15065"/>
    <cellStyle name="40% - Accent6 6" xfId="1213"/>
    <cellStyle name="40% - Accent6 6 2" xfId="2201"/>
    <cellStyle name="40% - Accent6 6 2 2" xfId="7335"/>
    <cellStyle name="40% - Accent6 6 2 3" xfId="12436"/>
    <cellStyle name="40% - Accent6 6 3" xfId="2782"/>
    <cellStyle name="40% - Accent6 6 3 2" xfId="7916"/>
    <cellStyle name="40% - Accent6 6 3 3" xfId="13017"/>
    <cellStyle name="40% - Accent6 6 4" xfId="3378"/>
    <cellStyle name="40% - Accent6 6 4 2" xfId="8512"/>
    <cellStyle name="40% - Accent6 6 4 3" xfId="13613"/>
    <cellStyle name="40% - Accent6 6 5" xfId="3988"/>
    <cellStyle name="40% - Accent6 6 5 2" xfId="9122"/>
    <cellStyle name="40% - Accent6 6 5 3" xfId="14223"/>
    <cellStyle name="40% - Accent6 6 6" xfId="4612"/>
    <cellStyle name="40% - Accent6 6 6 2" xfId="9746"/>
    <cellStyle name="40% - Accent6 6 6 3" xfId="14847"/>
    <cellStyle name="40% - Accent6 6 7" xfId="5251"/>
    <cellStyle name="40% - Accent6 6 7 2" xfId="10385"/>
    <cellStyle name="40% - Accent6 6 7 3" xfId="15486"/>
    <cellStyle name="40% - Accent6 6 8" xfId="6347"/>
    <cellStyle name="40% - Accent6 6 9" xfId="11448"/>
    <cellStyle name="40% - Accent6 7" xfId="2797"/>
    <cellStyle name="40% - Accent6 7 2" xfId="3393"/>
    <cellStyle name="40% - Accent6 7 2 2" xfId="8527"/>
    <cellStyle name="40% - Accent6 7 2 3" xfId="13628"/>
    <cellStyle name="40% - Accent6 7 3" xfId="4003"/>
    <cellStyle name="40% - Accent6 7 3 2" xfId="9137"/>
    <cellStyle name="40% - Accent6 7 3 3" xfId="14238"/>
    <cellStyle name="40% - Accent6 7 4" xfId="4627"/>
    <cellStyle name="40% - Accent6 7 4 2" xfId="9761"/>
    <cellStyle name="40% - Accent6 7 4 3" xfId="14862"/>
    <cellStyle name="40% - Accent6 7 5" xfId="5266"/>
    <cellStyle name="40% - Accent6 7 5 2" xfId="10400"/>
    <cellStyle name="40% - Accent6 7 5 3" xfId="15501"/>
    <cellStyle name="40% - Accent6 7 6" xfId="7931"/>
    <cellStyle name="40% - Accent6 7 7" xfId="13032"/>
    <cellStyle name="40% - Accent6 8" xfId="3407"/>
    <cellStyle name="40% - Accent6 8 2" xfId="4017"/>
    <cellStyle name="40% - Accent6 8 2 2" xfId="9151"/>
    <cellStyle name="40% - Accent6 8 2 3" xfId="14252"/>
    <cellStyle name="40% - Accent6 8 3" xfId="4641"/>
    <cellStyle name="40% - Accent6 8 3 2" xfId="9775"/>
    <cellStyle name="40% - Accent6 8 3 3" xfId="14876"/>
    <cellStyle name="40% - Accent6 8 4" xfId="5280"/>
    <cellStyle name="40% - Accent6 8 4 2" xfId="10414"/>
    <cellStyle name="40% - Accent6 8 4 3" xfId="15515"/>
    <cellStyle name="40% - Accent6 8 5" xfId="8541"/>
    <cellStyle name="40% - Accent6 8 6" xfId="13642"/>
    <cellStyle name="40% - Accent6 9" xfId="4031"/>
    <cellStyle name="40% - Accent6 9 2" xfId="4655"/>
    <cellStyle name="40% - Accent6 9 2 2" xfId="9789"/>
    <cellStyle name="40% - Accent6 9 2 3" xfId="14890"/>
    <cellStyle name="40% - Accent6 9 3" xfId="5294"/>
    <cellStyle name="40% - Accent6 9 3 2" xfId="10428"/>
    <cellStyle name="40% - Accent6 9 3 3" xfId="15529"/>
    <cellStyle name="40% - Accent6 9 4" xfId="9165"/>
    <cellStyle name="40% - Accent6 9 5" xfId="14266"/>
    <cellStyle name="60% - Accent1" xfId="25" builtinId="32" customBuiltin="1"/>
    <cellStyle name="60% - Accent1 2" xfId="26"/>
    <cellStyle name="60% - Accent1 2 2" xfId="168"/>
    <cellStyle name="60% - Accent1 2 3" xfId="333"/>
    <cellStyle name="60% - Accent2" xfId="27" builtinId="36" customBuiltin="1"/>
    <cellStyle name="60% - Accent2 2" xfId="28"/>
    <cellStyle name="60% - Accent2 2 2" xfId="172"/>
    <cellStyle name="60% - Accent2 2 3" xfId="334"/>
    <cellStyle name="60% - Accent3" xfId="29" builtinId="40" customBuiltin="1"/>
    <cellStyle name="60% - Accent3 2" xfId="30"/>
    <cellStyle name="60% - Accent3 2 2" xfId="176"/>
    <cellStyle name="60% - Accent3 2 3" xfId="335"/>
    <cellStyle name="60% - Accent4" xfId="31" builtinId="44" customBuiltin="1"/>
    <cellStyle name="60% - Accent4 2" xfId="32"/>
    <cellStyle name="60% - Accent4 2 2" xfId="180"/>
    <cellStyle name="60% - Accent4 2 3" xfId="336"/>
    <cellStyle name="60% - Accent5" xfId="33" builtinId="48" customBuiltin="1"/>
    <cellStyle name="60% - Accent5 2" xfId="34"/>
    <cellStyle name="60% - Accent5 2 2" xfId="184"/>
    <cellStyle name="60% - Accent5 2 3" xfId="337"/>
    <cellStyle name="60% - Accent6" xfId="35" builtinId="52" customBuiltin="1"/>
    <cellStyle name="60% - Accent6 2" xfId="36"/>
    <cellStyle name="60% - Accent6 2 2" xfId="188"/>
    <cellStyle name="60% - Accent6 2 3" xfId="338"/>
    <cellStyle name="Accent1" xfId="37" builtinId="29" customBuiltin="1"/>
    <cellStyle name="Accent1 2" xfId="38"/>
    <cellStyle name="Accent1 2 2" xfId="165"/>
    <cellStyle name="Accent1 2 3" xfId="339"/>
    <cellStyle name="Accent2" xfId="39" builtinId="33" customBuiltin="1"/>
    <cellStyle name="Accent2 2" xfId="40"/>
    <cellStyle name="Accent2 2 2" xfId="169"/>
    <cellStyle name="Accent2 2 3" xfId="340"/>
    <cellStyle name="Accent3" xfId="41" builtinId="37" customBuiltin="1"/>
    <cellStyle name="Accent3 2" xfId="42"/>
    <cellStyle name="Accent3 2 2" xfId="173"/>
    <cellStyle name="Accent3 2 3" xfId="341"/>
    <cellStyle name="Accent4" xfId="43" builtinId="41" customBuiltin="1"/>
    <cellStyle name="Accent4 2" xfId="44"/>
    <cellStyle name="Accent4 2 2" xfId="177"/>
    <cellStyle name="Accent4 2 3" xfId="342"/>
    <cellStyle name="Accent5" xfId="45" builtinId="45" customBuiltin="1"/>
    <cellStyle name="Accent5 2" xfId="46"/>
    <cellStyle name="Accent5 2 2" xfId="181"/>
    <cellStyle name="Accent5 2 3" xfId="343"/>
    <cellStyle name="Accent6" xfId="47" builtinId="49" customBuiltin="1"/>
    <cellStyle name="Accent6 2" xfId="48"/>
    <cellStyle name="Accent6 2 2" xfId="185"/>
    <cellStyle name="Accent6 2 3" xfId="344"/>
    <cellStyle name="Bad" xfId="49" builtinId="27" customBuiltin="1"/>
    <cellStyle name="Bad 2" xfId="50"/>
    <cellStyle name="Bad 2 2" xfId="154"/>
    <cellStyle name="Bad 2 3" xfId="345"/>
    <cellStyle name="Calculation" xfId="51" builtinId="22" customBuiltin="1"/>
    <cellStyle name="Calculation 2" xfId="52"/>
    <cellStyle name="Calculation 2 2" xfId="158"/>
    <cellStyle name="Calculation 2 3" xfId="346"/>
    <cellStyle name="Check Cell" xfId="53" builtinId="23" customBuiltin="1"/>
    <cellStyle name="Check Cell 2" xfId="54"/>
    <cellStyle name="Check Cell 2 2" xfId="160"/>
    <cellStyle name="Check Cell 2 3" xfId="347"/>
    <cellStyle name="Comma" xfId="55" builtinId="3"/>
    <cellStyle name="Comma [0]" xfId="56" builtinId="6"/>
    <cellStyle name="Comma [0] 2" xfId="90"/>
    <cellStyle name="Comma [0] 2 2" xfId="91"/>
    <cellStyle name="Comma [0] 2 2 2" xfId="140"/>
    <cellStyle name="Comma [0] 2 3" xfId="361"/>
    <cellStyle name="Comma [0] 2 4" xfId="133"/>
    <cellStyle name="Comma [0] 2 5" xfId="112"/>
    <cellStyle name="Comma [0] 3" xfId="147"/>
    <cellStyle name="Comma [0] 3 10" xfId="1215"/>
    <cellStyle name="Comma [0] 3 10 2" xfId="6349"/>
    <cellStyle name="Comma [0] 3 10 3" xfId="11450"/>
    <cellStyle name="Comma [0] 3 11" xfId="2203"/>
    <cellStyle name="Comma [0] 3 11 2" xfId="7337"/>
    <cellStyle name="Comma [0] 3 11 3" xfId="12438"/>
    <cellStyle name="Comma [0] 3 12" xfId="2799"/>
    <cellStyle name="Comma [0] 3 12 2" xfId="7933"/>
    <cellStyle name="Comma [0] 3 12 3" xfId="13034"/>
    <cellStyle name="Comma [0] 3 13" xfId="3409"/>
    <cellStyle name="Comma [0] 3 13 2" xfId="8543"/>
    <cellStyle name="Comma [0] 3 13 3" xfId="13644"/>
    <cellStyle name="Comma [0] 3 14" xfId="4033"/>
    <cellStyle name="Comma [0] 3 14 2" xfId="9167"/>
    <cellStyle name="Comma [0] 3 14 3" xfId="14268"/>
    <cellStyle name="Comma [0] 3 15" xfId="4672"/>
    <cellStyle name="Comma [0] 3 15 2" xfId="9806"/>
    <cellStyle name="Comma [0] 3 15 3" xfId="14907"/>
    <cellStyle name="Comma [0] 3 16" xfId="5359"/>
    <cellStyle name="Comma [0] 3 17" xfId="10462"/>
    <cellStyle name="Comma [0] 3 2" xfId="190"/>
    <cellStyle name="Comma [0] 3 2 10" xfId="4091"/>
    <cellStyle name="Comma [0] 3 2 10 2" xfId="9225"/>
    <cellStyle name="Comma [0] 3 2 10 3" xfId="14326"/>
    <cellStyle name="Comma [0] 3 2 11" xfId="4730"/>
    <cellStyle name="Comma [0] 3 2 11 2" xfId="9864"/>
    <cellStyle name="Comma [0] 3 2 11 3" xfId="14965"/>
    <cellStyle name="Comma [0] 3 2 12" xfId="5374"/>
    <cellStyle name="Comma [0] 3 2 13" xfId="10477"/>
    <cellStyle name="Comma [0] 3 2 2" xfId="384"/>
    <cellStyle name="Comma [0] 3 2 2 10" xfId="10622"/>
    <cellStyle name="Comma [0] 3 2 2 2" xfId="954"/>
    <cellStyle name="Comma [0] 3 2 2 2 2" xfId="1942"/>
    <cellStyle name="Comma [0] 3 2 2 2 2 2" xfId="7076"/>
    <cellStyle name="Comma [0] 3 2 2 2 2 3" xfId="12177"/>
    <cellStyle name="Comma [0] 3 2 2 2 3" xfId="6088"/>
    <cellStyle name="Comma [0] 3 2 2 2 4" xfId="11189"/>
    <cellStyle name="Comma [0] 3 2 2 3" xfId="1375"/>
    <cellStyle name="Comma [0] 3 2 2 3 2" xfId="6509"/>
    <cellStyle name="Comma [0] 3 2 2 3 3" xfId="11610"/>
    <cellStyle name="Comma [0] 3 2 2 4" xfId="2523"/>
    <cellStyle name="Comma [0] 3 2 2 4 2" xfId="7657"/>
    <cellStyle name="Comma [0] 3 2 2 4 3" xfId="12758"/>
    <cellStyle name="Comma [0] 3 2 2 5" xfId="3119"/>
    <cellStyle name="Comma [0] 3 2 2 5 2" xfId="8253"/>
    <cellStyle name="Comma [0] 3 2 2 5 3" xfId="13354"/>
    <cellStyle name="Comma [0] 3 2 2 6" xfId="3729"/>
    <cellStyle name="Comma [0] 3 2 2 6 2" xfId="8863"/>
    <cellStyle name="Comma [0] 3 2 2 6 3" xfId="13964"/>
    <cellStyle name="Comma [0] 3 2 2 7" xfId="4353"/>
    <cellStyle name="Comma [0] 3 2 2 7 2" xfId="9487"/>
    <cellStyle name="Comma [0] 3 2 2 7 3" xfId="14588"/>
    <cellStyle name="Comma [0] 3 2 2 8" xfId="4992"/>
    <cellStyle name="Comma [0] 3 2 2 8 2" xfId="10126"/>
    <cellStyle name="Comma [0] 3 2 2 8 3" xfId="15227"/>
    <cellStyle name="Comma [0] 3 2 2 9" xfId="5519"/>
    <cellStyle name="Comma [0] 3 2 3" xfId="530"/>
    <cellStyle name="Comma [0] 3 2 3 10" xfId="10767"/>
    <cellStyle name="Comma [0] 3 2 3 2" xfId="1099"/>
    <cellStyle name="Comma [0] 3 2 3 2 2" xfId="2087"/>
    <cellStyle name="Comma [0] 3 2 3 2 2 2" xfId="7221"/>
    <cellStyle name="Comma [0] 3 2 3 2 2 3" xfId="12322"/>
    <cellStyle name="Comma [0] 3 2 3 2 3" xfId="6233"/>
    <cellStyle name="Comma [0] 3 2 3 2 4" xfId="11334"/>
    <cellStyle name="Comma [0] 3 2 3 3" xfId="1520"/>
    <cellStyle name="Comma [0] 3 2 3 3 2" xfId="6654"/>
    <cellStyle name="Comma [0] 3 2 3 3 3" xfId="11755"/>
    <cellStyle name="Comma [0] 3 2 3 4" xfId="2668"/>
    <cellStyle name="Comma [0] 3 2 3 4 2" xfId="7802"/>
    <cellStyle name="Comma [0] 3 2 3 4 3" xfId="12903"/>
    <cellStyle name="Comma [0] 3 2 3 5" xfId="3264"/>
    <cellStyle name="Comma [0] 3 2 3 5 2" xfId="8398"/>
    <cellStyle name="Comma [0] 3 2 3 5 3" xfId="13499"/>
    <cellStyle name="Comma [0] 3 2 3 6" xfId="3874"/>
    <cellStyle name="Comma [0] 3 2 3 6 2" xfId="9008"/>
    <cellStyle name="Comma [0] 3 2 3 6 3" xfId="14109"/>
    <cellStyle name="Comma [0] 3 2 3 7" xfId="4498"/>
    <cellStyle name="Comma [0] 3 2 3 7 2" xfId="9632"/>
    <cellStyle name="Comma [0] 3 2 3 7 3" xfId="14733"/>
    <cellStyle name="Comma [0] 3 2 3 8" xfId="5137"/>
    <cellStyle name="Comma [0] 3 2 3 8 2" xfId="10271"/>
    <cellStyle name="Comma [0] 3 2 3 8 3" xfId="15372"/>
    <cellStyle name="Comma [0] 3 2 3 9" xfId="5664"/>
    <cellStyle name="Comma [0] 3 2 4" xfId="809"/>
    <cellStyle name="Comma [0] 3 2 4 2" xfId="1797"/>
    <cellStyle name="Comma [0] 3 2 4 2 2" xfId="6931"/>
    <cellStyle name="Comma [0] 3 2 4 2 3" xfId="12032"/>
    <cellStyle name="Comma [0] 3 2 4 3" xfId="2378"/>
    <cellStyle name="Comma [0] 3 2 4 3 2" xfId="7512"/>
    <cellStyle name="Comma [0] 3 2 4 3 3" xfId="12613"/>
    <cellStyle name="Comma [0] 3 2 4 4" xfId="2974"/>
    <cellStyle name="Comma [0] 3 2 4 4 2" xfId="8108"/>
    <cellStyle name="Comma [0] 3 2 4 4 3" xfId="13209"/>
    <cellStyle name="Comma [0] 3 2 4 5" xfId="3584"/>
    <cellStyle name="Comma [0] 3 2 4 5 2" xfId="8718"/>
    <cellStyle name="Comma [0] 3 2 4 5 3" xfId="13819"/>
    <cellStyle name="Comma [0] 3 2 4 6" xfId="4208"/>
    <cellStyle name="Comma [0] 3 2 4 6 2" xfId="9342"/>
    <cellStyle name="Comma [0] 3 2 4 6 3" xfId="14443"/>
    <cellStyle name="Comma [0] 3 2 4 7" xfId="4847"/>
    <cellStyle name="Comma [0] 3 2 4 7 2" xfId="9981"/>
    <cellStyle name="Comma [0] 3 2 4 7 3" xfId="15082"/>
    <cellStyle name="Comma [0] 3 2 4 8" xfId="5943"/>
    <cellStyle name="Comma [0] 3 2 4 9" xfId="11044"/>
    <cellStyle name="Comma [0] 3 2 5" xfId="690"/>
    <cellStyle name="Comma [0] 3 2 5 2" xfId="1680"/>
    <cellStyle name="Comma [0] 3 2 5 2 2" xfId="6814"/>
    <cellStyle name="Comma [0] 3 2 5 2 3" xfId="11915"/>
    <cellStyle name="Comma [0] 3 2 5 3" xfId="5824"/>
    <cellStyle name="Comma [0] 3 2 5 4" xfId="10927"/>
    <cellStyle name="Comma [0] 3 2 6" xfId="1230"/>
    <cellStyle name="Comma [0] 3 2 6 2" xfId="6364"/>
    <cellStyle name="Comma [0] 3 2 6 3" xfId="11465"/>
    <cellStyle name="Comma [0] 3 2 7" xfId="2261"/>
    <cellStyle name="Comma [0] 3 2 7 2" xfId="7395"/>
    <cellStyle name="Comma [0] 3 2 7 3" xfId="12496"/>
    <cellStyle name="Comma [0] 3 2 8" xfId="2857"/>
    <cellStyle name="Comma [0] 3 2 8 2" xfId="7991"/>
    <cellStyle name="Comma [0] 3 2 8 3" xfId="13092"/>
    <cellStyle name="Comma [0] 3 2 9" xfId="3467"/>
    <cellStyle name="Comma [0] 3 2 9 2" xfId="8601"/>
    <cellStyle name="Comma [0] 3 2 9 3" xfId="13702"/>
    <cellStyle name="Comma [0] 3 3" xfId="206"/>
    <cellStyle name="Comma [0] 3 3 10" xfId="4106"/>
    <cellStyle name="Comma [0] 3 3 10 2" xfId="9240"/>
    <cellStyle name="Comma [0] 3 3 10 3" xfId="14341"/>
    <cellStyle name="Comma [0] 3 3 11" xfId="4745"/>
    <cellStyle name="Comma [0] 3 3 11 2" xfId="9879"/>
    <cellStyle name="Comma [0] 3 3 11 3" xfId="14980"/>
    <cellStyle name="Comma [0] 3 3 12" xfId="5389"/>
    <cellStyle name="Comma [0] 3 3 13" xfId="10492"/>
    <cellStyle name="Comma [0] 3 3 2" xfId="400"/>
    <cellStyle name="Comma [0] 3 3 2 10" xfId="10637"/>
    <cellStyle name="Comma [0] 3 3 2 2" xfId="969"/>
    <cellStyle name="Comma [0] 3 3 2 2 2" xfId="1957"/>
    <cellStyle name="Comma [0] 3 3 2 2 2 2" xfId="7091"/>
    <cellStyle name="Comma [0] 3 3 2 2 2 3" xfId="12192"/>
    <cellStyle name="Comma [0] 3 3 2 2 3" xfId="6103"/>
    <cellStyle name="Comma [0] 3 3 2 2 4" xfId="11204"/>
    <cellStyle name="Comma [0] 3 3 2 3" xfId="1390"/>
    <cellStyle name="Comma [0] 3 3 2 3 2" xfId="6524"/>
    <cellStyle name="Comma [0] 3 3 2 3 3" xfId="11625"/>
    <cellStyle name="Comma [0] 3 3 2 4" xfId="2538"/>
    <cellStyle name="Comma [0] 3 3 2 4 2" xfId="7672"/>
    <cellStyle name="Comma [0] 3 3 2 4 3" xfId="12773"/>
    <cellStyle name="Comma [0] 3 3 2 5" xfId="3134"/>
    <cellStyle name="Comma [0] 3 3 2 5 2" xfId="8268"/>
    <cellStyle name="Comma [0] 3 3 2 5 3" xfId="13369"/>
    <cellStyle name="Comma [0] 3 3 2 6" xfId="3744"/>
    <cellStyle name="Comma [0] 3 3 2 6 2" xfId="8878"/>
    <cellStyle name="Comma [0] 3 3 2 6 3" xfId="13979"/>
    <cellStyle name="Comma [0] 3 3 2 7" xfId="4368"/>
    <cellStyle name="Comma [0] 3 3 2 7 2" xfId="9502"/>
    <cellStyle name="Comma [0] 3 3 2 7 3" xfId="14603"/>
    <cellStyle name="Comma [0] 3 3 2 8" xfId="5007"/>
    <cellStyle name="Comma [0] 3 3 2 8 2" xfId="10141"/>
    <cellStyle name="Comma [0] 3 3 2 8 3" xfId="15242"/>
    <cellStyle name="Comma [0] 3 3 2 9" xfId="5534"/>
    <cellStyle name="Comma [0] 3 3 3" xfId="545"/>
    <cellStyle name="Comma [0] 3 3 3 10" xfId="10782"/>
    <cellStyle name="Comma [0] 3 3 3 2" xfId="1114"/>
    <cellStyle name="Comma [0] 3 3 3 2 2" xfId="2102"/>
    <cellStyle name="Comma [0] 3 3 3 2 2 2" xfId="7236"/>
    <cellStyle name="Comma [0] 3 3 3 2 2 3" xfId="12337"/>
    <cellStyle name="Comma [0] 3 3 3 2 3" xfId="6248"/>
    <cellStyle name="Comma [0] 3 3 3 2 4" xfId="11349"/>
    <cellStyle name="Comma [0] 3 3 3 3" xfId="1535"/>
    <cellStyle name="Comma [0] 3 3 3 3 2" xfId="6669"/>
    <cellStyle name="Comma [0] 3 3 3 3 3" xfId="11770"/>
    <cellStyle name="Comma [0] 3 3 3 4" xfId="2683"/>
    <cellStyle name="Comma [0] 3 3 3 4 2" xfId="7817"/>
    <cellStyle name="Comma [0] 3 3 3 4 3" xfId="12918"/>
    <cellStyle name="Comma [0] 3 3 3 5" xfId="3279"/>
    <cellStyle name="Comma [0] 3 3 3 5 2" xfId="8413"/>
    <cellStyle name="Comma [0] 3 3 3 5 3" xfId="13514"/>
    <cellStyle name="Comma [0] 3 3 3 6" xfId="3889"/>
    <cellStyle name="Comma [0] 3 3 3 6 2" xfId="9023"/>
    <cellStyle name="Comma [0] 3 3 3 6 3" xfId="14124"/>
    <cellStyle name="Comma [0] 3 3 3 7" xfId="4513"/>
    <cellStyle name="Comma [0] 3 3 3 7 2" xfId="9647"/>
    <cellStyle name="Comma [0] 3 3 3 7 3" xfId="14748"/>
    <cellStyle name="Comma [0] 3 3 3 8" xfId="5152"/>
    <cellStyle name="Comma [0] 3 3 3 8 2" xfId="10286"/>
    <cellStyle name="Comma [0] 3 3 3 8 3" xfId="15387"/>
    <cellStyle name="Comma [0] 3 3 3 9" xfId="5679"/>
    <cellStyle name="Comma [0] 3 3 4" xfId="824"/>
    <cellStyle name="Comma [0] 3 3 4 2" xfId="1812"/>
    <cellStyle name="Comma [0] 3 3 4 2 2" xfId="6946"/>
    <cellStyle name="Comma [0] 3 3 4 2 3" xfId="12047"/>
    <cellStyle name="Comma [0] 3 3 4 3" xfId="2393"/>
    <cellStyle name="Comma [0] 3 3 4 3 2" xfId="7527"/>
    <cellStyle name="Comma [0] 3 3 4 3 3" xfId="12628"/>
    <cellStyle name="Comma [0] 3 3 4 4" xfId="2989"/>
    <cellStyle name="Comma [0] 3 3 4 4 2" xfId="8123"/>
    <cellStyle name="Comma [0] 3 3 4 4 3" xfId="13224"/>
    <cellStyle name="Comma [0] 3 3 4 5" xfId="3599"/>
    <cellStyle name="Comma [0] 3 3 4 5 2" xfId="8733"/>
    <cellStyle name="Comma [0] 3 3 4 5 3" xfId="13834"/>
    <cellStyle name="Comma [0] 3 3 4 6" xfId="4223"/>
    <cellStyle name="Comma [0] 3 3 4 6 2" xfId="9357"/>
    <cellStyle name="Comma [0] 3 3 4 6 3" xfId="14458"/>
    <cellStyle name="Comma [0] 3 3 4 7" xfId="4862"/>
    <cellStyle name="Comma [0] 3 3 4 7 2" xfId="9996"/>
    <cellStyle name="Comma [0] 3 3 4 7 3" xfId="15097"/>
    <cellStyle name="Comma [0] 3 3 4 8" xfId="5958"/>
    <cellStyle name="Comma [0] 3 3 4 9" xfId="11059"/>
    <cellStyle name="Comma [0] 3 3 5" xfId="705"/>
    <cellStyle name="Comma [0] 3 3 5 2" xfId="1695"/>
    <cellStyle name="Comma [0] 3 3 5 2 2" xfId="6829"/>
    <cellStyle name="Comma [0] 3 3 5 2 3" xfId="11930"/>
    <cellStyle name="Comma [0] 3 3 5 3" xfId="5839"/>
    <cellStyle name="Comma [0] 3 3 5 4" xfId="10942"/>
    <cellStyle name="Comma [0] 3 3 6" xfId="1245"/>
    <cellStyle name="Comma [0] 3 3 6 2" xfId="6379"/>
    <cellStyle name="Comma [0] 3 3 6 3" xfId="11480"/>
    <cellStyle name="Comma [0] 3 3 7" xfId="2276"/>
    <cellStyle name="Comma [0] 3 3 7 2" xfId="7410"/>
    <cellStyle name="Comma [0] 3 3 7 3" xfId="12511"/>
    <cellStyle name="Comma [0] 3 3 8" xfId="2872"/>
    <cellStyle name="Comma [0] 3 3 8 2" xfId="8006"/>
    <cellStyle name="Comma [0] 3 3 8 3" xfId="13107"/>
    <cellStyle name="Comma [0] 3 3 9" xfId="3482"/>
    <cellStyle name="Comma [0] 3 3 9 2" xfId="8616"/>
    <cellStyle name="Comma [0] 3 3 9 3" xfId="13717"/>
    <cellStyle name="Comma [0] 3 4" xfId="235"/>
    <cellStyle name="Comma [0] 3 4 10" xfId="4135"/>
    <cellStyle name="Comma [0] 3 4 10 2" xfId="9269"/>
    <cellStyle name="Comma [0] 3 4 10 3" xfId="14370"/>
    <cellStyle name="Comma [0] 3 4 11" xfId="4774"/>
    <cellStyle name="Comma [0] 3 4 11 2" xfId="9908"/>
    <cellStyle name="Comma [0] 3 4 11 3" xfId="15009"/>
    <cellStyle name="Comma [0] 3 4 12" xfId="5418"/>
    <cellStyle name="Comma [0] 3 4 13" xfId="10521"/>
    <cellStyle name="Comma [0] 3 4 2" xfId="429"/>
    <cellStyle name="Comma [0] 3 4 2 10" xfId="10666"/>
    <cellStyle name="Comma [0] 3 4 2 2" xfId="998"/>
    <cellStyle name="Comma [0] 3 4 2 2 2" xfId="1986"/>
    <cellStyle name="Comma [0] 3 4 2 2 2 2" xfId="7120"/>
    <cellStyle name="Comma [0] 3 4 2 2 2 3" xfId="12221"/>
    <cellStyle name="Comma [0] 3 4 2 2 3" xfId="6132"/>
    <cellStyle name="Comma [0] 3 4 2 2 4" xfId="11233"/>
    <cellStyle name="Comma [0] 3 4 2 3" xfId="1419"/>
    <cellStyle name="Comma [0] 3 4 2 3 2" xfId="6553"/>
    <cellStyle name="Comma [0] 3 4 2 3 3" xfId="11654"/>
    <cellStyle name="Comma [0] 3 4 2 4" xfId="2567"/>
    <cellStyle name="Comma [0] 3 4 2 4 2" xfId="7701"/>
    <cellStyle name="Comma [0] 3 4 2 4 3" xfId="12802"/>
    <cellStyle name="Comma [0] 3 4 2 5" xfId="3163"/>
    <cellStyle name="Comma [0] 3 4 2 5 2" xfId="8297"/>
    <cellStyle name="Comma [0] 3 4 2 5 3" xfId="13398"/>
    <cellStyle name="Comma [0] 3 4 2 6" xfId="3773"/>
    <cellStyle name="Comma [0] 3 4 2 6 2" xfId="8907"/>
    <cellStyle name="Comma [0] 3 4 2 6 3" xfId="14008"/>
    <cellStyle name="Comma [0] 3 4 2 7" xfId="4397"/>
    <cellStyle name="Comma [0] 3 4 2 7 2" xfId="9531"/>
    <cellStyle name="Comma [0] 3 4 2 7 3" xfId="14632"/>
    <cellStyle name="Comma [0] 3 4 2 8" xfId="5036"/>
    <cellStyle name="Comma [0] 3 4 2 8 2" xfId="10170"/>
    <cellStyle name="Comma [0] 3 4 2 8 3" xfId="15271"/>
    <cellStyle name="Comma [0] 3 4 2 9" xfId="5563"/>
    <cellStyle name="Comma [0] 3 4 3" xfId="574"/>
    <cellStyle name="Comma [0] 3 4 3 10" xfId="10811"/>
    <cellStyle name="Comma [0] 3 4 3 2" xfId="1143"/>
    <cellStyle name="Comma [0] 3 4 3 2 2" xfId="2131"/>
    <cellStyle name="Comma [0] 3 4 3 2 2 2" xfId="7265"/>
    <cellStyle name="Comma [0] 3 4 3 2 2 3" xfId="12366"/>
    <cellStyle name="Comma [0] 3 4 3 2 3" xfId="6277"/>
    <cellStyle name="Comma [0] 3 4 3 2 4" xfId="11378"/>
    <cellStyle name="Comma [0] 3 4 3 3" xfId="1564"/>
    <cellStyle name="Comma [0] 3 4 3 3 2" xfId="6698"/>
    <cellStyle name="Comma [0] 3 4 3 3 3" xfId="11799"/>
    <cellStyle name="Comma [0] 3 4 3 4" xfId="2712"/>
    <cellStyle name="Comma [0] 3 4 3 4 2" xfId="7846"/>
    <cellStyle name="Comma [0] 3 4 3 4 3" xfId="12947"/>
    <cellStyle name="Comma [0] 3 4 3 5" xfId="3308"/>
    <cellStyle name="Comma [0] 3 4 3 5 2" xfId="8442"/>
    <cellStyle name="Comma [0] 3 4 3 5 3" xfId="13543"/>
    <cellStyle name="Comma [0] 3 4 3 6" xfId="3918"/>
    <cellStyle name="Comma [0] 3 4 3 6 2" xfId="9052"/>
    <cellStyle name="Comma [0] 3 4 3 6 3" xfId="14153"/>
    <cellStyle name="Comma [0] 3 4 3 7" xfId="4542"/>
    <cellStyle name="Comma [0] 3 4 3 7 2" xfId="9676"/>
    <cellStyle name="Comma [0] 3 4 3 7 3" xfId="14777"/>
    <cellStyle name="Comma [0] 3 4 3 8" xfId="5181"/>
    <cellStyle name="Comma [0] 3 4 3 8 2" xfId="10315"/>
    <cellStyle name="Comma [0] 3 4 3 8 3" xfId="15416"/>
    <cellStyle name="Comma [0] 3 4 3 9" xfId="5708"/>
    <cellStyle name="Comma [0] 3 4 4" xfId="853"/>
    <cellStyle name="Comma [0] 3 4 4 2" xfId="1841"/>
    <cellStyle name="Comma [0] 3 4 4 2 2" xfId="6975"/>
    <cellStyle name="Comma [0] 3 4 4 2 3" xfId="12076"/>
    <cellStyle name="Comma [0] 3 4 4 3" xfId="2422"/>
    <cellStyle name="Comma [0] 3 4 4 3 2" xfId="7556"/>
    <cellStyle name="Comma [0] 3 4 4 3 3" xfId="12657"/>
    <cellStyle name="Comma [0] 3 4 4 4" xfId="3018"/>
    <cellStyle name="Comma [0] 3 4 4 4 2" xfId="8152"/>
    <cellStyle name="Comma [0] 3 4 4 4 3" xfId="13253"/>
    <cellStyle name="Comma [0] 3 4 4 5" xfId="3628"/>
    <cellStyle name="Comma [0] 3 4 4 5 2" xfId="8762"/>
    <cellStyle name="Comma [0] 3 4 4 5 3" xfId="13863"/>
    <cellStyle name="Comma [0] 3 4 4 6" xfId="4252"/>
    <cellStyle name="Comma [0] 3 4 4 6 2" xfId="9386"/>
    <cellStyle name="Comma [0] 3 4 4 6 3" xfId="14487"/>
    <cellStyle name="Comma [0] 3 4 4 7" xfId="4891"/>
    <cellStyle name="Comma [0] 3 4 4 7 2" xfId="10025"/>
    <cellStyle name="Comma [0] 3 4 4 7 3" xfId="15126"/>
    <cellStyle name="Comma [0] 3 4 4 8" xfId="5987"/>
    <cellStyle name="Comma [0] 3 4 4 9" xfId="11088"/>
    <cellStyle name="Comma [0] 3 4 5" xfId="734"/>
    <cellStyle name="Comma [0] 3 4 5 2" xfId="1724"/>
    <cellStyle name="Comma [0] 3 4 5 2 2" xfId="6858"/>
    <cellStyle name="Comma [0] 3 4 5 2 3" xfId="11959"/>
    <cellStyle name="Comma [0] 3 4 5 3" xfId="5868"/>
    <cellStyle name="Comma [0] 3 4 5 4" xfId="10971"/>
    <cellStyle name="Comma [0] 3 4 6" xfId="1274"/>
    <cellStyle name="Comma [0] 3 4 6 2" xfId="6408"/>
    <cellStyle name="Comma [0] 3 4 6 3" xfId="11509"/>
    <cellStyle name="Comma [0] 3 4 7" xfId="2305"/>
    <cellStyle name="Comma [0] 3 4 7 2" xfId="7439"/>
    <cellStyle name="Comma [0] 3 4 7 3" xfId="12540"/>
    <cellStyle name="Comma [0] 3 4 8" xfId="2901"/>
    <cellStyle name="Comma [0] 3 4 8 2" xfId="8035"/>
    <cellStyle name="Comma [0] 3 4 8 3" xfId="13136"/>
    <cellStyle name="Comma [0] 3 4 9" xfId="3511"/>
    <cellStyle name="Comma [0] 3 4 9 2" xfId="8645"/>
    <cellStyle name="Comma [0] 3 4 9 3" xfId="13746"/>
    <cellStyle name="Comma [0] 3 5" xfId="369"/>
    <cellStyle name="Comma [0] 3 5 10" xfId="4715"/>
    <cellStyle name="Comma [0] 3 5 10 2" xfId="9849"/>
    <cellStyle name="Comma [0] 3 5 10 3" xfId="14950"/>
    <cellStyle name="Comma [0] 3 5 11" xfId="5504"/>
    <cellStyle name="Comma [0] 3 5 12" xfId="10607"/>
    <cellStyle name="Comma [0] 3 5 2" xfId="515"/>
    <cellStyle name="Comma [0] 3 5 2 10" xfId="10752"/>
    <cellStyle name="Comma [0] 3 5 2 2" xfId="1084"/>
    <cellStyle name="Comma [0] 3 5 2 2 2" xfId="2072"/>
    <cellStyle name="Comma [0] 3 5 2 2 2 2" xfId="7206"/>
    <cellStyle name="Comma [0] 3 5 2 2 2 3" xfId="12307"/>
    <cellStyle name="Comma [0] 3 5 2 2 3" xfId="6218"/>
    <cellStyle name="Comma [0] 3 5 2 2 4" xfId="11319"/>
    <cellStyle name="Comma [0] 3 5 2 3" xfId="1505"/>
    <cellStyle name="Comma [0] 3 5 2 3 2" xfId="6639"/>
    <cellStyle name="Comma [0] 3 5 2 3 3" xfId="11740"/>
    <cellStyle name="Comma [0] 3 5 2 4" xfId="2653"/>
    <cellStyle name="Comma [0] 3 5 2 4 2" xfId="7787"/>
    <cellStyle name="Comma [0] 3 5 2 4 3" xfId="12888"/>
    <cellStyle name="Comma [0] 3 5 2 5" xfId="3249"/>
    <cellStyle name="Comma [0] 3 5 2 5 2" xfId="8383"/>
    <cellStyle name="Comma [0] 3 5 2 5 3" xfId="13484"/>
    <cellStyle name="Comma [0] 3 5 2 6" xfId="3859"/>
    <cellStyle name="Comma [0] 3 5 2 6 2" xfId="8993"/>
    <cellStyle name="Comma [0] 3 5 2 6 3" xfId="14094"/>
    <cellStyle name="Comma [0] 3 5 2 7" xfId="4483"/>
    <cellStyle name="Comma [0] 3 5 2 7 2" xfId="9617"/>
    <cellStyle name="Comma [0] 3 5 2 7 3" xfId="14718"/>
    <cellStyle name="Comma [0] 3 5 2 8" xfId="5122"/>
    <cellStyle name="Comma [0] 3 5 2 8 2" xfId="10256"/>
    <cellStyle name="Comma [0] 3 5 2 8 3" xfId="15357"/>
    <cellStyle name="Comma [0] 3 5 2 9" xfId="5649"/>
    <cellStyle name="Comma [0] 3 5 3" xfId="939"/>
    <cellStyle name="Comma [0] 3 5 3 2" xfId="1927"/>
    <cellStyle name="Comma [0] 3 5 3 2 2" xfId="7061"/>
    <cellStyle name="Comma [0] 3 5 3 2 3" xfId="12162"/>
    <cellStyle name="Comma [0] 3 5 3 3" xfId="2508"/>
    <cellStyle name="Comma [0] 3 5 3 3 2" xfId="7642"/>
    <cellStyle name="Comma [0] 3 5 3 3 3" xfId="12743"/>
    <cellStyle name="Comma [0] 3 5 3 4" xfId="3104"/>
    <cellStyle name="Comma [0] 3 5 3 4 2" xfId="8238"/>
    <cellStyle name="Comma [0] 3 5 3 4 3" xfId="13339"/>
    <cellStyle name="Comma [0] 3 5 3 5" xfId="3714"/>
    <cellStyle name="Comma [0] 3 5 3 5 2" xfId="8848"/>
    <cellStyle name="Comma [0] 3 5 3 5 3" xfId="13949"/>
    <cellStyle name="Comma [0] 3 5 3 6" xfId="4338"/>
    <cellStyle name="Comma [0] 3 5 3 6 2" xfId="9472"/>
    <cellStyle name="Comma [0] 3 5 3 6 3" xfId="14573"/>
    <cellStyle name="Comma [0] 3 5 3 7" xfId="4977"/>
    <cellStyle name="Comma [0] 3 5 3 7 2" xfId="10111"/>
    <cellStyle name="Comma [0] 3 5 3 7 3" xfId="15212"/>
    <cellStyle name="Comma [0] 3 5 3 8" xfId="6073"/>
    <cellStyle name="Comma [0] 3 5 3 9" xfId="11174"/>
    <cellStyle name="Comma [0] 3 5 4" xfId="675"/>
    <cellStyle name="Comma [0] 3 5 4 2" xfId="1665"/>
    <cellStyle name="Comma [0] 3 5 4 2 2" xfId="6799"/>
    <cellStyle name="Comma [0] 3 5 4 2 3" xfId="11900"/>
    <cellStyle name="Comma [0] 3 5 4 3" xfId="5809"/>
    <cellStyle name="Comma [0] 3 5 4 4" xfId="10912"/>
    <cellStyle name="Comma [0] 3 5 5" xfId="1360"/>
    <cellStyle name="Comma [0] 3 5 5 2" xfId="6494"/>
    <cellStyle name="Comma [0] 3 5 5 3" xfId="11595"/>
    <cellStyle name="Comma [0] 3 5 6" xfId="2246"/>
    <cellStyle name="Comma [0] 3 5 6 2" xfId="7380"/>
    <cellStyle name="Comma [0] 3 5 6 3" xfId="12481"/>
    <cellStyle name="Comma [0] 3 5 7" xfId="2842"/>
    <cellStyle name="Comma [0] 3 5 7 2" xfId="7976"/>
    <cellStyle name="Comma [0] 3 5 7 3" xfId="13077"/>
    <cellStyle name="Comma [0] 3 5 8" xfId="3452"/>
    <cellStyle name="Comma [0] 3 5 8 2" xfId="8586"/>
    <cellStyle name="Comma [0] 3 5 8 3" xfId="13687"/>
    <cellStyle name="Comma [0] 3 5 9" xfId="4076"/>
    <cellStyle name="Comma [0] 3 5 9 2" xfId="9210"/>
    <cellStyle name="Comma [0] 3 5 9 3" xfId="14311"/>
    <cellStyle name="Comma [0] 3 6" xfId="278"/>
    <cellStyle name="Comma [0] 3 6 10" xfId="10564"/>
    <cellStyle name="Comma [0] 3 6 2" xfId="896"/>
    <cellStyle name="Comma [0] 3 6 2 2" xfId="1884"/>
    <cellStyle name="Comma [0] 3 6 2 2 2" xfId="7018"/>
    <cellStyle name="Comma [0] 3 6 2 2 3" xfId="12119"/>
    <cellStyle name="Comma [0] 3 6 2 3" xfId="6030"/>
    <cellStyle name="Comma [0] 3 6 2 4" xfId="11131"/>
    <cellStyle name="Comma [0] 3 6 3" xfId="1317"/>
    <cellStyle name="Comma [0] 3 6 3 2" xfId="6451"/>
    <cellStyle name="Comma [0] 3 6 3 3" xfId="11552"/>
    <cellStyle name="Comma [0] 3 6 4" xfId="2465"/>
    <cellStyle name="Comma [0] 3 6 4 2" xfId="7599"/>
    <cellStyle name="Comma [0] 3 6 4 3" xfId="12700"/>
    <cellStyle name="Comma [0] 3 6 5" xfId="3061"/>
    <cellStyle name="Comma [0] 3 6 5 2" xfId="8195"/>
    <cellStyle name="Comma [0] 3 6 5 3" xfId="13296"/>
    <cellStyle name="Comma [0] 3 6 6" xfId="3671"/>
    <cellStyle name="Comma [0] 3 6 6 2" xfId="8805"/>
    <cellStyle name="Comma [0] 3 6 6 3" xfId="13906"/>
    <cellStyle name="Comma [0] 3 6 7" xfId="4295"/>
    <cellStyle name="Comma [0] 3 6 7 2" xfId="9429"/>
    <cellStyle name="Comma [0] 3 6 7 3" xfId="14530"/>
    <cellStyle name="Comma [0] 3 6 8" xfId="4934"/>
    <cellStyle name="Comma [0] 3 6 8 2" xfId="10068"/>
    <cellStyle name="Comma [0] 3 6 8 3" xfId="15169"/>
    <cellStyle name="Comma [0] 3 6 9" xfId="5461"/>
    <cellStyle name="Comma [0] 3 7" xfId="472"/>
    <cellStyle name="Comma [0] 3 7 10" xfId="10709"/>
    <cellStyle name="Comma [0] 3 7 2" xfId="1041"/>
    <cellStyle name="Comma [0] 3 7 2 2" xfId="2029"/>
    <cellStyle name="Comma [0] 3 7 2 2 2" xfId="7163"/>
    <cellStyle name="Comma [0] 3 7 2 2 3" xfId="12264"/>
    <cellStyle name="Comma [0] 3 7 2 3" xfId="6175"/>
    <cellStyle name="Comma [0] 3 7 2 4" xfId="11276"/>
    <cellStyle name="Comma [0] 3 7 3" xfId="1462"/>
    <cellStyle name="Comma [0] 3 7 3 2" xfId="6596"/>
    <cellStyle name="Comma [0] 3 7 3 3" xfId="11697"/>
    <cellStyle name="Comma [0] 3 7 4" xfId="2610"/>
    <cellStyle name="Comma [0] 3 7 4 2" xfId="7744"/>
    <cellStyle name="Comma [0] 3 7 4 3" xfId="12845"/>
    <cellStyle name="Comma [0] 3 7 5" xfId="3206"/>
    <cellStyle name="Comma [0] 3 7 5 2" xfId="8340"/>
    <cellStyle name="Comma [0] 3 7 5 3" xfId="13441"/>
    <cellStyle name="Comma [0] 3 7 6" xfId="3816"/>
    <cellStyle name="Comma [0] 3 7 6 2" xfId="8950"/>
    <cellStyle name="Comma [0] 3 7 6 3" xfId="14051"/>
    <cellStyle name="Comma [0] 3 7 7" xfId="4440"/>
    <cellStyle name="Comma [0] 3 7 7 2" xfId="9574"/>
    <cellStyle name="Comma [0] 3 7 7 3" xfId="14675"/>
    <cellStyle name="Comma [0] 3 7 8" xfId="5079"/>
    <cellStyle name="Comma [0] 3 7 8 2" xfId="10213"/>
    <cellStyle name="Comma [0] 3 7 8 3" xfId="15314"/>
    <cellStyle name="Comma [0] 3 7 9" xfId="5606"/>
    <cellStyle name="Comma [0] 3 8" xfId="793"/>
    <cellStyle name="Comma [0] 3 8 2" xfId="1782"/>
    <cellStyle name="Comma [0] 3 8 2 2" xfId="6916"/>
    <cellStyle name="Comma [0] 3 8 2 3" xfId="12017"/>
    <cellStyle name="Comma [0] 3 8 3" xfId="2363"/>
    <cellStyle name="Comma [0] 3 8 3 2" xfId="7497"/>
    <cellStyle name="Comma [0] 3 8 3 3" xfId="12598"/>
    <cellStyle name="Comma [0] 3 8 4" xfId="2959"/>
    <cellStyle name="Comma [0] 3 8 4 2" xfId="8093"/>
    <cellStyle name="Comma [0] 3 8 4 3" xfId="13194"/>
    <cellStyle name="Comma [0] 3 8 5" xfId="3569"/>
    <cellStyle name="Comma [0] 3 8 5 2" xfId="8703"/>
    <cellStyle name="Comma [0] 3 8 5 3" xfId="13804"/>
    <cellStyle name="Comma [0] 3 8 6" xfId="4193"/>
    <cellStyle name="Comma [0] 3 8 6 2" xfId="9327"/>
    <cellStyle name="Comma [0] 3 8 6 3" xfId="14428"/>
    <cellStyle name="Comma [0] 3 8 7" xfId="4832"/>
    <cellStyle name="Comma [0] 3 8 7 2" xfId="9966"/>
    <cellStyle name="Comma [0] 3 8 7 3" xfId="15067"/>
    <cellStyle name="Comma [0] 3 8 8" xfId="5927"/>
    <cellStyle name="Comma [0] 3 8 9" xfId="11029"/>
    <cellStyle name="Comma [0] 3 9" xfId="632"/>
    <cellStyle name="Comma [0] 3 9 2" xfId="1622"/>
    <cellStyle name="Comma [0] 3 9 2 2" xfId="6756"/>
    <cellStyle name="Comma [0] 3 9 2 3" xfId="11857"/>
    <cellStyle name="Comma [0] 3 9 3" xfId="5766"/>
    <cellStyle name="Comma [0] 3 9 4" xfId="10869"/>
    <cellStyle name="Comma [0] 4" xfId="139"/>
    <cellStyle name="Comma [0] 4 2" xfId="365"/>
    <cellStyle name="Comma [0] 5" xfId="617"/>
    <cellStyle name="Comma [0] 5 10" xfId="5751"/>
    <cellStyle name="Comma [0] 5 11" xfId="10854"/>
    <cellStyle name="Comma [0] 5 2" xfId="1186"/>
    <cellStyle name="Comma [0] 5 2 2" xfId="2174"/>
    <cellStyle name="Comma [0] 5 2 2 2" xfId="7308"/>
    <cellStyle name="Comma [0] 5 2 2 3" xfId="12409"/>
    <cellStyle name="Comma [0] 5 2 3" xfId="2755"/>
    <cellStyle name="Comma [0] 5 2 3 2" xfId="7889"/>
    <cellStyle name="Comma [0] 5 2 3 3" xfId="12990"/>
    <cellStyle name="Comma [0] 5 2 4" xfId="3351"/>
    <cellStyle name="Comma [0] 5 2 4 2" xfId="8485"/>
    <cellStyle name="Comma [0] 5 2 4 3" xfId="13586"/>
    <cellStyle name="Comma [0] 5 2 5" xfId="3961"/>
    <cellStyle name="Comma [0] 5 2 5 2" xfId="9095"/>
    <cellStyle name="Comma [0] 5 2 5 3" xfId="14196"/>
    <cellStyle name="Comma [0] 5 2 6" xfId="4585"/>
    <cellStyle name="Comma [0] 5 2 6 2" xfId="9719"/>
    <cellStyle name="Comma [0] 5 2 6 3" xfId="14820"/>
    <cellStyle name="Comma [0] 5 2 7" xfId="5224"/>
    <cellStyle name="Comma [0] 5 2 7 2" xfId="10358"/>
    <cellStyle name="Comma [0] 5 2 7 3" xfId="15459"/>
    <cellStyle name="Comma [0] 5 2 8" xfId="6320"/>
    <cellStyle name="Comma [0] 5 2 9" xfId="11421"/>
    <cellStyle name="Comma [0] 5 3" xfId="777"/>
    <cellStyle name="Comma [0] 5 3 2" xfId="1767"/>
    <cellStyle name="Comma [0] 5 3 2 2" xfId="6901"/>
    <cellStyle name="Comma [0] 5 3 2 3" xfId="12002"/>
    <cellStyle name="Comma [0] 5 3 3" xfId="5911"/>
    <cellStyle name="Comma [0] 5 3 4" xfId="11014"/>
    <cellStyle name="Comma [0] 5 4" xfId="1607"/>
    <cellStyle name="Comma [0] 5 4 2" xfId="6741"/>
    <cellStyle name="Comma [0] 5 4 3" xfId="11842"/>
    <cellStyle name="Comma [0] 5 5" xfId="2348"/>
    <cellStyle name="Comma [0] 5 5 2" xfId="7482"/>
    <cellStyle name="Comma [0] 5 5 3" xfId="12583"/>
    <cellStyle name="Comma [0] 5 6" xfId="2944"/>
    <cellStyle name="Comma [0] 5 6 2" xfId="8078"/>
    <cellStyle name="Comma [0] 5 6 3" xfId="13179"/>
    <cellStyle name="Comma [0] 5 7" xfId="3554"/>
    <cellStyle name="Comma [0] 5 7 2" xfId="8688"/>
    <cellStyle name="Comma [0] 5 7 3" xfId="13789"/>
    <cellStyle name="Comma [0] 5 8" xfId="4178"/>
    <cellStyle name="Comma [0] 5 8 2" xfId="9312"/>
    <cellStyle name="Comma [0] 5 8 3" xfId="14413"/>
    <cellStyle name="Comma [0] 5 9" xfId="4817"/>
    <cellStyle name="Comma [0] 5 9 2" xfId="9951"/>
    <cellStyle name="Comma [0] 5 9 3" xfId="15052"/>
    <cellStyle name="Comma [0] 6" xfId="2784"/>
    <cellStyle name="Comma [0] 6 2" xfId="3380"/>
    <cellStyle name="Comma [0] 6 2 2" xfId="8514"/>
    <cellStyle name="Comma [0] 6 2 3" xfId="13615"/>
    <cellStyle name="Comma [0] 6 3" xfId="3990"/>
    <cellStyle name="Comma [0] 6 3 2" xfId="9124"/>
    <cellStyle name="Comma [0] 6 3 3" xfId="14225"/>
    <cellStyle name="Comma [0] 6 4" xfId="4614"/>
    <cellStyle name="Comma [0] 6 4 2" xfId="9748"/>
    <cellStyle name="Comma [0] 6 4 3" xfId="14849"/>
    <cellStyle name="Comma [0] 6 5" xfId="5253"/>
    <cellStyle name="Comma [0] 6 5 2" xfId="10387"/>
    <cellStyle name="Comma [0] 6 5 3" xfId="15488"/>
    <cellStyle name="Comma [0] 6 6" xfId="7918"/>
    <cellStyle name="Comma [0] 6 7" xfId="13019"/>
    <cellStyle name="Comma [0] 7" xfId="4657"/>
    <cellStyle name="Comma [0] 7 2" xfId="5296"/>
    <cellStyle name="Comma [0] 7 2 2" xfId="10430"/>
    <cellStyle name="Comma [0] 7 2 3" xfId="15531"/>
    <cellStyle name="Comma [0] 7 3" xfId="9791"/>
    <cellStyle name="Comma [0] 7 4" xfId="14892"/>
    <cellStyle name="Comma [0] 8" xfId="117"/>
    <cellStyle name="Comma [0] 9" xfId="5313"/>
    <cellStyle name="Comma 10" xfId="5312"/>
    <cellStyle name="Comma 10 2" xfId="10446"/>
    <cellStyle name="Comma 11" xfId="108"/>
    <cellStyle name="Comma 11 2" xfId="10451"/>
    <cellStyle name="Comma 12" xfId="132"/>
    <cellStyle name="Comma 12 2" xfId="10452"/>
    <cellStyle name="Comma 13" xfId="5314"/>
    <cellStyle name="Comma 13 2" xfId="10453"/>
    <cellStyle name="Comma 14" xfId="5317"/>
    <cellStyle name="Comma 14 2" xfId="10454"/>
    <cellStyle name="Comma 15" xfId="5318"/>
    <cellStyle name="Comma 15 2" xfId="10455"/>
    <cellStyle name="Comma 16" xfId="5316"/>
    <cellStyle name="Comma 16 2" xfId="10456"/>
    <cellStyle name="Comma 17" xfId="5315"/>
    <cellStyle name="Comma 17 2" xfId="10457"/>
    <cellStyle name="Comma 18" xfId="5321"/>
    <cellStyle name="Comma 19" xfId="5319"/>
    <cellStyle name="Comma 2" xfId="92"/>
    <cellStyle name="Comma 2 2" xfId="93"/>
    <cellStyle name="Comma 2 2 2" xfId="141"/>
    <cellStyle name="Comma 2 3" xfId="362"/>
    <cellStyle name="Comma 2 4" xfId="134"/>
    <cellStyle name="Comma 2 5" xfId="111"/>
    <cellStyle name="Comma 20" xfId="5322"/>
    <cellStyle name="Comma 21" xfId="5320"/>
    <cellStyle name="Comma 22" xfId="5323"/>
    <cellStyle name="Comma 23" xfId="5324"/>
    <cellStyle name="Comma 24" xfId="5325"/>
    <cellStyle name="Comma 25" xfId="5326"/>
    <cellStyle name="Comma 26" xfId="5327"/>
    <cellStyle name="Comma 27" xfId="5328"/>
    <cellStyle name="Comma 28" xfId="5329"/>
    <cellStyle name="Comma 29" xfId="5330"/>
    <cellStyle name="Comma 3" xfId="94"/>
    <cellStyle name="Comma 3 2" xfId="95"/>
    <cellStyle name="Comma 3 2 2" xfId="142"/>
    <cellStyle name="Comma 3 3" xfId="363"/>
    <cellStyle name="Comma 3 4" xfId="135"/>
    <cellStyle name="Comma 3 5" xfId="114"/>
    <cellStyle name="Comma 30" xfId="5331"/>
    <cellStyle name="Comma 31" xfId="5332"/>
    <cellStyle name="Comma 32" xfId="5333"/>
    <cellStyle name="Comma 33" xfId="5334"/>
    <cellStyle name="Comma 34" xfId="5335"/>
    <cellStyle name="Comma 35" xfId="5336"/>
    <cellStyle name="Comma 36" xfId="5337"/>
    <cellStyle name="Comma 37" xfId="5339"/>
    <cellStyle name="Comma 38" xfId="5340"/>
    <cellStyle name="Comma 39" xfId="5341"/>
    <cellStyle name="Comma 4" xfId="96"/>
    <cellStyle name="Comma 4 2" xfId="97"/>
    <cellStyle name="Comma 4 2 2" xfId="320"/>
    <cellStyle name="Comma 4 3" xfId="115"/>
    <cellStyle name="Comma 40" xfId="5342"/>
    <cellStyle name="Comma 40 2" xfId="10458"/>
    <cellStyle name="Comma 40 3" xfId="15545"/>
    <cellStyle name="Comma 41" xfId="5343"/>
    <cellStyle name="Comma 42" xfId="5344"/>
    <cellStyle name="Comma 43" xfId="5345"/>
    <cellStyle name="Comma 44" xfId="5346"/>
    <cellStyle name="Comma 45" xfId="5347"/>
    <cellStyle name="Comma 5" xfId="98"/>
    <cellStyle name="Comma 5 2" xfId="99"/>
    <cellStyle name="Comma 5 2 2" xfId="5925"/>
    <cellStyle name="Comma 5 3" xfId="791"/>
    <cellStyle name="Comma 6" xfId="100"/>
    <cellStyle name="Comma 6 2" xfId="101"/>
    <cellStyle name="Comma 6 2 2" xfId="5928"/>
    <cellStyle name="Comma 6 3" xfId="794"/>
    <cellStyle name="Comma 7" xfId="102"/>
    <cellStyle name="Comma 7 2" xfId="103"/>
    <cellStyle name="Comma 7 2 2" xfId="5357"/>
    <cellStyle name="Comma 7 3" xfId="116"/>
    <cellStyle name="Comma 8" xfId="104"/>
    <cellStyle name="Comma 8 2" xfId="105"/>
    <cellStyle name="Comma 8 2 2" xfId="10444"/>
    <cellStyle name="Comma 8 3" xfId="5310"/>
    <cellStyle name="Comma 9" xfId="106"/>
    <cellStyle name="Comma 9 2" xfId="107"/>
    <cellStyle name="Comma 9 2 2" xfId="10445"/>
    <cellStyle name="Comma 9 3" xfId="5311"/>
    <cellStyle name="Currency 2" xfId="109"/>
    <cellStyle name="Currency 2 2" xfId="10447"/>
    <cellStyle name="Currency 3" xfId="5338"/>
    <cellStyle name="Currency 3 2" xfId="5355"/>
    <cellStyle name="Explanatory Text" xfId="57" builtinId="53" customBuiltin="1"/>
    <cellStyle name="Explanatory Text 2" xfId="58"/>
    <cellStyle name="Explanatory Text 2 2" xfId="163"/>
    <cellStyle name="Explanatory Text 2 3" xfId="348"/>
    <cellStyle name="Good" xfId="59" builtinId="26" customBuiltin="1"/>
    <cellStyle name="Good 2" xfId="60"/>
    <cellStyle name="Good 2 2" xfId="153"/>
    <cellStyle name="Good 2 3" xfId="349"/>
    <cellStyle name="Heading 1" xfId="61" builtinId="16" customBuiltin="1"/>
    <cellStyle name="Heading 1 2" xfId="62"/>
    <cellStyle name="Heading 1 2 2" xfId="149"/>
    <cellStyle name="Heading 1 2 3" xfId="350"/>
    <cellStyle name="Heading 2" xfId="63" builtinId="17" customBuiltin="1"/>
    <cellStyle name="Heading 2 2" xfId="64"/>
    <cellStyle name="Heading 2 2 2" xfId="150"/>
    <cellStyle name="Heading 2 2 3" xfId="351"/>
    <cellStyle name="Heading 3" xfId="65" builtinId="18" customBuiltin="1"/>
    <cellStyle name="Heading 3 2" xfId="66"/>
    <cellStyle name="Heading 3 2 2" xfId="151"/>
    <cellStyle name="Heading 3 2 3" xfId="352"/>
    <cellStyle name="Heading 4" xfId="67" builtinId="19" customBuiltin="1"/>
    <cellStyle name="Heading 4 2" xfId="68"/>
    <cellStyle name="Heading 4 2 2" xfId="152"/>
    <cellStyle name="Heading 4 2 3" xfId="353"/>
    <cellStyle name="Input" xfId="69" builtinId="20" customBuiltin="1"/>
    <cellStyle name="Input 2" xfId="70"/>
    <cellStyle name="Input 2 2" xfId="156"/>
    <cellStyle name="Input 2 3" xfId="354"/>
    <cellStyle name="Linked Cell" xfId="71" builtinId="24" customBuiltin="1"/>
    <cellStyle name="Linked Cell 2" xfId="72"/>
    <cellStyle name="Linked Cell 2 2" xfId="159"/>
    <cellStyle name="Linked Cell 2 3" xfId="355"/>
    <cellStyle name="Neutral" xfId="73" builtinId="28" customBuiltin="1"/>
    <cellStyle name="Neutral 2" xfId="74"/>
    <cellStyle name="Neutral 2 2" xfId="155"/>
    <cellStyle name="Neutral 2 3" xfId="356"/>
    <cellStyle name="Normal" xfId="0" builtinId="0"/>
    <cellStyle name="Normal 10" xfId="4656"/>
    <cellStyle name="Normal 10 2" xfId="5295"/>
    <cellStyle name="Normal 10 2 2" xfId="10429"/>
    <cellStyle name="Normal 10 2 3" xfId="15530"/>
    <cellStyle name="Normal 10 3" xfId="9790"/>
    <cellStyle name="Normal 10 4" xfId="14891"/>
    <cellStyle name="Normal 11" xfId="10460"/>
    <cellStyle name="Normal 2" xfId="75"/>
    <cellStyle name="Normal 2 10" xfId="1214"/>
    <cellStyle name="Normal 2 10 2" xfId="6348"/>
    <cellStyle name="Normal 2 10 3" xfId="11449"/>
    <cellStyle name="Normal 2 11" xfId="2202"/>
    <cellStyle name="Normal 2 11 2" xfId="7336"/>
    <cellStyle name="Normal 2 11 3" xfId="12437"/>
    <cellStyle name="Normal 2 12" xfId="2798"/>
    <cellStyle name="Normal 2 12 2" xfId="7932"/>
    <cellStyle name="Normal 2 12 3" xfId="13033"/>
    <cellStyle name="Normal 2 13" xfId="3408"/>
    <cellStyle name="Normal 2 13 2" xfId="8542"/>
    <cellStyle name="Normal 2 13 3" xfId="13643"/>
    <cellStyle name="Normal 2 14" xfId="4032"/>
    <cellStyle name="Normal 2 14 2" xfId="9166"/>
    <cellStyle name="Normal 2 14 3" xfId="14267"/>
    <cellStyle name="Normal 2 15" xfId="4671"/>
    <cellStyle name="Normal 2 15 2" xfId="9805"/>
    <cellStyle name="Normal 2 15 3" xfId="14906"/>
    <cellStyle name="Normal 2 16" xfId="146"/>
    <cellStyle name="Normal 2 16 2" xfId="5358"/>
    <cellStyle name="Normal 2 16 3" xfId="10461"/>
    <cellStyle name="Normal 2 17" xfId="10448"/>
    <cellStyle name="Normal 2 18" xfId="5348"/>
    <cellStyle name="Normal 2 2" xfId="189"/>
    <cellStyle name="Normal 2 2 10" xfId="4090"/>
    <cellStyle name="Normal 2 2 10 2" xfId="9224"/>
    <cellStyle name="Normal 2 2 10 3" xfId="14325"/>
    <cellStyle name="Normal 2 2 11" xfId="4729"/>
    <cellStyle name="Normal 2 2 11 2" xfId="9863"/>
    <cellStyle name="Normal 2 2 11 3" xfId="14964"/>
    <cellStyle name="Normal 2 2 12" xfId="5373"/>
    <cellStyle name="Normal 2 2 12 2" xfId="10476"/>
    <cellStyle name="Normal 2 2 13" xfId="10449"/>
    <cellStyle name="Normal 2 2 14" xfId="5349"/>
    <cellStyle name="Normal 2 2 2" xfId="383"/>
    <cellStyle name="Normal 2 2 2 10" xfId="10621"/>
    <cellStyle name="Normal 2 2 2 2" xfId="953"/>
    <cellStyle name="Normal 2 2 2 2 2" xfId="1941"/>
    <cellStyle name="Normal 2 2 2 2 2 2" xfId="7075"/>
    <cellStyle name="Normal 2 2 2 2 2 3" xfId="12176"/>
    <cellStyle name="Normal 2 2 2 2 3" xfId="6087"/>
    <cellStyle name="Normal 2 2 2 2 4" xfId="11188"/>
    <cellStyle name="Normal 2 2 2 3" xfId="1374"/>
    <cellStyle name="Normal 2 2 2 3 2" xfId="6508"/>
    <cellStyle name="Normal 2 2 2 3 3" xfId="11609"/>
    <cellStyle name="Normal 2 2 2 4" xfId="2522"/>
    <cellStyle name="Normal 2 2 2 4 2" xfId="7656"/>
    <cellStyle name="Normal 2 2 2 4 3" xfId="12757"/>
    <cellStyle name="Normal 2 2 2 5" xfId="3118"/>
    <cellStyle name="Normal 2 2 2 5 2" xfId="8252"/>
    <cellStyle name="Normal 2 2 2 5 3" xfId="13353"/>
    <cellStyle name="Normal 2 2 2 6" xfId="3728"/>
    <cellStyle name="Normal 2 2 2 6 2" xfId="8862"/>
    <cellStyle name="Normal 2 2 2 6 3" xfId="13963"/>
    <cellStyle name="Normal 2 2 2 7" xfId="4352"/>
    <cellStyle name="Normal 2 2 2 7 2" xfId="9486"/>
    <cellStyle name="Normal 2 2 2 7 3" xfId="14587"/>
    <cellStyle name="Normal 2 2 2 8" xfId="4991"/>
    <cellStyle name="Normal 2 2 2 8 2" xfId="10125"/>
    <cellStyle name="Normal 2 2 2 8 3" xfId="15226"/>
    <cellStyle name="Normal 2 2 2 9" xfId="5518"/>
    <cellStyle name="Normal 2 2 3" xfId="529"/>
    <cellStyle name="Normal 2 2 3 10" xfId="10766"/>
    <cellStyle name="Normal 2 2 3 2" xfId="1098"/>
    <cellStyle name="Normal 2 2 3 2 2" xfId="2086"/>
    <cellStyle name="Normal 2 2 3 2 2 2" xfId="7220"/>
    <cellStyle name="Normal 2 2 3 2 2 3" xfId="12321"/>
    <cellStyle name="Normal 2 2 3 2 3" xfId="6232"/>
    <cellStyle name="Normal 2 2 3 2 4" xfId="11333"/>
    <cellStyle name="Normal 2 2 3 3" xfId="1519"/>
    <cellStyle name="Normal 2 2 3 3 2" xfId="6653"/>
    <cellStyle name="Normal 2 2 3 3 3" xfId="11754"/>
    <cellStyle name="Normal 2 2 3 4" xfId="2667"/>
    <cellStyle name="Normal 2 2 3 4 2" xfId="7801"/>
    <cellStyle name="Normal 2 2 3 4 3" xfId="12902"/>
    <cellStyle name="Normal 2 2 3 5" xfId="3263"/>
    <cellStyle name="Normal 2 2 3 5 2" xfId="8397"/>
    <cellStyle name="Normal 2 2 3 5 3" xfId="13498"/>
    <cellStyle name="Normal 2 2 3 6" xfId="3873"/>
    <cellStyle name="Normal 2 2 3 6 2" xfId="9007"/>
    <cellStyle name="Normal 2 2 3 6 3" xfId="14108"/>
    <cellStyle name="Normal 2 2 3 7" xfId="4497"/>
    <cellStyle name="Normal 2 2 3 7 2" xfId="9631"/>
    <cellStyle name="Normal 2 2 3 7 3" xfId="14732"/>
    <cellStyle name="Normal 2 2 3 8" xfId="5136"/>
    <cellStyle name="Normal 2 2 3 8 2" xfId="10270"/>
    <cellStyle name="Normal 2 2 3 8 3" xfId="15371"/>
    <cellStyle name="Normal 2 2 3 9" xfId="5663"/>
    <cellStyle name="Normal 2 2 4" xfId="808"/>
    <cellStyle name="Normal 2 2 4 2" xfId="1796"/>
    <cellStyle name="Normal 2 2 4 2 2" xfId="6930"/>
    <cellStyle name="Normal 2 2 4 2 3" xfId="12031"/>
    <cellStyle name="Normal 2 2 4 3" xfId="2377"/>
    <cellStyle name="Normal 2 2 4 3 2" xfId="7511"/>
    <cellStyle name="Normal 2 2 4 3 3" xfId="12612"/>
    <cellStyle name="Normal 2 2 4 4" xfId="2973"/>
    <cellStyle name="Normal 2 2 4 4 2" xfId="8107"/>
    <cellStyle name="Normal 2 2 4 4 3" xfId="13208"/>
    <cellStyle name="Normal 2 2 4 5" xfId="3583"/>
    <cellStyle name="Normal 2 2 4 5 2" xfId="8717"/>
    <cellStyle name="Normal 2 2 4 5 3" xfId="13818"/>
    <cellStyle name="Normal 2 2 4 6" xfId="4207"/>
    <cellStyle name="Normal 2 2 4 6 2" xfId="9341"/>
    <cellStyle name="Normal 2 2 4 6 3" xfId="14442"/>
    <cellStyle name="Normal 2 2 4 7" xfId="4846"/>
    <cellStyle name="Normal 2 2 4 7 2" xfId="9980"/>
    <cellStyle name="Normal 2 2 4 7 3" xfId="15081"/>
    <cellStyle name="Normal 2 2 4 8" xfId="5942"/>
    <cellStyle name="Normal 2 2 4 9" xfId="11043"/>
    <cellStyle name="Normal 2 2 5" xfId="689"/>
    <cellStyle name="Normal 2 2 5 2" xfId="1679"/>
    <cellStyle name="Normal 2 2 5 2 2" xfId="6813"/>
    <cellStyle name="Normal 2 2 5 2 3" xfId="11914"/>
    <cellStyle name="Normal 2 2 5 3" xfId="5823"/>
    <cellStyle name="Normal 2 2 5 4" xfId="10926"/>
    <cellStyle name="Normal 2 2 6" xfId="1229"/>
    <cellStyle name="Normal 2 2 6 2" xfId="6363"/>
    <cellStyle name="Normal 2 2 6 3" xfId="11464"/>
    <cellStyle name="Normal 2 2 7" xfId="2260"/>
    <cellStyle name="Normal 2 2 7 2" xfId="7394"/>
    <cellStyle name="Normal 2 2 7 3" xfId="12495"/>
    <cellStyle name="Normal 2 2 8" xfId="2856"/>
    <cellStyle name="Normal 2 2 8 2" xfId="7990"/>
    <cellStyle name="Normal 2 2 8 3" xfId="13091"/>
    <cellStyle name="Normal 2 2 9" xfId="3466"/>
    <cellStyle name="Normal 2 2 9 2" xfId="8600"/>
    <cellStyle name="Normal 2 2 9 3" xfId="13701"/>
    <cellStyle name="Normal 2 3" xfId="205"/>
    <cellStyle name="Normal 2 3 10" xfId="4105"/>
    <cellStyle name="Normal 2 3 10 2" xfId="9239"/>
    <cellStyle name="Normal 2 3 10 3" xfId="14340"/>
    <cellStyle name="Normal 2 3 11" xfId="4744"/>
    <cellStyle name="Normal 2 3 11 2" xfId="9878"/>
    <cellStyle name="Normal 2 3 11 3" xfId="14979"/>
    <cellStyle name="Normal 2 3 12" xfId="5388"/>
    <cellStyle name="Normal 2 3 12 2" xfId="10491"/>
    <cellStyle name="Normal 2 3 13" xfId="5350"/>
    <cellStyle name="Normal 2 3 2" xfId="399"/>
    <cellStyle name="Normal 2 3 2 10" xfId="10636"/>
    <cellStyle name="Normal 2 3 2 2" xfId="968"/>
    <cellStyle name="Normal 2 3 2 2 2" xfId="1956"/>
    <cellStyle name="Normal 2 3 2 2 2 2" xfId="7090"/>
    <cellStyle name="Normal 2 3 2 2 2 3" xfId="12191"/>
    <cellStyle name="Normal 2 3 2 2 3" xfId="6102"/>
    <cellStyle name="Normal 2 3 2 2 4" xfId="11203"/>
    <cellStyle name="Normal 2 3 2 3" xfId="1389"/>
    <cellStyle name="Normal 2 3 2 3 2" xfId="6523"/>
    <cellStyle name="Normal 2 3 2 3 3" xfId="11624"/>
    <cellStyle name="Normal 2 3 2 4" xfId="2537"/>
    <cellStyle name="Normal 2 3 2 4 2" xfId="7671"/>
    <cellStyle name="Normal 2 3 2 4 3" xfId="12772"/>
    <cellStyle name="Normal 2 3 2 5" xfId="3133"/>
    <cellStyle name="Normal 2 3 2 5 2" xfId="8267"/>
    <cellStyle name="Normal 2 3 2 5 3" xfId="13368"/>
    <cellStyle name="Normal 2 3 2 6" xfId="3743"/>
    <cellStyle name="Normal 2 3 2 6 2" xfId="8877"/>
    <cellStyle name="Normal 2 3 2 6 3" xfId="13978"/>
    <cellStyle name="Normal 2 3 2 7" xfId="4367"/>
    <cellStyle name="Normal 2 3 2 7 2" xfId="9501"/>
    <cellStyle name="Normal 2 3 2 7 3" xfId="14602"/>
    <cellStyle name="Normal 2 3 2 8" xfId="5006"/>
    <cellStyle name="Normal 2 3 2 8 2" xfId="10140"/>
    <cellStyle name="Normal 2 3 2 8 3" xfId="15241"/>
    <cellStyle name="Normal 2 3 2 9" xfId="5533"/>
    <cellStyle name="Normal 2 3 3" xfId="544"/>
    <cellStyle name="Normal 2 3 3 10" xfId="10781"/>
    <cellStyle name="Normal 2 3 3 2" xfId="1113"/>
    <cellStyle name="Normal 2 3 3 2 2" xfId="2101"/>
    <cellStyle name="Normal 2 3 3 2 2 2" xfId="7235"/>
    <cellStyle name="Normal 2 3 3 2 2 3" xfId="12336"/>
    <cellStyle name="Normal 2 3 3 2 3" xfId="6247"/>
    <cellStyle name="Normal 2 3 3 2 4" xfId="11348"/>
    <cellStyle name="Normal 2 3 3 3" xfId="1534"/>
    <cellStyle name="Normal 2 3 3 3 2" xfId="6668"/>
    <cellStyle name="Normal 2 3 3 3 3" xfId="11769"/>
    <cellStyle name="Normal 2 3 3 4" xfId="2682"/>
    <cellStyle name="Normal 2 3 3 4 2" xfId="7816"/>
    <cellStyle name="Normal 2 3 3 4 3" xfId="12917"/>
    <cellStyle name="Normal 2 3 3 5" xfId="3278"/>
    <cellStyle name="Normal 2 3 3 5 2" xfId="8412"/>
    <cellStyle name="Normal 2 3 3 5 3" xfId="13513"/>
    <cellStyle name="Normal 2 3 3 6" xfId="3888"/>
    <cellStyle name="Normal 2 3 3 6 2" xfId="9022"/>
    <cellStyle name="Normal 2 3 3 6 3" xfId="14123"/>
    <cellStyle name="Normal 2 3 3 7" xfId="4512"/>
    <cellStyle name="Normal 2 3 3 7 2" xfId="9646"/>
    <cellStyle name="Normal 2 3 3 7 3" xfId="14747"/>
    <cellStyle name="Normal 2 3 3 8" xfId="5151"/>
    <cellStyle name="Normal 2 3 3 8 2" xfId="10285"/>
    <cellStyle name="Normal 2 3 3 8 3" xfId="15386"/>
    <cellStyle name="Normal 2 3 3 9" xfId="5678"/>
    <cellStyle name="Normal 2 3 4" xfId="823"/>
    <cellStyle name="Normal 2 3 4 2" xfId="1811"/>
    <cellStyle name="Normal 2 3 4 2 2" xfId="6945"/>
    <cellStyle name="Normal 2 3 4 2 3" xfId="12046"/>
    <cellStyle name="Normal 2 3 4 3" xfId="2392"/>
    <cellStyle name="Normal 2 3 4 3 2" xfId="7526"/>
    <cellStyle name="Normal 2 3 4 3 3" xfId="12627"/>
    <cellStyle name="Normal 2 3 4 4" xfId="2988"/>
    <cellStyle name="Normal 2 3 4 4 2" xfId="8122"/>
    <cellStyle name="Normal 2 3 4 4 3" xfId="13223"/>
    <cellStyle name="Normal 2 3 4 5" xfId="3598"/>
    <cellStyle name="Normal 2 3 4 5 2" xfId="8732"/>
    <cellStyle name="Normal 2 3 4 5 3" xfId="13833"/>
    <cellStyle name="Normal 2 3 4 6" xfId="4222"/>
    <cellStyle name="Normal 2 3 4 6 2" xfId="9356"/>
    <cellStyle name="Normal 2 3 4 6 3" xfId="14457"/>
    <cellStyle name="Normal 2 3 4 7" xfId="4861"/>
    <cellStyle name="Normal 2 3 4 7 2" xfId="9995"/>
    <cellStyle name="Normal 2 3 4 7 3" xfId="15096"/>
    <cellStyle name="Normal 2 3 4 8" xfId="5957"/>
    <cellStyle name="Normal 2 3 4 9" xfId="11058"/>
    <cellStyle name="Normal 2 3 5" xfId="704"/>
    <cellStyle name="Normal 2 3 5 2" xfId="1694"/>
    <cellStyle name="Normal 2 3 5 2 2" xfId="6828"/>
    <cellStyle name="Normal 2 3 5 2 3" xfId="11929"/>
    <cellStyle name="Normal 2 3 5 3" xfId="5838"/>
    <cellStyle name="Normal 2 3 5 4" xfId="10941"/>
    <cellStyle name="Normal 2 3 6" xfId="1244"/>
    <cellStyle name="Normal 2 3 6 2" xfId="6378"/>
    <cellStyle name="Normal 2 3 6 3" xfId="11479"/>
    <cellStyle name="Normal 2 3 7" xfId="2275"/>
    <cellStyle name="Normal 2 3 7 2" xfId="7409"/>
    <cellStyle name="Normal 2 3 7 3" xfId="12510"/>
    <cellStyle name="Normal 2 3 8" xfId="2871"/>
    <cellStyle name="Normal 2 3 8 2" xfId="8005"/>
    <cellStyle name="Normal 2 3 8 3" xfId="13106"/>
    <cellStyle name="Normal 2 3 9" xfId="3481"/>
    <cellStyle name="Normal 2 3 9 2" xfId="8615"/>
    <cellStyle name="Normal 2 3 9 3" xfId="13716"/>
    <cellStyle name="Normal 2 4" xfId="234"/>
    <cellStyle name="Normal 2 4 10" xfId="4134"/>
    <cellStyle name="Normal 2 4 10 2" xfId="9268"/>
    <cellStyle name="Normal 2 4 10 3" xfId="14369"/>
    <cellStyle name="Normal 2 4 11" xfId="4773"/>
    <cellStyle name="Normal 2 4 11 2" xfId="9907"/>
    <cellStyle name="Normal 2 4 11 3" xfId="15008"/>
    <cellStyle name="Normal 2 4 12" xfId="5417"/>
    <cellStyle name="Normal 2 4 13" xfId="10520"/>
    <cellStyle name="Normal 2 4 2" xfId="428"/>
    <cellStyle name="Normal 2 4 2 10" xfId="10665"/>
    <cellStyle name="Normal 2 4 2 2" xfId="997"/>
    <cellStyle name="Normal 2 4 2 2 2" xfId="1985"/>
    <cellStyle name="Normal 2 4 2 2 2 2" xfId="7119"/>
    <cellStyle name="Normal 2 4 2 2 2 3" xfId="12220"/>
    <cellStyle name="Normal 2 4 2 2 3" xfId="6131"/>
    <cellStyle name="Normal 2 4 2 2 4" xfId="11232"/>
    <cellStyle name="Normal 2 4 2 3" xfId="1418"/>
    <cellStyle name="Normal 2 4 2 3 2" xfId="6552"/>
    <cellStyle name="Normal 2 4 2 3 3" xfId="11653"/>
    <cellStyle name="Normal 2 4 2 4" xfId="2566"/>
    <cellStyle name="Normal 2 4 2 4 2" xfId="7700"/>
    <cellStyle name="Normal 2 4 2 4 3" xfId="12801"/>
    <cellStyle name="Normal 2 4 2 5" xfId="3162"/>
    <cellStyle name="Normal 2 4 2 5 2" xfId="8296"/>
    <cellStyle name="Normal 2 4 2 5 3" xfId="13397"/>
    <cellStyle name="Normal 2 4 2 6" xfId="3772"/>
    <cellStyle name="Normal 2 4 2 6 2" xfId="8906"/>
    <cellStyle name="Normal 2 4 2 6 3" xfId="14007"/>
    <cellStyle name="Normal 2 4 2 7" xfId="4396"/>
    <cellStyle name="Normal 2 4 2 7 2" xfId="9530"/>
    <cellStyle name="Normal 2 4 2 7 3" xfId="14631"/>
    <cellStyle name="Normal 2 4 2 8" xfId="5035"/>
    <cellStyle name="Normal 2 4 2 8 2" xfId="10169"/>
    <cellStyle name="Normal 2 4 2 8 3" xfId="15270"/>
    <cellStyle name="Normal 2 4 2 9" xfId="5562"/>
    <cellStyle name="Normal 2 4 3" xfId="573"/>
    <cellStyle name="Normal 2 4 3 10" xfId="10810"/>
    <cellStyle name="Normal 2 4 3 2" xfId="1142"/>
    <cellStyle name="Normal 2 4 3 2 2" xfId="2130"/>
    <cellStyle name="Normal 2 4 3 2 2 2" xfId="7264"/>
    <cellStyle name="Normal 2 4 3 2 2 3" xfId="12365"/>
    <cellStyle name="Normal 2 4 3 2 3" xfId="6276"/>
    <cellStyle name="Normal 2 4 3 2 4" xfId="11377"/>
    <cellStyle name="Normal 2 4 3 3" xfId="1563"/>
    <cellStyle name="Normal 2 4 3 3 2" xfId="6697"/>
    <cellStyle name="Normal 2 4 3 3 3" xfId="11798"/>
    <cellStyle name="Normal 2 4 3 4" xfId="2711"/>
    <cellStyle name="Normal 2 4 3 4 2" xfId="7845"/>
    <cellStyle name="Normal 2 4 3 4 3" xfId="12946"/>
    <cellStyle name="Normal 2 4 3 5" xfId="3307"/>
    <cellStyle name="Normal 2 4 3 5 2" xfId="8441"/>
    <cellStyle name="Normal 2 4 3 5 3" xfId="13542"/>
    <cellStyle name="Normal 2 4 3 6" xfId="3917"/>
    <cellStyle name="Normal 2 4 3 6 2" xfId="9051"/>
    <cellStyle name="Normal 2 4 3 6 3" xfId="14152"/>
    <cellStyle name="Normal 2 4 3 7" xfId="4541"/>
    <cellStyle name="Normal 2 4 3 7 2" xfId="9675"/>
    <cellStyle name="Normal 2 4 3 7 3" xfId="14776"/>
    <cellStyle name="Normal 2 4 3 8" xfId="5180"/>
    <cellStyle name="Normal 2 4 3 8 2" xfId="10314"/>
    <cellStyle name="Normal 2 4 3 8 3" xfId="15415"/>
    <cellStyle name="Normal 2 4 3 9" xfId="5707"/>
    <cellStyle name="Normal 2 4 4" xfId="852"/>
    <cellStyle name="Normal 2 4 4 2" xfId="1840"/>
    <cellStyle name="Normal 2 4 4 2 2" xfId="6974"/>
    <cellStyle name="Normal 2 4 4 2 3" xfId="12075"/>
    <cellStyle name="Normal 2 4 4 3" xfId="2421"/>
    <cellStyle name="Normal 2 4 4 3 2" xfId="7555"/>
    <cellStyle name="Normal 2 4 4 3 3" xfId="12656"/>
    <cellStyle name="Normal 2 4 4 4" xfId="3017"/>
    <cellStyle name="Normal 2 4 4 4 2" xfId="8151"/>
    <cellStyle name="Normal 2 4 4 4 3" xfId="13252"/>
    <cellStyle name="Normal 2 4 4 5" xfId="3627"/>
    <cellStyle name="Normal 2 4 4 5 2" xfId="8761"/>
    <cellStyle name="Normal 2 4 4 5 3" xfId="13862"/>
    <cellStyle name="Normal 2 4 4 6" xfId="4251"/>
    <cellStyle name="Normal 2 4 4 6 2" xfId="9385"/>
    <cellStyle name="Normal 2 4 4 6 3" xfId="14486"/>
    <cellStyle name="Normal 2 4 4 7" xfId="4890"/>
    <cellStyle name="Normal 2 4 4 7 2" xfId="10024"/>
    <cellStyle name="Normal 2 4 4 7 3" xfId="15125"/>
    <cellStyle name="Normal 2 4 4 8" xfId="5986"/>
    <cellStyle name="Normal 2 4 4 9" xfId="11087"/>
    <cellStyle name="Normal 2 4 5" xfId="733"/>
    <cellStyle name="Normal 2 4 5 2" xfId="1723"/>
    <cellStyle name="Normal 2 4 5 2 2" xfId="6857"/>
    <cellStyle name="Normal 2 4 5 2 3" xfId="11958"/>
    <cellStyle name="Normal 2 4 5 3" xfId="5867"/>
    <cellStyle name="Normal 2 4 5 4" xfId="10970"/>
    <cellStyle name="Normal 2 4 6" xfId="1273"/>
    <cellStyle name="Normal 2 4 6 2" xfId="6407"/>
    <cellStyle name="Normal 2 4 6 3" xfId="11508"/>
    <cellStyle name="Normal 2 4 7" xfId="2304"/>
    <cellStyle name="Normal 2 4 7 2" xfId="7438"/>
    <cellStyle name="Normal 2 4 7 3" xfId="12539"/>
    <cellStyle name="Normal 2 4 8" xfId="2900"/>
    <cellStyle name="Normal 2 4 8 2" xfId="8034"/>
    <cellStyle name="Normal 2 4 8 3" xfId="13135"/>
    <cellStyle name="Normal 2 4 9" xfId="3510"/>
    <cellStyle name="Normal 2 4 9 2" xfId="8644"/>
    <cellStyle name="Normal 2 4 9 3" xfId="13745"/>
    <cellStyle name="Normal 2 5" xfId="368"/>
    <cellStyle name="Normal 2 5 10" xfId="4714"/>
    <cellStyle name="Normal 2 5 10 2" xfId="9848"/>
    <cellStyle name="Normal 2 5 10 3" xfId="14949"/>
    <cellStyle name="Normal 2 5 11" xfId="5503"/>
    <cellStyle name="Normal 2 5 12" xfId="10606"/>
    <cellStyle name="Normal 2 5 2" xfId="514"/>
    <cellStyle name="Normal 2 5 2 10" xfId="10751"/>
    <cellStyle name="Normal 2 5 2 2" xfId="1083"/>
    <cellStyle name="Normal 2 5 2 2 2" xfId="2071"/>
    <cellStyle name="Normal 2 5 2 2 2 2" xfId="7205"/>
    <cellStyle name="Normal 2 5 2 2 2 3" xfId="12306"/>
    <cellStyle name="Normal 2 5 2 2 3" xfId="6217"/>
    <cellStyle name="Normal 2 5 2 2 4" xfId="11318"/>
    <cellStyle name="Normal 2 5 2 3" xfId="1504"/>
    <cellStyle name="Normal 2 5 2 3 2" xfId="6638"/>
    <cellStyle name="Normal 2 5 2 3 3" xfId="11739"/>
    <cellStyle name="Normal 2 5 2 4" xfId="2652"/>
    <cellStyle name="Normal 2 5 2 4 2" xfId="7786"/>
    <cellStyle name="Normal 2 5 2 4 3" xfId="12887"/>
    <cellStyle name="Normal 2 5 2 5" xfId="3248"/>
    <cellStyle name="Normal 2 5 2 5 2" xfId="8382"/>
    <cellStyle name="Normal 2 5 2 5 3" xfId="13483"/>
    <cellStyle name="Normal 2 5 2 6" xfId="3858"/>
    <cellStyle name="Normal 2 5 2 6 2" xfId="8992"/>
    <cellStyle name="Normal 2 5 2 6 3" xfId="14093"/>
    <cellStyle name="Normal 2 5 2 7" xfId="4482"/>
    <cellStyle name="Normal 2 5 2 7 2" xfId="9616"/>
    <cellStyle name="Normal 2 5 2 7 3" xfId="14717"/>
    <cellStyle name="Normal 2 5 2 8" xfId="5121"/>
    <cellStyle name="Normal 2 5 2 8 2" xfId="10255"/>
    <cellStyle name="Normal 2 5 2 8 3" xfId="15356"/>
    <cellStyle name="Normal 2 5 2 9" xfId="5648"/>
    <cellStyle name="Normal 2 5 3" xfId="938"/>
    <cellStyle name="Normal 2 5 3 2" xfId="1926"/>
    <cellStyle name="Normal 2 5 3 2 2" xfId="7060"/>
    <cellStyle name="Normal 2 5 3 2 3" xfId="12161"/>
    <cellStyle name="Normal 2 5 3 3" xfId="2507"/>
    <cellStyle name="Normal 2 5 3 3 2" xfId="7641"/>
    <cellStyle name="Normal 2 5 3 3 3" xfId="12742"/>
    <cellStyle name="Normal 2 5 3 4" xfId="3103"/>
    <cellStyle name="Normal 2 5 3 4 2" xfId="8237"/>
    <cellStyle name="Normal 2 5 3 4 3" xfId="13338"/>
    <cellStyle name="Normal 2 5 3 5" xfId="3713"/>
    <cellStyle name="Normal 2 5 3 5 2" xfId="8847"/>
    <cellStyle name="Normal 2 5 3 5 3" xfId="13948"/>
    <cellStyle name="Normal 2 5 3 6" xfId="4337"/>
    <cellStyle name="Normal 2 5 3 6 2" xfId="9471"/>
    <cellStyle name="Normal 2 5 3 6 3" xfId="14572"/>
    <cellStyle name="Normal 2 5 3 7" xfId="4976"/>
    <cellStyle name="Normal 2 5 3 7 2" xfId="10110"/>
    <cellStyle name="Normal 2 5 3 7 3" xfId="15211"/>
    <cellStyle name="Normal 2 5 3 8" xfId="6072"/>
    <cellStyle name="Normal 2 5 3 9" xfId="11173"/>
    <cellStyle name="Normal 2 5 4" xfId="674"/>
    <cellStyle name="Normal 2 5 4 2" xfId="1664"/>
    <cellStyle name="Normal 2 5 4 2 2" xfId="6798"/>
    <cellStyle name="Normal 2 5 4 2 3" xfId="11899"/>
    <cellStyle name="Normal 2 5 4 3" xfId="5808"/>
    <cellStyle name="Normal 2 5 4 4" xfId="10911"/>
    <cellStyle name="Normal 2 5 5" xfId="1359"/>
    <cellStyle name="Normal 2 5 5 2" xfId="6493"/>
    <cellStyle name="Normal 2 5 5 3" xfId="11594"/>
    <cellStyle name="Normal 2 5 6" xfId="2245"/>
    <cellStyle name="Normal 2 5 6 2" xfId="7379"/>
    <cellStyle name="Normal 2 5 6 3" xfId="12480"/>
    <cellStyle name="Normal 2 5 7" xfId="2841"/>
    <cellStyle name="Normal 2 5 7 2" xfId="7975"/>
    <cellStyle name="Normal 2 5 7 3" xfId="13076"/>
    <cellStyle name="Normal 2 5 8" xfId="3451"/>
    <cellStyle name="Normal 2 5 8 2" xfId="8585"/>
    <cellStyle name="Normal 2 5 8 3" xfId="13686"/>
    <cellStyle name="Normal 2 5 9" xfId="4075"/>
    <cellStyle name="Normal 2 5 9 2" xfId="9209"/>
    <cellStyle name="Normal 2 5 9 3" xfId="14310"/>
    <cellStyle name="Normal 2 6" xfId="277"/>
    <cellStyle name="Normal 2 6 10" xfId="10563"/>
    <cellStyle name="Normal 2 6 2" xfId="895"/>
    <cellStyle name="Normal 2 6 2 2" xfId="1883"/>
    <cellStyle name="Normal 2 6 2 2 2" xfId="7017"/>
    <cellStyle name="Normal 2 6 2 2 3" xfId="12118"/>
    <cellStyle name="Normal 2 6 2 3" xfId="6029"/>
    <cellStyle name="Normal 2 6 2 4" xfId="11130"/>
    <cellStyle name="Normal 2 6 3" xfId="1316"/>
    <cellStyle name="Normal 2 6 3 2" xfId="6450"/>
    <cellStyle name="Normal 2 6 3 3" xfId="11551"/>
    <cellStyle name="Normal 2 6 4" xfId="2464"/>
    <cellStyle name="Normal 2 6 4 2" xfId="7598"/>
    <cellStyle name="Normal 2 6 4 3" xfId="12699"/>
    <cellStyle name="Normal 2 6 5" xfId="3060"/>
    <cellStyle name="Normal 2 6 5 2" xfId="8194"/>
    <cellStyle name="Normal 2 6 5 3" xfId="13295"/>
    <cellStyle name="Normal 2 6 6" xfId="3670"/>
    <cellStyle name="Normal 2 6 6 2" xfId="8804"/>
    <cellStyle name="Normal 2 6 6 3" xfId="13905"/>
    <cellStyle name="Normal 2 6 7" xfId="4294"/>
    <cellStyle name="Normal 2 6 7 2" xfId="9428"/>
    <cellStyle name="Normal 2 6 7 3" xfId="14529"/>
    <cellStyle name="Normal 2 6 8" xfId="4933"/>
    <cellStyle name="Normal 2 6 8 2" xfId="10067"/>
    <cellStyle name="Normal 2 6 8 3" xfId="15168"/>
    <cellStyle name="Normal 2 6 9" xfId="5460"/>
    <cellStyle name="Normal 2 7" xfId="471"/>
    <cellStyle name="Normal 2 7 10" xfId="10708"/>
    <cellStyle name="Normal 2 7 2" xfId="1040"/>
    <cellStyle name="Normal 2 7 2 2" xfId="2028"/>
    <cellStyle name="Normal 2 7 2 2 2" xfId="7162"/>
    <cellStyle name="Normal 2 7 2 2 3" xfId="12263"/>
    <cellStyle name="Normal 2 7 2 3" xfId="6174"/>
    <cellStyle name="Normal 2 7 2 4" xfId="11275"/>
    <cellStyle name="Normal 2 7 3" xfId="1461"/>
    <cellStyle name="Normal 2 7 3 2" xfId="6595"/>
    <cellStyle name="Normal 2 7 3 3" xfId="11696"/>
    <cellStyle name="Normal 2 7 4" xfId="2609"/>
    <cellStyle name="Normal 2 7 4 2" xfId="7743"/>
    <cellStyle name="Normal 2 7 4 3" xfId="12844"/>
    <cellStyle name="Normal 2 7 5" xfId="3205"/>
    <cellStyle name="Normal 2 7 5 2" xfId="8339"/>
    <cellStyle name="Normal 2 7 5 3" xfId="13440"/>
    <cellStyle name="Normal 2 7 6" xfId="3815"/>
    <cellStyle name="Normal 2 7 6 2" xfId="8949"/>
    <cellStyle name="Normal 2 7 6 3" xfId="14050"/>
    <cellStyle name="Normal 2 7 7" xfId="4439"/>
    <cellStyle name="Normal 2 7 7 2" xfId="9573"/>
    <cellStyle name="Normal 2 7 7 3" xfId="14674"/>
    <cellStyle name="Normal 2 7 8" xfId="5078"/>
    <cellStyle name="Normal 2 7 8 2" xfId="10212"/>
    <cellStyle name="Normal 2 7 8 3" xfId="15313"/>
    <cellStyle name="Normal 2 7 9" xfId="5605"/>
    <cellStyle name="Normal 2 8" xfId="792"/>
    <cellStyle name="Normal 2 8 2" xfId="1781"/>
    <cellStyle name="Normal 2 8 2 2" xfId="6915"/>
    <cellStyle name="Normal 2 8 2 3" xfId="12016"/>
    <cellStyle name="Normal 2 8 3" xfId="2362"/>
    <cellStyle name="Normal 2 8 3 2" xfId="7496"/>
    <cellStyle name="Normal 2 8 3 3" xfId="12597"/>
    <cellStyle name="Normal 2 8 4" xfId="2958"/>
    <cellStyle name="Normal 2 8 4 2" xfId="8092"/>
    <cellStyle name="Normal 2 8 4 3" xfId="13193"/>
    <cellStyle name="Normal 2 8 5" xfId="3568"/>
    <cellStyle name="Normal 2 8 5 2" xfId="8702"/>
    <cellStyle name="Normal 2 8 5 3" xfId="13803"/>
    <cellStyle name="Normal 2 8 6" xfId="4192"/>
    <cellStyle name="Normal 2 8 6 2" xfId="9326"/>
    <cellStyle name="Normal 2 8 6 3" xfId="14427"/>
    <cellStyle name="Normal 2 8 7" xfId="4831"/>
    <cellStyle name="Normal 2 8 7 2" xfId="9965"/>
    <cellStyle name="Normal 2 8 7 3" xfId="15066"/>
    <cellStyle name="Normal 2 8 8" xfId="5926"/>
    <cellStyle name="Normal 2 8 9" xfId="11028"/>
    <cellStyle name="Normal 2 9" xfId="631"/>
    <cellStyle name="Normal 2 9 2" xfId="1621"/>
    <cellStyle name="Normal 2 9 2 2" xfId="6755"/>
    <cellStyle name="Normal 2 9 2 3" xfId="11856"/>
    <cellStyle name="Normal 2 9 3" xfId="5765"/>
    <cellStyle name="Normal 2 9 4" xfId="10868"/>
    <cellStyle name="Normal 3" xfId="76"/>
    <cellStyle name="Normal 3 10" xfId="2813"/>
    <cellStyle name="Normal 3 10 2" xfId="7947"/>
    <cellStyle name="Normal 3 10 3" xfId="13048"/>
    <cellStyle name="Normal 3 11" xfId="3423"/>
    <cellStyle name="Normal 3 11 2" xfId="8557"/>
    <cellStyle name="Normal 3 11 3" xfId="13658"/>
    <cellStyle name="Normal 3 12" xfId="4047"/>
    <cellStyle name="Normal 3 12 2" xfId="9181"/>
    <cellStyle name="Normal 3 12 3" xfId="14282"/>
    <cellStyle name="Normal 3 13" xfId="4686"/>
    <cellStyle name="Normal 3 13 2" xfId="9820"/>
    <cellStyle name="Normal 3 13 3" xfId="14921"/>
    <cellStyle name="Normal 3 14" xfId="220"/>
    <cellStyle name="Normal 3 14 2" xfId="5403"/>
    <cellStyle name="Normal 3 14 3" xfId="10506"/>
    <cellStyle name="Normal 3 15" xfId="10450"/>
    <cellStyle name="Normal 3 16" xfId="5351"/>
    <cellStyle name="Normal 3 2" xfId="249"/>
    <cellStyle name="Normal 3 2 10" xfId="4149"/>
    <cellStyle name="Normal 3 2 10 2" xfId="9283"/>
    <cellStyle name="Normal 3 2 10 3" xfId="14384"/>
    <cellStyle name="Normal 3 2 11" xfId="4788"/>
    <cellStyle name="Normal 3 2 11 2" xfId="9922"/>
    <cellStyle name="Normal 3 2 11 3" xfId="15023"/>
    <cellStyle name="Normal 3 2 12" xfId="5432"/>
    <cellStyle name="Normal 3 2 13" xfId="10535"/>
    <cellStyle name="Normal 3 2 2" xfId="443"/>
    <cellStyle name="Normal 3 2 2 10" xfId="10680"/>
    <cellStyle name="Normal 3 2 2 2" xfId="1012"/>
    <cellStyle name="Normal 3 2 2 2 2" xfId="2000"/>
    <cellStyle name="Normal 3 2 2 2 2 2" xfId="7134"/>
    <cellStyle name="Normal 3 2 2 2 2 3" xfId="12235"/>
    <cellStyle name="Normal 3 2 2 2 3" xfId="6146"/>
    <cellStyle name="Normal 3 2 2 2 4" xfId="11247"/>
    <cellStyle name="Normal 3 2 2 3" xfId="1433"/>
    <cellStyle name="Normal 3 2 2 3 2" xfId="6567"/>
    <cellStyle name="Normal 3 2 2 3 3" xfId="11668"/>
    <cellStyle name="Normal 3 2 2 4" xfId="2581"/>
    <cellStyle name="Normal 3 2 2 4 2" xfId="7715"/>
    <cellStyle name="Normal 3 2 2 4 3" xfId="12816"/>
    <cellStyle name="Normal 3 2 2 5" xfId="3177"/>
    <cellStyle name="Normal 3 2 2 5 2" xfId="8311"/>
    <cellStyle name="Normal 3 2 2 5 3" xfId="13412"/>
    <cellStyle name="Normal 3 2 2 6" xfId="3787"/>
    <cellStyle name="Normal 3 2 2 6 2" xfId="8921"/>
    <cellStyle name="Normal 3 2 2 6 3" xfId="14022"/>
    <cellStyle name="Normal 3 2 2 7" xfId="4411"/>
    <cellStyle name="Normal 3 2 2 7 2" xfId="9545"/>
    <cellStyle name="Normal 3 2 2 7 3" xfId="14646"/>
    <cellStyle name="Normal 3 2 2 8" xfId="5050"/>
    <cellStyle name="Normal 3 2 2 8 2" xfId="10184"/>
    <cellStyle name="Normal 3 2 2 8 3" xfId="15285"/>
    <cellStyle name="Normal 3 2 2 9" xfId="5577"/>
    <cellStyle name="Normal 3 2 3" xfId="588"/>
    <cellStyle name="Normal 3 2 3 10" xfId="10825"/>
    <cellStyle name="Normal 3 2 3 2" xfId="1157"/>
    <cellStyle name="Normal 3 2 3 2 2" xfId="2145"/>
    <cellStyle name="Normal 3 2 3 2 2 2" xfId="7279"/>
    <cellStyle name="Normal 3 2 3 2 2 3" xfId="12380"/>
    <cellStyle name="Normal 3 2 3 2 3" xfId="6291"/>
    <cellStyle name="Normal 3 2 3 2 4" xfId="11392"/>
    <cellStyle name="Normal 3 2 3 3" xfId="1578"/>
    <cellStyle name="Normal 3 2 3 3 2" xfId="6712"/>
    <cellStyle name="Normal 3 2 3 3 3" xfId="11813"/>
    <cellStyle name="Normal 3 2 3 4" xfId="2726"/>
    <cellStyle name="Normal 3 2 3 4 2" xfId="7860"/>
    <cellStyle name="Normal 3 2 3 4 3" xfId="12961"/>
    <cellStyle name="Normal 3 2 3 5" xfId="3322"/>
    <cellStyle name="Normal 3 2 3 5 2" xfId="8456"/>
    <cellStyle name="Normal 3 2 3 5 3" xfId="13557"/>
    <cellStyle name="Normal 3 2 3 6" xfId="3932"/>
    <cellStyle name="Normal 3 2 3 6 2" xfId="9066"/>
    <cellStyle name="Normal 3 2 3 6 3" xfId="14167"/>
    <cellStyle name="Normal 3 2 3 7" xfId="4556"/>
    <cellStyle name="Normal 3 2 3 7 2" xfId="9690"/>
    <cellStyle name="Normal 3 2 3 7 3" xfId="14791"/>
    <cellStyle name="Normal 3 2 3 8" xfId="5195"/>
    <cellStyle name="Normal 3 2 3 8 2" xfId="10329"/>
    <cellStyle name="Normal 3 2 3 8 3" xfId="15430"/>
    <cellStyle name="Normal 3 2 3 9" xfId="5722"/>
    <cellStyle name="Normal 3 2 4" xfId="867"/>
    <cellStyle name="Normal 3 2 4 2" xfId="1855"/>
    <cellStyle name="Normal 3 2 4 2 2" xfId="6989"/>
    <cellStyle name="Normal 3 2 4 2 3" xfId="12090"/>
    <cellStyle name="Normal 3 2 4 3" xfId="2436"/>
    <cellStyle name="Normal 3 2 4 3 2" xfId="7570"/>
    <cellStyle name="Normal 3 2 4 3 3" xfId="12671"/>
    <cellStyle name="Normal 3 2 4 4" xfId="3032"/>
    <cellStyle name="Normal 3 2 4 4 2" xfId="8166"/>
    <cellStyle name="Normal 3 2 4 4 3" xfId="13267"/>
    <cellStyle name="Normal 3 2 4 5" xfId="3642"/>
    <cellStyle name="Normal 3 2 4 5 2" xfId="8776"/>
    <cellStyle name="Normal 3 2 4 5 3" xfId="13877"/>
    <cellStyle name="Normal 3 2 4 6" xfId="4266"/>
    <cellStyle name="Normal 3 2 4 6 2" xfId="9400"/>
    <cellStyle name="Normal 3 2 4 6 3" xfId="14501"/>
    <cellStyle name="Normal 3 2 4 7" xfId="4905"/>
    <cellStyle name="Normal 3 2 4 7 2" xfId="10039"/>
    <cellStyle name="Normal 3 2 4 7 3" xfId="15140"/>
    <cellStyle name="Normal 3 2 4 8" xfId="6001"/>
    <cellStyle name="Normal 3 2 4 9" xfId="11102"/>
    <cellStyle name="Normal 3 2 5" xfId="748"/>
    <cellStyle name="Normal 3 2 5 2" xfId="1738"/>
    <cellStyle name="Normal 3 2 5 2 2" xfId="6872"/>
    <cellStyle name="Normal 3 2 5 2 3" xfId="11973"/>
    <cellStyle name="Normal 3 2 5 3" xfId="5882"/>
    <cellStyle name="Normal 3 2 5 4" xfId="10985"/>
    <cellStyle name="Normal 3 2 6" xfId="1288"/>
    <cellStyle name="Normal 3 2 6 2" xfId="6422"/>
    <cellStyle name="Normal 3 2 6 3" xfId="11523"/>
    <cellStyle name="Normal 3 2 7" xfId="2319"/>
    <cellStyle name="Normal 3 2 7 2" xfId="7453"/>
    <cellStyle name="Normal 3 2 7 3" xfId="12554"/>
    <cellStyle name="Normal 3 2 8" xfId="2915"/>
    <cellStyle name="Normal 3 2 8 2" xfId="8049"/>
    <cellStyle name="Normal 3 2 8 3" xfId="13150"/>
    <cellStyle name="Normal 3 2 9" xfId="3525"/>
    <cellStyle name="Normal 3 2 9 2" xfId="8659"/>
    <cellStyle name="Normal 3 2 9 3" xfId="13760"/>
    <cellStyle name="Normal 3 3" xfId="414"/>
    <cellStyle name="Normal 3 3 10" xfId="4759"/>
    <cellStyle name="Normal 3 3 10 2" xfId="9893"/>
    <cellStyle name="Normal 3 3 10 3" xfId="14994"/>
    <cellStyle name="Normal 3 3 11" xfId="5548"/>
    <cellStyle name="Normal 3 3 12" xfId="10651"/>
    <cellStyle name="Normal 3 3 2" xfId="559"/>
    <cellStyle name="Normal 3 3 2 10" xfId="10796"/>
    <cellStyle name="Normal 3 3 2 2" xfId="1128"/>
    <cellStyle name="Normal 3 3 2 2 2" xfId="2116"/>
    <cellStyle name="Normal 3 3 2 2 2 2" xfId="7250"/>
    <cellStyle name="Normal 3 3 2 2 2 3" xfId="12351"/>
    <cellStyle name="Normal 3 3 2 2 3" xfId="6262"/>
    <cellStyle name="Normal 3 3 2 2 4" xfId="11363"/>
    <cellStyle name="Normal 3 3 2 3" xfId="1549"/>
    <cellStyle name="Normal 3 3 2 3 2" xfId="6683"/>
    <cellStyle name="Normal 3 3 2 3 3" xfId="11784"/>
    <cellStyle name="Normal 3 3 2 4" xfId="2697"/>
    <cellStyle name="Normal 3 3 2 4 2" xfId="7831"/>
    <cellStyle name="Normal 3 3 2 4 3" xfId="12932"/>
    <cellStyle name="Normal 3 3 2 5" xfId="3293"/>
    <cellStyle name="Normal 3 3 2 5 2" xfId="8427"/>
    <cellStyle name="Normal 3 3 2 5 3" xfId="13528"/>
    <cellStyle name="Normal 3 3 2 6" xfId="3903"/>
    <cellStyle name="Normal 3 3 2 6 2" xfId="9037"/>
    <cellStyle name="Normal 3 3 2 6 3" xfId="14138"/>
    <cellStyle name="Normal 3 3 2 7" xfId="4527"/>
    <cellStyle name="Normal 3 3 2 7 2" xfId="9661"/>
    <cellStyle name="Normal 3 3 2 7 3" xfId="14762"/>
    <cellStyle name="Normal 3 3 2 8" xfId="5166"/>
    <cellStyle name="Normal 3 3 2 8 2" xfId="10300"/>
    <cellStyle name="Normal 3 3 2 8 3" xfId="15401"/>
    <cellStyle name="Normal 3 3 2 9" xfId="5693"/>
    <cellStyle name="Normal 3 3 3" xfId="983"/>
    <cellStyle name="Normal 3 3 3 2" xfId="1971"/>
    <cellStyle name="Normal 3 3 3 2 2" xfId="7105"/>
    <cellStyle name="Normal 3 3 3 2 3" xfId="12206"/>
    <cellStyle name="Normal 3 3 3 3" xfId="2552"/>
    <cellStyle name="Normal 3 3 3 3 2" xfId="7686"/>
    <cellStyle name="Normal 3 3 3 3 3" xfId="12787"/>
    <cellStyle name="Normal 3 3 3 4" xfId="3148"/>
    <cellStyle name="Normal 3 3 3 4 2" xfId="8282"/>
    <cellStyle name="Normal 3 3 3 4 3" xfId="13383"/>
    <cellStyle name="Normal 3 3 3 5" xfId="3758"/>
    <cellStyle name="Normal 3 3 3 5 2" xfId="8892"/>
    <cellStyle name="Normal 3 3 3 5 3" xfId="13993"/>
    <cellStyle name="Normal 3 3 3 6" xfId="4382"/>
    <cellStyle name="Normal 3 3 3 6 2" xfId="9516"/>
    <cellStyle name="Normal 3 3 3 6 3" xfId="14617"/>
    <cellStyle name="Normal 3 3 3 7" xfId="5021"/>
    <cellStyle name="Normal 3 3 3 7 2" xfId="10155"/>
    <cellStyle name="Normal 3 3 3 7 3" xfId="15256"/>
    <cellStyle name="Normal 3 3 3 8" xfId="6117"/>
    <cellStyle name="Normal 3 3 3 9" xfId="11218"/>
    <cellStyle name="Normal 3 3 4" xfId="719"/>
    <cellStyle name="Normal 3 3 4 2" xfId="1709"/>
    <cellStyle name="Normal 3 3 4 2 2" xfId="6843"/>
    <cellStyle name="Normal 3 3 4 2 3" xfId="11944"/>
    <cellStyle name="Normal 3 3 4 3" xfId="5853"/>
    <cellStyle name="Normal 3 3 4 4" xfId="10956"/>
    <cellStyle name="Normal 3 3 5" xfId="1404"/>
    <cellStyle name="Normal 3 3 5 2" xfId="6538"/>
    <cellStyle name="Normal 3 3 5 3" xfId="11639"/>
    <cellStyle name="Normal 3 3 6" xfId="2290"/>
    <cellStyle name="Normal 3 3 6 2" xfId="7424"/>
    <cellStyle name="Normal 3 3 6 3" xfId="12525"/>
    <cellStyle name="Normal 3 3 7" xfId="2886"/>
    <cellStyle name="Normal 3 3 7 2" xfId="8020"/>
    <cellStyle name="Normal 3 3 7 3" xfId="13121"/>
    <cellStyle name="Normal 3 3 8" xfId="3496"/>
    <cellStyle name="Normal 3 3 8 2" xfId="8630"/>
    <cellStyle name="Normal 3 3 8 3" xfId="13731"/>
    <cellStyle name="Normal 3 3 9" xfId="4120"/>
    <cellStyle name="Normal 3 3 9 2" xfId="9254"/>
    <cellStyle name="Normal 3 3 9 3" xfId="14355"/>
    <cellStyle name="Normal 3 4" xfId="292"/>
    <cellStyle name="Normal 3 4 10" xfId="10578"/>
    <cellStyle name="Normal 3 4 2" xfId="910"/>
    <cellStyle name="Normal 3 4 2 2" xfId="1898"/>
    <cellStyle name="Normal 3 4 2 2 2" xfId="7032"/>
    <cellStyle name="Normal 3 4 2 2 3" xfId="12133"/>
    <cellStyle name="Normal 3 4 2 3" xfId="6044"/>
    <cellStyle name="Normal 3 4 2 4" xfId="11145"/>
    <cellStyle name="Normal 3 4 3" xfId="1331"/>
    <cellStyle name="Normal 3 4 3 2" xfId="6465"/>
    <cellStyle name="Normal 3 4 3 3" xfId="11566"/>
    <cellStyle name="Normal 3 4 4" xfId="2479"/>
    <cellStyle name="Normal 3 4 4 2" xfId="7613"/>
    <cellStyle name="Normal 3 4 4 3" xfId="12714"/>
    <cellStyle name="Normal 3 4 5" xfId="3075"/>
    <cellStyle name="Normal 3 4 5 2" xfId="8209"/>
    <cellStyle name="Normal 3 4 5 3" xfId="13310"/>
    <cellStyle name="Normal 3 4 6" xfId="3685"/>
    <cellStyle name="Normal 3 4 6 2" xfId="8819"/>
    <cellStyle name="Normal 3 4 6 3" xfId="13920"/>
    <cellStyle name="Normal 3 4 7" xfId="4309"/>
    <cellStyle name="Normal 3 4 7 2" xfId="9443"/>
    <cellStyle name="Normal 3 4 7 3" xfId="14544"/>
    <cellStyle name="Normal 3 4 8" xfId="4948"/>
    <cellStyle name="Normal 3 4 8 2" xfId="10082"/>
    <cellStyle name="Normal 3 4 8 3" xfId="15183"/>
    <cellStyle name="Normal 3 4 9" xfId="5475"/>
    <cellStyle name="Normal 3 5" xfId="486"/>
    <cellStyle name="Normal 3 5 10" xfId="10723"/>
    <cellStyle name="Normal 3 5 2" xfId="1055"/>
    <cellStyle name="Normal 3 5 2 2" xfId="2043"/>
    <cellStyle name="Normal 3 5 2 2 2" xfId="7177"/>
    <cellStyle name="Normal 3 5 2 2 3" xfId="12278"/>
    <cellStyle name="Normal 3 5 2 3" xfId="6189"/>
    <cellStyle name="Normal 3 5 2 4" xfId="11290"/>
    <cellStyle name="Normal 3 5 3" xfId="1476"/>
    <cellStyle name="Normal 3 5 3 2" xfId="6610"/>
    <cellStyle name="Normal 3 5 3 3" xfId="11711"/>
    <cellStyle name="Normal 3 5 4" xfId="2624"/>
    <cellStyle name="Normal 3 5 4 2" xfId="7758"/>
    <cellStyle name="Normal 3 5 4 3" xfId="12859"/>
    <cellStyle name="Normal 3 5 5" xfId="3220"/>
    <cellStyle name="Normal 3 5 5 2" xfId="8354"/>
    <cellStyle name="Normal 3 5 5 3" xfId="13455"/>
    <cellStyle name="Normal 3 5 6" xfId="3830"/>
    <cellStyle name="Normal 3 5 6 2" xfId="8964"/>
    <cellStyle name="Normal 3 5 6 3" xfId="14065"/>
    <cellStyle name="Normal 3 5 7" xfId="4454"/>
    <cellStyle name="Normal 3 5 7 2" xfId="9588"/>
    <cellStyle name="Normal 3 5 7 3" xfId="14689"/>
    <cellStyle name="Normal 3 5 8" xfId="5093"/>
    <cellStyle name="Normal 3 5 8 2" xfId="10227"/>
    <cellStyle name="Normal 3 5 8 3" xfId="15328"/>
    <cellStyle name="Normal 3 5 9" xfId="5620"/>
    <cellStyle name="Normal 3 6" xfId="838"/>
    <cellStyle name="Normal 3 6 2" xfId="1826"/>
    <cellStyle name="Normal 3 6 2 2" xfId="6960"/>
    <cellStyle name="Normal 3 6 2 3" xfId="12061"/>
    <cellStyle name="Normal 3 6 3" xfId="2407"/>
    <cellStyle name="Normal 3 6 3 2" xfId="7541"/>
    <cellStyle name="Normal 3 6 3 3" xfId="12642"/>
    <cellStyle name="Normal 3 6 4" xfId="3003"/>
    <cellStyle name="Normal 3 6 4 2" xfId="8137"/>
    <cellStyle name="Normal 3 6 4 3" xfId="13238"/>
    <cellStyle name="Normal 3 6 5" xfId="3613"/>
    <cellStyle name="Normal 3 6 5 2" xfId="8747"/>
    <cellStyle name="Normal 3 6 5 3" xfId="13848"/>
    <cellStyle name="Normal 3 6 6" xfId="4237"/>
    <cellStyle name="Normal 3 6 6 2" xfId="9371"/>
    <cellStyle name="Normal 3 6 6 3" xfId="14472"/>
    <cellStyle name="Normal 3 6 7" xfId="4876"/>
    <cellStyle name="Normal 3 6 7 2" xfId="10010"/>
    <cellStyle name="Normal 3 6 7 3" xfId="15111"/>
    <cellStyle name="Normal 3 6 8" xfId="5972"/>
    <cellStyle name="Normal 3 6 9" xfId="11073"/>
    <cellStyle name="Normal 3 7" xfId="646"/>
    <cellStyle name="Normal 3 7 2" xfId="1636"/>
    <cellStyle name="Normal 3 7 2 2" xfId="6770"/>
    <cellStyle name="Normal 3 7 2 3" xfId="11871"/>
    <cellStyle name="Normal 3 7 3" xfId="5780"/>
    <cellStyle name="Normal 3 7 4" xfId="10883"/>
    <cellStyle name="Normal 3 8" xfId="1259"/>
    <cellStyle name="Normal 3 8 2" xfId="6393"/>
    <cellStyle name="Normal 3 8 3" xfId="11494"/>
    <cellStyle name="Normal 3 9" xfId="2217"/>
    <cellStyle name="Normal 3 9 2" xfId="7351"/>
    <cellStyle name="Normal 3 9 3" xfId="12452"/>
    <cellStyle name="Normal 39" xfId="10459"/>
    <cellStyle name="Normal 39 2" xfId="15546"/>
    <cellStyle name="Normal 4" xfId="77"/>
    <cellStyle name="Normal 4 10" xfId="4061"/>
    <cellStyle name="Normal 4 10 2" xfId="9195"/>
    <cellStyle name="Normal 4 10 3" xfId="14296"/>
    <cellStyle name="Normal 4 11" xfId="4700"/>
    <cellStyle name="Normal 4 11 2" xfId="9834"/>
    <cellStyle name="Normal 4 11 3" xfId="14935"/>
    <cellStyle name="Normal 4 12" xfId="204"/>
    <cellStyle name="Normal 4 2" xfId="263"/>
    <cellStyle name="Normal 4 2 10" xfId="4163"/>
    <cellStyle name="Normal 4 2 10 2" xfId="9297"/>
    <cellStyle name="Normal 4 2 10 3" xfId="14398"/>
    <cellStyle name="Normal 4 2 11" xfId="4802"/>
    <cellStyle name="Normal 4 2 11 2" xfId="9936"/>
    <cellStyle name="Normal 4 2 11 3" xfId="15037"/>
    <cellStyle name="Normal 4 2 12" xfId="5446"/>
    <cellStyle name="Normal 4 2 13" xfId="10549"/>
    <cellStyle name="Normal 4 2 2" xfId="457"/>
    <cellStyle name="Normal 4 2 2 10" xfId="10694"/>
    <cellStyle name="Normal 4 2 2 2" xfId="1026"/>
    <cellStyle name="Normal 4 2 2 2 2" xfId="2014"/>
    <cellStyle name="Normal 4 2 2 2 2 2" xfId="7148"/>
    <cellStyle name="Normal 4 2 2 2 2 3" xfId="12249"/>
    <cellStyle name="Normal 4 2 2 2 3" xfId="6160"/>
    <cellStyle name="Normal 4 2 2 2 4" xfId="11261"/>
    <cellStyle name="Normal 4 2 2 3" xfId="1447"/>
    <cellStyle name="Normal 4 2 2 3 2" xfId="6581"/>
    <cellStyle name="Normal 4 2 2 3 3" xfId="11682"/>
    <cellStyle name="Normal 4 2 2 4" xfId="2595"/>
    <cellStyle name="Normal 4 2 2 4 2" xfId="7729"/>
    <cellStyle name="Normal 4 2 2 4 3" xfId="12830"/>
    <cellStyle name="Normal 4 2 2 5" xfId="3191"/>
    <cellStyle name="Normal 4 2 2 5 2" xfId="8325"/>
    <cellStyle name="Normal 4 2 2 5 3" xfId="13426"/>
    <cellStyle name="Normal 4 2 2 6" xfId="3801"/>
    <cellStyle name="Normal 4 2 2 6 2" xfId="8935"/>
    <cellStyle name="Normal 4 2 2 6 3" xfId="14036"/>
    <cellStyle name="Normal 4 2 2 7" xfId="4425"/>
    <cellStyle name="Normal 4 2 2 7 2" xfId="9559"/>
    <cellStyle name="Normal 4 2 2 7 3" xfId="14660"/>
    <cellStyle name="Normal 4 2 2 8" xfId="5064"/>
    <cellStyle name="Normal 4 2 2 8 2" xfId="10198"/>
    <cellStyle name="Normal 4 2 2 8 3" xfId="15299"/>
    <cellStyle name="Normal 4 2 2 9" xfId="5591"/>
    <cellStyle name="Normal 4 2 3" xfId="602"/>
    <cellStyle name="Normal 4 2 3 10" xfId="10839"/>
    <cellStyle name="Normal 4 2 3 2" xfId="1171"/>
    <cellStyle name="Normal 4 2 3 2 2" xfId="2159"/>
    <cellStyle name="Normal 4 2 3 2 2 2" xfId="7293"/>
    <cellStyle name="Normal 4 2 3 2 2 3" xfId="12394"/>
    <cellStyle name="Normal 4 2 3 2 3" xfId="6305"/>
    <cellStyle name="Normal 4 2 3 2 4" xfId="11406"/>
    <cellStyle name="Normal 4 2 3 3" xfId="1592"/>
    <cellStyle name="Normal 4 2 3 3 2" xfId="6726"/>
    <cellStyle name="Normal 4 2 3 3 3" xfId="11827"/>
    <cellStyle name="Normal 4 2 3 4" xfId="2740"/>
    <cellStyle name="Normal 4 2 3 4 2" xfId="7874"/>
    <cellStyle name="Normal 4 2 3 4 3" xfId="12975"/>
    <cellStyle name="Normal 4 2 3 5" xfId="3336"/>
    <cellStyle name="Normal 4 2 3 5 2" xfId="8470"/>
    <cellStyle name="Normal 4 2 3 5 3" xfId="13571"/>
    <cellStyle name="Normal 4 2 3 6" xfId="3946"/>
    <cellStyle name="Normal 4 2 3 6 2" xfId="9080"/>
    <cellStyle name="Normal 4 2 3 6 3" xfId="14181"/>
    <cellStyle name="Normal 4 2 3 7" xfId="4570"/>
    <cellStyle name="Normal 4 2 3 7 2" xfId="9704"/>
    <cellStyle name="Normal 4 2 3 7 3" xfId="14805"/>
    <cellStyle name="Normal 4 2 3 8" xfId="5209"/>
    <cellStyle name="Normal 4 2 3 8 2" xfId="10343"/>
    <cellStyle name="Normal 4 2 3 8 3" xfId="15444"/>
    <cellStyle name="Normal 4 2 3 9" xfId="5736"/>
    <cellStyle name="Normal 4 2 4" xfId="881"/>
    <cellStyle name="Normal 4 2 4 2" xfId="1869"/>
    <cellStyle name="Normal 4 2 4 2 2" xfId="7003"/>
    <cellStyle name="Normal 4 2 4 2 3" xfId="12104"/>
    <cellStyle name="Normal 4 2 4 3" xfId="2450"/>
    <cellStyle name="Normal 4 2 4 3 2" xfId="7584"/>
    <cellStyle name="Normal 4 2 4 3 3" xfId="12685"/>
    <cellStyle name="Normal 4 2 4 4" xfId="3046"/>
    <cellStyle name="Normal 4 2 4 4 2" xfId="8180"/>
    <cellStyle name="Normal 4 2 4 4 3" xfId="13281"/>
    <cellStyle name="Normal 4 2 4 5" xfId="3656"/>
    <cellStyle name="Normal 4 2 4 5 2" xfId="8790"/>
    <cellStyle name="Normal 4 2 4 5 3" xfId="13891"/>
    <cellStyle name="Normal 4 2 4 6" xfId="4280"/>
    <cellStyle name="Normal 4 2 4 6 2" xfId="9414"/>
    <cellStyle name="Normal 4 2 4 6 3" xfId="14515"/>
    <cellStyle name="Normal 4 2 4 7" xfId="4919"/>
    <cellStyle name="Normal 4 2 4 7 2" xfId="10053"/>
    <cellStyle name="Normal 4 2 4 7 3" xfId="15154"/>
    <cellStyle name="Normal 4 2 4 8" xfId="6015"/>
    <cellStyle name="Normal 4 2 4 9" xfId="11116"/>
    <cellStyle name="Normal 4 2 5" xfId="762"/>
    <cellStyle name="Normal 4 2 5 2" xfId="1752"/>
    <cellStyle name="Normal 4 2 5 2 2" xfId="6886"/>
    <cellStyle name="Normal 4 2 5 2 3" xfId="11987"/>
    <cellStyle name="Normal 4 2 5 3" xfId="5896"/>
    <cellStyle name="Normal 4 2 5 4" xfId="10999"/>
    <cellStyle name="Normal 4 2 6" xfId="1302"/>
    <cellStyle name="Normal 4 2 6 2" xfId="6436"/>
    <cellStyle name="Normal 4 2 6 3" xfId="11537"/>
    <cellStyle name="Normal 4 2 7" xfId="2333"/>
    <cellStyle name="Normal 4 2 7 2" xfId="7467"/>
    <cellStyle name="Normal 4 2 7 3" xfId="12568"/>
    <cellStyle name="Normal 4 2 8" xfId="2929"/>
    <cellStyle name="Normal 4 2 8 2" xfId="8063"/>
    <cellStyle name="Normal 4 2 8 3" xfId="13164"/>
    <cellStyle name="Normal 4 2 9" xfId="3539"/>
    <cellStyle name="Normal 4 2 9 2" xfId="8673"/>
    <cellStyle name="Normal 4 2 9 3" xfId="13774"/>
    <cellStyle name="Normal 4 3" xfId="398"/>
    <cellStyle name="Normal 4 4" xfId="306"/>
    <cellStyle name="Normal 4 4 10" xfId="10592"/>
    <cellStyle name="Normal 4 4 2" xfId="924"/>
    <cellStyle name="Normal 4 4 2 2" xfId="1912"/>
    <cellStyle name="Normal 4 4 2 2 2" xfId="7046"/>
    <cellStyle name="Normal 4 4 2 2 3" xfId="12147"/>
    <cellStyle name="Normal 4 4 2 3" xfId="6058"/>
    <cellStyle name="Normal 4 4 2 4" xfId="11159"/>
    <cellStyle name="Normal 4 4 3" xfId="1345"/>
    <cellStyle name="Normal 4 4 3 2" xfId="6479"/>
    <cellStyle name="Normal 4 4 3 3" xfId="11580"/>
    <cellStyle name="Normal 4 4 4" xfId="2493"/>
    <cellStyle name="Normal 4 4 4 2" xfId="7627"/>
    <cellStyle name="Normal 4 4 4 3" xfId="12728"/>
    <cellStyle name="Normal 4 4 5" xfId="3089"/>
    <cellStyle name="Normal 4 4 5 2" xfId="8223"/>
    <cellStyle name="Normal 4 4 5 3" xfId="13324"/>
    <cellStyle name="Normal 4 4 6" xfId="3699"/>
    <cellStyle name="Normal 4 4 6 2" xfId="8833"/>
    <cellStyle name="Normal 4 4 6 3" xfId="13934"/>
    <cellStyle name="Normal 4 4 7" xfId="4323"/>
    <cellStyle name="Normal 4 4 7 2" xfId="9457"/>
    <cellStyle name="Normal 4 4 7 3" xfId="14558"/>
    <cellStyle name="Normal 4 4 8" xfId="4962"/>
    <cellStyle name="Normal 4 4 8 2" xfId="10096"/>
    <cellStyle name="Normal 4 4 8 3" xfId="15197"/>
    <cellStyle name="Normal 4 4 9" xfId="5489"/>
    <cellStyle name="Normal 4 5" xfId="500"/>
    <cellStyle name="Normal 4 5 10" xfId="10737"/>
    <cellStyle name="Normal 4 5 2" xfId="1069"/>
    <cellStyle name="Normal 4 5 2 2" xfId="2057"/>
    <cellStyle name="Normal 4 5 2 2 2" xfId="7191"/>
    <cellStyle name="Normal 4 5 2 2 3" xfId="12292"/>
    <cellStyle name="Normal 4 5 2 3" xfId="6203"/>
    <cellStyle name="Normal 4 5 2 4" xfId="11304"/>
    <cellStyle name="Normal 4 5 3" xfId="1490"/>
    <cellStyle name="Normal 4 5 3 2" xfId="6624"/>
    <cellStyle name="Normal 4 5 3 3" xfId="11725"/>
    <cellStyle name="Normal 4 5 4" xfId="2638"/>
    <cellStyle name="Normal 4 5 4 2" xfId="7772"/>
    <cellStyle name="Normal 4 5 4 3" xfId="12873"/>
    <cellStyle name="Normal 4 5 5" xfId="3234"/>
    <cellStyle name="Normal 4 5 5 2" xfId="8368"/>
    <cellStyle name="Normal 4 5 5 3" xfId="13469"/>
    <cellStyle name="Normal 4 5 6" xfId="3844"/>
    <cellStyle name="Normal 4 5 6 2" xfId="8978"/>
    <cellStyle name="Normal 4 5 6 3" xfId="14079"/>
    <cellStyle name="Normal 4 5 7" xfId="4468"/>
    <cellStyle name="Normal 4 5 7 2" xfId="9602"/>
    <cellStyle name="Normal 4 5 7 3" xfId="14703"/>
    <cellStyle name="Normal 4 5 8" xfId="5107"/>
    <cellStyle name="Normal 4 5 8 2" xfId="10241"/>
    <cellStyle name="Normal 4 5 8 3" xfId="15342"/>
    <cellStyle name="Normal 4 5 9" xfId="5634"/>
    <cellStyle name="Normal 4 6" xfId="660"/>
    <cellStyle name="Normal 4 6 2" xfId="1650"/>
    <cellStyle name="Normal 4 6 2 2" xfId="6784"/>
    <cellStyle name="Normal 4 6 2 3" xfId="11885"/>
    <cellStyle name="Normal 4 6 3" xfId="5794"/>
    <cellStyle name="Normal 4 6 4" xfId="10897"/>
    <cellStyle name="Normal 4 7" xfId="2231"/>
    <cellStyle name="Normal 4 7 2" xfId="7365"/>
    <cellStyle name="Normal 4 7 3" xfId="12466"/>
    <cellStyle name="Normal 4 8" xfId="2827"/>
    <cellStyle name="Normal 4 8 2" xfId="7961"/>
    <cellStyle name="Normal 4 8 3" xfId="13062"/>
    <cellStyle name="Normal 4 9" xfId="3437"/>
    <cellStyle name="Normal 4 9 2" xfId="8571"/>
    <cellStyle name="Normal 4 9 3" xfId="13672"/>
    <cellStyle name="Normal 5" xfId="89"/>
    <cellStyle name="Normal 5 10" xfId="616"/>
    <cellStyle name="Normal 5 10 2" xfId="5750"/>
    <cellStyle name="Normal 5 10 3" xfId="10853"/>
    <cellStyle name="Normal 5 11" xfId="5352"/>
    <cellStyle name="Normal 5 2" xfId="1185"/>
    <cellStyle name="Normal 5 2 2" xfId="2173"/>
    <cellStyle name="Normal 5 2 2 2" xfId="7307"/>
    <cellStyle name="Normal 5 2 2 3" xfId="12408"/>
    <cellStyle name="Normal 5 2 3" xfId="2754"/>
    <cellStyle name="Normal 5 2 3 2" xfId="7888"/>
    <cellStyle name="Normal 5 2 3 3" xfId="12989"/>
    <cellStyle name="Normal 5 2 4" xfId="3350"/>
    <cellStyle name="Normal 5 2 4 2" xfId="8484"/>
    <cellStyle name="Normal 5 2 4 3" xfId="13585"/>
    <cellStyle name="Normal 5 2 5" xfId="3960"/>
    <cellStyle name="Normal 5 2 5 2" xfId="9094"/>
    <cellStyle name="Normal 5 2 5 3" xfId="14195"/>
    <cellStyle name="Normal 5 2 6" xfId="4584"/>
    <cellStyle name="Normal 5 2 6 2" xfId="9718"/>
    <cellStyle name="Normal 5 2 6 3" xfId="14819"/>
    <cellStyle name="Normal 5 2 7" xfId="5223"/>
    <cellStyle name="Normal 5 2 7 2" xfId="10357"/>
    <cellStyle name="Normal 5 2 7 3" xfId="15458"/>
    <cellStyle name="Normal 5 2 8" xfId="6319"/>
    <cellStyle name="Normal 5 2 9" xfId="11420"/>
    <cellStyle name="Normal 5 3" xfId="776"/>
    <cellStyle name="Normal 5 3 2" xfId="1766"/>
    <cellStyle name="Normal 5 3 2 2" xfId="6900"/>
    <cellStyle name="Normal 5 3 2 3" xfId="12001"/>
    <cellStyle name="Normal 5 3 3" xfId="5910"/>
    <cellStyle name="Normal 5 3 4" xfId="11013"/>
    <cellStyle name="Normal 5 4" xfId="1606"/>
    <cellStyle name="Normal 5 4 2" xfId="6740"/>
    <cellStyle name="Normal 5 4 3" xfId="11841"/>
    <cellStyle name="Normal 5 5" xfId="2347"/>
    <cellStyle name="Normal 5 5 2" xfId="7481"/>
    <cellStyle name="Normal 5 5 3" xfId="12582"/>
    <cellStyle name="Normal 5 6" xfId="2943"/>
    <cellStyle name="Normal 5 6 2" xfId="8077"/>
    <cellStyle name="Normal 5 6 3" xfId="13178"/>
    <cellStyle name="Normal 5 7" xfId="3553"/>
    <cellStyle name="Normal 5 7 2" xfId="8687"/>
    <cellStyle name="Normal 5 7 3" xfId="13788"/>
    <cellStyle name="Normal 5 8" xfId="4177"/>
    <cellStyle name="Normal 5 8 2" xfId="9311"/>
    <cellStyle name="Normal 5 8 3" xfId="14412"/>
    <cellStyle name="Normal 5 9" xfId="4816"/>
    <cellStyle name="Normal 5 9 2" xfId="9950"/>
    <cellStyle name="Normal 5 9 3" xfId="15051"/>
    <cellStyle name="Normal 6" xfId="1200"/>
    <cellStyle name="Normal 6 2" xfId="2188"/>
    <cellStyle name="Normal 6 2 2" xfId="7322"/>
    <cellStyle name="Normal 6 2 3" xfId="12423"/>
    <cellStyle name="Normal 6 3" xfId="2769"/>
    <cellStyle name="Normal 6 3 2" xfId="7903"/>
    <cellStyle name="Normal 6 3 3" xfId="13004"/>
    <cellStyle name="Normal 6 4" xfId="3365"/>
    <cellStyle name="Normal 6 4 2" xfId="8499"/>
    <cellStyle name="Normal 6 4 3" xfId="13600"/>
    <cellStyle name="Normal 6 5" xfId="3975"/>
    <cellStyle name="Normal 6 5 2" xfId="9109"/>
    <cellStyle name="Normal 6 5 3" xfId="14210"/>
    <cellStyle name="Normal 6 6" xfId="4599"/>
    <cellStyle name="Normal 6 6 2" xfId="9733"/>
    <cellStyle name="Normal 6 6 3" xfId="14834"/>
    <cellStyle name="Normal 6 7" xfId="5238"/>
    <cellStyle name="Normal 6 7 2" xfId="10372"/>
    <cellStyle name="Normal 6 7 3" xfId="15473"/>
    <cellStyle name="Normal 6 8" xfId="6334"/>
    <cellStyle name="Normal 6 8 2" xfId="11435"/>
    <cellStyle name="Normal 6 9" xfId="5353"/>
    <cellStyle name="Normal 7" xfId="2783"/>
    <cellStyle name="Normal 7 2" xfId="3379"/>
    <cellStyle name="Normal 7 2 2" xfId="8513"/>
    <cellStyle name="Normal 7 2 3" xfId="13614"/>
    <cellStyle name="Normal 7 3" xfId="3989"/>
    <cellStyle name="Normal 7 3 2" xfId="9123"/>
    <cellStyle name="Normal 7 3 3" xfId="14224"/>
    <cellStyle name="Normal 7 4" xfId="4613"/>
    <cellStyle name="Normal 7 4 2" xfId="9747"/>
    <cellStyle name="Normal 7 4 3" xfId="14848"/>
    <cellStyle name="Normal 7 5" xfId="5252"/>
    <cellStyle name="Normal 7 5 2" xfId="10386"/>
    <cellStyle name="Normal 7 5 3" xfId="15487"/>
    <cellStyle name="Normal 7 6" xfId="7917"/>
    <cellStyle name="Normal 7 7" xfId="13018"/>
    <cellStyle name="Normal 8" xfId="3394"/>
    <cellStyle name="Normal 8 2" xfId="4004"/>
    <cellStyle name="Normal 8 2 2" xfId="9138"/>
    <cellStyle name="Normal 8 2 3" xfId="14239"/>
    <cellStyle name="Normal 8 3" xfId="4628"/>
    <cellStyle name="Normal 8 3 2" xfId="9762"/>
    <cellStyle name="Normal 8 3 3" xfId="14863"/>
    <cellStyle name="Normal 8 4" xfId="5267"/>
    <cellStyle name="Normal 8 4 2" xfId="10401"/>
    <cellStyle name="Normal 8 4 3" xfId="15502"/>
    <cellStyle name="Normal 8 5" xfId="8528"/>
    <cellStyle name="Normal 8 6" xfId="13629"/>
    <cellStyle name="Normal 9" xfId="4018"/>
    <cellStyle name="Normal 9 2" xfId="4642"/>
    <cellStyle name="Normal 9 2 2" xfId="9776"/>
    <cellStyle name="Normal 9 2 3" xfId="14877"/>
    <cellStyle name="Normal 9 3" xfId="5281"/>
    <cellStyle name="Normal 9 3 2" xfId="10415"/>
    <cellStyle name="Normal 9 3 3" xfId="15516"/>
    <cellStyle name="Normal 9 4" xfId="9152"/>
    <cellStyle name="Normal 9 5" xfId="14253"/>
    <cellStyle name="Normal_Central Hudson PSC Report 2008 (FERC Pages)" xfId="110"/>
    <cellStyle name="Normal_Sheet1" xfId="78"/>
    <cellStyle name="Note 10" xfId="4019"/>
    <cellStyle name="Note 10 2" xfId="4643"/>
    <cellStyle name="Note 10 2 2" xfId="9777"/>
    <cellStyle name="Note 10 2 3" xfId="14878"/>
    <cellStyle name="Note 10 3" xfId="5282"/>
    <cellStyle name="Note 10 3 2" xfId="10416"/>
    <cellStyle name="Note 10 3 3" xfId="15517"/>
    <cellStyle name="Note 10 4" xfId="9153"/>
    <cellStyle name="Note 10 5" xfId="14254"/>
    <cellStyle name="Note 11" xfId="4658"/>
    <cellStyle name="Note 11 2" xfId="5297"/>
    <cellStyle name="Note 11 2 2" xfId="10431"/>
    <cellStyle name="Note 11 2 3" xfId="15532"/>
    <cellStyle name="Note 11 3" xfId="9792"/>
    <cellStyle name="Note 11 4" xfId="14893"/>
    <cellStyle name="Note 2" xfId="79"/>
    <cellStyle name="Note 2 2" xfId="136"/>
    <cellStyle name="Note 2 3" xfId="131"/>
    <cellStyle name="Note 2 4" xfId="5354"/>
    <cellStyle name="Note 3" xfId="80"/>
    <cellStyle name="Note 3 10" xfId="1216"/>
    <cellStyle name="Note 3 10 2" xfId="6350"/>
    <cellStyle name="Note 3 10 3" xfId="11451"/>
    <cellStyle name="Note 3 11" xfId="2204"/>
    <cellStyle name="Note 3 11 2" xfId="7338"/>
    <cellStyle name="Note 3 11 3" xfId="12439"/>
    <cellStyle name="Note 3 12" xfId="2800"/>
    <cellStyle name="Note 3 12 2" xfId="7934"/>
    <cellStyle name="Note 3 12 3" xfId="13035"/>
    <cellStyle name="Note 3 13" xfId="3410"/>
    <cellStyle name="Note 3 13 2" xfId="8544"/>
    <cellStyle name="Note 3 13 3" xfId="13645"/>
    <cellStyle name="Note 3 14" xfId="4034"/>
    <cellStyle name="Note 3 14 2" xfId="9168"/>
    <cellStyle name="Note 3 14 3" xfId="14269"/>
    <cellStyle name="Note 3 15" xfId="4673"/>
    <cellStyle name="Note 3 15 2" xfId="9807"/>
    <cellStyle name="Note 3 15 3" xfId="14908"/>
    <cellStyle name="Note 3 16" xfId="162"/>
    <cellStyle name="Note 3 17" xfId="5360"/>
    <cellStyle name="Note 3 18" xfId="10463"/>
    <cellStyle name="Note 3 2" xfId="191"/>
    <cellStyle name="Note 3 2 10" xfId="4092"/>
    <cellStyle name="Note 3 2 10 2" xfId="9226"/>
    <cellStyle name="Note 3 2 10 3" xfId="14327"/>
    <cellStyle name="Note 3 2 11" xfId="4731"/>
    <cellStyle name="Note 3 2 11 2" xfId="9865"/>
    <cellStyle name="Note 3 2 11 3" xfId="14966"/>
    <cellStyle name="Note 3 2 12" xfId="5375"/>
    <cellStyle name="Note 3 2 13" xfId="10478"/>
    <cellStyle name="Note 3 2 2" xfId="385"/>
    <cellStyle name="Note 3 2 2 10" xfId="10623"/>
    <cellStyle name="Note 3 2 2 2" xfId="955"/>
    <cellStyle name="Note 3 2 2 2 2" xfId="1943"/>
    <cellStyle name="Note 3 2 2 2 2 2" xfId="7077"/>
    <cellStyle name="Note 3 2 2 2 2 3" xfId="12178"/>
    <cellStyle name="Note 3 2 2 2 3" xfId="6089"/>
    <cellStyle name="Note 3 2 2 2 4" xfId="11190"/>
    <cellStyle name="Note 3 2 2 3" xfId="1376"/>
    <cellStyle name="Note 3 2 2 3 2" xfId="6510"/>
    <cellStyle name="Note 3 2 2 3 3" xfId="11611"/>
    <cellStyle name="Note 3 2 2 4" xfId="2524"/>
    <cellStyle name="Note 3 2 2 4 2" xfId="7658"/>
    <cellStyle name="Note 3 2 2 4 3" xfId="12759"/>
    <cellStyle name="Note 3 2 2 5" xfId="3120"/>
    <cellStyle name="Note 3 2 2 5 2" xfId="8254"/>
    <cellStyle name="Note 3 2 2 5 3" xfId="13355"/>
    <cellStyle name="Note 3 2 2 6" xfId="3730"/>
    <cellStyle name="Note 3 2 2 6 2" xfId="8864"/>
    <cellStyle name="Note 3 2 2 6 3" xfId="13965"/>
    <cellStyle name="Note 3 2 2 7" xfId="4354"/>
    <cellStyle name="Note 3 2 2 7 2" xfId="9488"/>
    <cellStyle name="Note 3 2 2 7 3" xfId="14589"/>
    <cellStyle name="Note 3 2 2 8" xfId="4993"/>
    <cellStyle name="Note 3 2 2 8 2" xfId="10127"/>
    <cellStyle name="Note 3 2 2 8 3" xfId="15228"/>
    <cellStyle name="Note 3 2 2 9" xfId="5520"/>
    <cellStyle name="Note 3 2 3" xfId="531"/>
    <cellStyle name="Note 3 2 3 10" xfId="10768"/>
    <cellStyle name="Note 3 2 3 2" xfId="1100"/>
    <cellStyle name="Note 3 2 3 2 2" xfId="2088"/>
    <cellStyle name="Note 3 2 3 2 2 2" xfId="7222"/>
    <cellStyle name="Note 3 2 3 2 2 3" xfId="12323"/>
    <cellStyle name="Note 3 2 3 2 3" xfId="6234"/>
    <cellStyle name="Note 3 2 3 2 4" xfId="11335"/>
    <cellStyle name="Note 3 2 3 3" xfId="1521"/>
    <cellStyle name="Note 3 2 3 3 2" xfId="6655"/>
    <cellStyle name="Note 3 2 3 3 3" xfId="11756"/>
    <cellStyle name="Note 3 2 3 4" xfId="2669"/>
    <cellStyle name="Note 3 2 3 4 2" xfId="7803"/>
    <cellStyle name="Note 3 2 3 4 3" xfId="12904"/>
    <cellStyle name="Note 3 2 3 5" xfId="3265"/>
    <cellStyle name="Note 3 2 3 5 2" xfId="8399"/>
    <cellStyle name="Note 3 2 3 5 3" xfId="13500"/>
    <cellStyle name="Note 3 2 3 6" xfId="3875"/>
    <cellStyle name="Note 3 2 3 6 2" xfId="9009"/>
    <cellStyle name="Note 3 2 3 6 3" xfId="14110"/>
    <cellStyle name="Note 3 2 3 7" xfId="4499"/>
    <cellStyle name="Note 3 2 3 7 2" xfId="9633"/>
    <cellStyle name="Note 3 2 3 7 3" xfId="14734"/>
    <cellStyle name="Note 3 2 3 8" xfId="5138"/>
    <cellStyle name="Note 3 2 3 8 2" xfId="10272"/>
    <cellStyle name="Note 3 2 3 8 3" xfId="15373"/>
    <cellStyle name="Note 3 2 3 9" xfId="5665"/>
    <cellStyle name="Note 3 2 4" xfId="810"/>
    <cellStyle name="Note 3 2 4 2" xfId="1798"/>
    <cellStyle name="Note 3 2 4 2 2" xfId="6932"/>
    <cellStyle name="Note 3 2 4 2 3" xfId="12033"/>
    <cellStyle name="Note 3 2 4 3" xfId="2379"/>
    <cellStyle name="Note 3 2 4 3 2" xfId="7513"/>
    <cellStyle name="Note 3 2 4 3 3" xfId="12614"/>
    <cellStyle name="Note 3 2 4 4" xfId="2975"/>
    <cellStyle name="Note 3 2 4 4 2" xfId="8109"/>
    <cellStyle name="Note 3 2 4 4 3" xfId="13210"/>
    <cellStyle name="Note 3 2 4 5" xfId="3585"/>
    <cellStyle name="Note 3 2 4 5 2" xfId="8719"/>
    <cellStyle name="Note 3 2 4 5 3" xfId="13820"/>
    <cellStyle name="Note 3 2 4 6" xfId="4209"/>
    <cellStyle name="Note 3 2 4 6 2" xfId="9343"/>
    <cellStyle name="Note 3 2 4 6 3" xfId="14444"/>
    <cellStyle name="Note 3 2 4 7" xfId="4848"/>
    <cellStyle name="Note 3 2 4 7 2" xfId="9982"/>
    <cellStyle name="Note 3 2 4 7 3" xfId="15083"/>
    <cellStyle name="Note 3 2 4 8" xfId="5944"/>
    <cellStyle name="Note 3 2 4 9" xfId="11045"/>
    <cellStyle name="Note 3 2 5" xfId="691"/>
    <cellStyle name="Note 3 2 5 2" xfId="1681"/>
    <cellStyle name="Note 3 2 5 2 2" xfId="6815"/>
    <cellStyle name="Note 3 2 5 2 3" xfId="11916"/>
    <cellStyle name="Note 3 2 5 3" xfId="5825"/>
    <cellStyle name="Note 3 2 5 4" xfId="10928"/>
    <cellStyle name="Note 3 2 6" xfId="1231"/>
    <cellStyle name="Note 3 2 6 2" xfId="6365"/>
    <cellStyle name="Note 3 2 6 3" xfId="11466"/>
    <cellStyle name="Note 3 2 7" xfId="2262"/>
    <cellStyle name="Note 3 2 7 2" xfId="7396"/>
    <cellStyle name="Note 3 2 7 3" xfId="12497"/>
    <cellStyle name="Note 3 2 8" xfId="2858"/>
    <cellStyle name="Note 3 2 8 2" xfId="7992"/>
    <cellStyle name="Note 3 2 8 3" xfId="13093"/>
    <cellStyle name="Note 3 2 9" xfId="3468"/>
    <cellStyle name="Note 3 2 9 2" xfId="8602"/>
    <cellStyle name="Note 3 2 9 3" xfId="13703"/>
    <cellStyle name="Note 3 3" xfId="207"/>
    <cellStyle name="Note 3 3 10" xfId="4107"/>
    <cellStyle name="Note 3 3 10 2" xfId="9241"/>
    <cellStyle name="Note 3 3 10 3" xfId="14342"/>
    <cellStyle name="Note 3 3 11" xfId="4746"/>
    <cellStyle name="Note 3 3 11 2" xfId="9880"/>
    <cellStyle name="Note 3 3 11 3" xfId="14981"/>
    <cellStyle name="Note 3 3 12" xfId="5390"/>
    <cellStyle name="Note 3 3 13" xfId="10493"/>
    <cellStyle name="Note 3 3 2" xfId="401"/>
    <cellStyle name="Note 3 3 2 10" xfId="10638"/>
    <cellStyle name="Note 3 3 2 2" xfId="970"/>
    <cellStyle name="Note 3 3 2 2 2" xfId="1958"/>
    <cellStyle name="Note 3 3 2 2 2 2" xfId="7092"/>
    <cellStyle name="Note 3 3 2 2 2 3" xfId="12193"/>
    <cellStyle name="Note 3 3 2 2 3" xfId="6104"/>
    <cellStyle name="Note 3 3 2 2 4" xfId="11205"/>
    <cellStyle name="Note 3 3 2 3" xfId="1391"/>
    <cellStyle name="Note 3 3 2 3 2" xfId="6525"/>
    <cellStyle name="Note 3 3 2 3 3" xfId="11626"/>
    <cellStyle name="Note 3 3 2 4" xfId="2539"/>
    <cellStyle name="Note 3 3 2 4 2" xfId="7673"/>
    <cellStyle name="Note 3 3 2 4 3" xfId="12774"/>
    <cellStyle name="Note 3 3 2 5" xfId="3135"/>
    <cellStyle name="Note 3 3 2 5 2" xfId="8269"/>
    <cellStyle name="Note 3 3 2 5 3" xfId="13370"/>
    <cellStyle name="Note 3 3 2 6" xfId="3745"/>
    <cellStyle name="Note 3 3 2 6 2" xfId="8879"/>
    <cellStyle name="Note 3 3 2 6 3" xfId="13980"/>
    <cellStyle name="Note 3 3 2 7" xfId="4369"/>
    <cellStyle name="Note 3 3 2 7 2" xfId="9503"/>
    <cellStyle name="Note 3 3 2 7 3" xfId="14604"/>
    <cellStyle name="Note 3 3 2 8" xfId="5008"/>
    <cellStyle name="Note 3 3 2 8 2" xfId="10142"/>
    <cellStyle name="Note 3 3 2 8 3" xfId="15243"/>
    <cellStyle name="Note 3 3 2 9" xfId="5535"/>
    <cellStyle name="Note 3 3 3" xfId="546"/>
    <cellStyle name="Note 3 3 3 10" xfId="10783"/>
    <cellStyle name="Note 3 3 3 2" xfId="1115"/>
    <cellStyle name="Note 3 3 3 2 2" xfId="2103"/>
    <cellStyle name="Note 3 3 3 2 2 2" xfId="7237"/>
    <cellStyle name="Note 3 3 3 2 2 3" xfId="12338"/>
    <cellStyle name="Note 3 3 3 2 3" xfId="6249"/>
    <cellStyle name="Note 3 3 3 2 4" xfId="11350"/>
    <cellStyle name="Note 3 3 3 3" xfId="1536"/>
    <cellStyle name="Note 3 3 3 3 2" xfId="6670"/>
    <cellStyle name="Note 3 3 3 3 3" xfId="11771"/>
    <cellStyle name="Note 3 3 3 4" xfId="2684"/>
    <cellStyle name="Note 3 3 3 4 2" xfId="7818"/>
    <cellStyle name="Note 3 3 3 4 3" xfId="12919"/>
    <cellStyle name="Note 3 3 3 5" xfId="3280"/>
    <cellStyle name="Note 3 3 3 5 2" xfId="8414"/>
    <cellStyle name="Note 3 3 3 5 3" xfId="13515"/>
    <cellStyle name="Note 3 3 3 6" xfId="3890"/>
    <cellStyle name="Note 3 3 3 6 2" xfId="9024"/>
    <cellStyle name="Note 3 3 3 6 3" xfId="14125"/>
    <cellStyle name="Note 3 3 3 7" xfId="4514"/>
    <cellStyle name="Note 3 3 3 7 2" xfId="9648"/>
    <cellStyle name="Note 3 3 3 7 3" xfId="14749"/>
    <cellStyle name="Note 3 3 3 8" xfId="5153"/>
    <cellStyle name="Note 3 3 3 8 2" xfId="10287"/>
    <cellStyle name="Note 3 3 3 8 3" xfId="15388"/>
    <cellStyle name="Note 3 3 3 9" xfId="5680"/>
    <cellStyle name="Note 3 3 4" xfId="825"/>
    <cellStyle name="Note 3 3 4 2" xfId="1813"/>
    <cellStyle name="Note 3 3 4 2 2" xfId="6947"/>
    <cellStyle name="Note 3 3 4 2 3" xfId="12048"/>
    <cellStyle name="Note 3 3 4 3" xfId="2394"/>
    <cellStyle name="Note 3 3 4 3 2" xfId="7528"/>
    <cellStyle name="Note 3 3 4 3 3" xfId="12629"/>
    <cellStyle name="Note 3 3 4 4" xfId="2990"/>
    <cellStyle name="Note 3 3 4 4 2" xfId="8124"/>
    <cellStyle name="Note 3 3 4 4 3" xfId="13225"/>
    <cellStyle name="Note 3 3 4 5" xfId="3600"/>
    <cellStyle name="Note 3 3 4 5 2" xfId="8734"/>
    <cellStyle name="Note 3 3 4 5 3" xfId="13835"/>
    <cellStyle name="Note 3 3 4 6" xfId="4224"/>
    <cellStyle name="Note 3 3 4 6 2" xfId="9358"/>
    <cellStyle name="Note 3 3 4 6 3" xfId="14459"/>
    <cellStyle name="Note 3 3 4 7" xfId="4863"/>
    <cellStyle name="Note 3 3 4 7 2" xfId="9997"/>
    <cellStyle name="Note 3 3 4 7 3" xfId="15098"/>
    <cellStyle name="Note 3 3 4 8" xfId="5959"/>
    <cellStyle name="Note 3 3 4 9" xfId="11060"/>
    <cellStyle name="Note 3 3 5" xfId="706"/>
    <cellStyle name="Note 3 3 5 2" xfId="1696"/>
    <cellStyle name="Note 3 3 5 2 2" xfId="6830"/>
    <cellStyle name="Note 3 3 5 2 3" xfId="11931"/>
    <cellStyle name="Note 3 3 5 3" xfId="5840"/>
    <cellStyle name="Note 3 3 5 4" xfId="10943"/>
    <cellStyle name="Note 3 3 6" xfId="1246"/>
    <cellStyle name="Note 3 3 6 2" xfId="6380"/>
    <cellStyle name="Note 3 3 6 3" xfId="11481"/>
    <cellStyle name="Note 3 3 7" xfId="2277"/>
    <cellStyle name="Note 3 3 7 2" xfId="7411"/>
    <cellStyle name="Note 3 3 7 3" xfId="12512"/>
    <cellStyle name="Note 3 3 8" xfId="2873"/>
    <cellStyle name="Note 3 3 8 2" xfId="8007"/>
    <cellStyle name="Note 3 3 8 3" xfId="13108"/>
    <cellStyle name="Note 3 3 9" xfId="3483"/>
    <cellStyle name="Note 3 3 9 2" xfId="8617"/>
    <cellStyle name="Note 3 3 9 3" xfId="13718"/>
    <cellStyle name="Note 3 4" xfId="236"/>
    <cellStyle name="Note 3 4 10" xfId="4136"/>
    <cellStyle name="Note 3 4 10 2" xfId="9270"/>
    <cellStyle name="Note 3 4 10 3" xfId="14371"/>
    <cellStyle name="Note 3 4 11" xfId="4775"/>
    <cellStyle name="Note 3 4 11 2" xfId="9909"/>
    <cellStyle name="Note 3 4 11 3" xfId="15010"/>
    <cellStyle name="Note 3 4 12" xfId="5419"/>
    <cellStyle name="Note 3 4 13" xfId="10522"/>
    <cellStyle name="Note 3 4 2" xfId="430"/>
    <cellStyle name="Note 3 4 2 10" xfId="10667"/>
    <cellStyle name="Note 3 4 2 2" xfId="999"/>
    <cellStyle name="Note 3 4 2 2 2" xfId="1987"/>
    <cellStyle name="Note 3 4 2 2 2 2" xfId="7121"/>
    <cellStyle name="Note 3 4 2 2 2 3" xfId="12222"/>
    <cellStyle name="Note 3 4 2 2 3" xfId="6133"/>
    <cellStyle name="Note 3 4 2 2 4" xfId="11234"/>
    <cellStyle name="Note 3 4 2 3" xfId="1420"/>
    <cellStyle name="Note 3 4 2 3 2" xfId="6554"/>
    <cellStyle name="Note 3 4 2 3 3" xfId="11655"/>
    <cellStyle name="Note 3 4 2 4" xfId="2568"/>
    <cellStyle name="Note 3 4 2 4 2" xfId="7702"/>
    <cellStyle name="Note 3 4 2 4 3" xfId="12803"/>
    <cellStyle name="Note 3 4 2 5" xfId="3164"/>
    <cellStyle name="Note 3 4 2 5 2" xfId="8298"/>
    <cellStyle name="Note 3 4 2 5 3" xfId="13399"/>
    <cellStyle name="Note 3 4 2 6" xfId="3774"/>
    <cellStyle name="Note 3 4 2 6 2" xfId="8908"/>
    <cellStyle name="Note 3 4 2 6 3" xfId="14009"/>
    <cellStyle name="Note 3 4 2 7" xfId="4398"/>
    <cellStyle name="Note 3 4 2 7 2" xfId="9532"/>
    <cellStyle name="Note 3 4 2 7 3" xfId="14633"/>
    <cellStyle name="Note 3 4 2 8" xfId="5037"/>
    <cellStyle name="Note 3 4 2 8 2" xfId="10171"/>
    <cellStyle name="Note 3 4 2 8 3" xfId="15272"/>
    <cellStyle name="Note 3 4 2 9" xfId="5564"/>
    <cellStyle name="Note 3 4 3" xfId="575"/>
    <cellStyle name="Note 3 4 3 10" xfId="10812"/>
    <cellStyle name="Note 3 4 3 2" xfId="1144"/>
    <cellStyle name="Note 3 4 3 2 2" xfId="2132"/>
    <cellStyle name="Note 3 4 3 2 2 2" xfId="7266"/>
    <cellStyle name="Note 3 4 3 2 2 3" xfId="12367"/>
    <cellStyle name="Note 3 4 3 2 3" xfId="6278"/>
    <cellStyle name="Note 3 4 3 2 4" xfId="11379"/>
    <cellStyle name="Note 3 4 3 3" xfId="1565"/>
    <cellStyle name="Note 3 4 3 3 2" xfId="6699"/>
    <cellStyle name="Note 3 4 3 3 3" xfId="11800"/>
    <cellStyle name="Note 3 4 3 4" xfId="2713"/>
    <cellStyle name="Note 3 4 3 4 2" xfId="7847"/>
    <cellStyle name="Note 3 4 3 4 3" xfId="12948"/>
    <cellStyle name="Note 3 4 3 5" xfId="3309"/>
    <cellStyle name="Note 3 4 3 5 2" xfId="8443"/>
    <cellStyle name="Note 3 4 3 5 3" xfId="13544"/>
    <cellStyle name="Note 3 4 3 6" xfId="3919"/>
    <cellStyle name="Note 3 4 3 6 2" xfId="9053"/>
    <cellStyle name="Note 3 4 3 6 3" xfId="14154"/>
    <cellStyle name="Note 3 4 3 7" xfId="4543"/>
    <cellStyle name="Note 3 4 3 7 2" xfId="9677"/>
    <cellStyle name="Note 3 4 3 7 3" xfId="14778"/>
    <cellStyle name="Note 3 4 3 8" xfId="5182"/>
    <cellStyle name="Note 3 4 3 8 2" xfId="10316"/>
    <cellStyle name="Note 3 4 3 8 3" xfId="15417"/>
    <cellStyle name="Note 3 4 3 9" xfId="5709"/>
    <cellStyle name="Note 3 4 4" xfId="854"/>
    <cellStyle name="Note 3 4 4 2" xfId="1842"/>
    <cellStyle name="Note 3 4 4 2 2" xfId="6976"/>
    <cellStyle name="Note 3 4 4 2 3" xfId="12077"/>
    <cellStyle name="Note 3 4 4 3" xfId="2423"/>
    <cellStyle name="Note 3 4 4 3 2" xfId="7557"/>
    <cellStyle name="Note 3 4 4 3 3" xfId="12658"/>
    <cellStyle name="Note 3 4 4 4" xfId="3019"/>
    <cellStyle name="Note 3 4 4 4 2" xfId="8153"/>
    <cellStyle name="Note 3 4 4 4 3" xfId="13254"/>
    <cellStyle name="Note 3 4 4 5" xfId="3629"/>
    <cellStyle name="Note 3 4 4 5 2" xfId="8763"/>
    <cellStyle name="Note 3 4 4 5 3" xfId="13864"/>
    <cellStyle name="Note 3 4 4 6" xfId="4253"/>
    <cellStyle name="Note 3 4 4 6 2" xfId="9387"/>
    <cellStyle name="Note 3 4 4 6 3" xfId="14488"/>
    <cellStyle name="Note 3 4 4 7" xfId="4892"/>
    <cellStyle name="Note 3 4 4 7 2" xfId="10026"/>
    <cellStyle name="Note 3 4 4 7 3" xfId="15127"/>
    <cellStyle name="Note 3 4 4 8" xfId="5988"/>
    <cellStyle name="Note 3 4 4 9" xfId="11089"/>
    <cellStyle name="Note 3 4 5" xfId="735"/>
    <cellStyle name="Note 3 4 5 2" xfId="1725"/>
    <cellStyle name="Note 3 4 5 2 2" xfId="6859"/>
    <cellStyle name="Note 3 4 5 2 3" xfId="11960"/>
    <cellStyle name="Note 3 4 5 3" xfId="5869"/>
    <cellStyle name="Note 3 4 5 4" xfId="10972"/>
    <cellStyle name="Note 3 4 6" xfId="1275"/>
    <cellStyle name="Note 3 4 6 2" xfId="6409"/>
    <cellStyle name="Note 3 4 6 3" xfId="11510"/>
    <cellStyle name="Note 3 4 7" xfId="2306"/>
    <cellStyle name="Note 3 4 7 2" xfId="7440"/>
    <cellStyle name="Note 3 4 7 3" xfId="12541"/>
    <cellStyle name="Note 3 4 8" xfId="2902"/>
    <cellStyle name="Note 3 4 8 2" xfId="8036"/>
    <cellStyle name="Note 3 4 8 3" xfId="13137"/>
    <cellStyle name="Note 3 4 9" xfId="3512"/>
    <cellStyle name="Note 3 4 9 2" xfId="8646"/>
    <cellStyle name="Note 3 4 9 3" xfId="13747"/>
    <cellStyle name="Note 3 5" xfId="370"/>
    <cellStyle name="Note 3 5 10" xfId="4716"/>
    <cellStyle name="Note 3 5 10 2" xfId="9850"/>
    <cellStyle name="Note 3 5 10 3" xfId="14951"/>
    <cellStyle name="Note 3 5 11" xfId="5505"/>
    <cellStyle name="Note 3 5 12" xfId="10608"/>
    <cellStyle name="Note 3 5 2" xfId="516"/>
    <cellStyle name="Note 3 5 2 10" xfId="10753"/>
    <cellStyle name="Note 3 5 2 2" xfId="1085"/>
    <cellStyle name="Note 3 5 2 2 2" xfId="2073"/>
    <cellStyle name="Note 3 5 2 2 2 2" xfId="7207"/>
    <cellStyle name="Note 3 5 2 2 2 3" xfId="12308"/>
    <cellStyle name="Note 3 5 2 2 3" xfId="6219"/>
    <cellStyle name="Note 3 5 2 2 4" xfId="11320"/>
    <cellStyle name="Note 3 5 2 3" xfId="1506"/>
    <cellStyle name="Note 3 5 2 3 2" xfId="6640"/>
    <cellStyle name="Note 3 5 2 3 3" xfId="11741"/>
    <cellStyle name="Note 3 5 2 4" xfId="2654"/>
    <cellStyle name="Note 3 5 2 4 2" xfId="7788"/>
    <cellStyle name="Note 3 5 2 4 3" xfId="12889"/>
    <cellStyle name="Note 3 5 2 5" xfId="3250"/>
    <cellStyle name="Note 3 5 2 5 2" xfId="8384"/>
    <cellStyle name="Note 3 5 2 5 3" xfId="13485"/>
    <cellStyle name="Note 3 5 2 6" xfId="3860"/>
    <cellStyle name="Note 3 5 2 6 2" xfId="8994"/>
    <cellStyle name="Note 3 5 2 6 3" xfId="14095"/>
    <cellStyle name="Note 3 5 2 7" xfId="4484"/>
    <cellStyle name="Note 3 5 2 7 2" xfId="9618"/>
    <cellStyle name="Note 3 5 2 7 3" xfId="14719"/>
    <cellStyle name="Note 3 5 2 8" xfId="5123"/>
    <cellStyle name="Note 3 5 2 8 2" xfId="10257"/>
    <cellStyle name="Note 3 5 2 8 3" xfId="15358"/>
    <cellStyle name="Note 3 5 2 9" xfId="5650"/>
    <cellStyle name="Note 3 5 3" xfId="940"/>
    <cellStyle name="Note 3 5 3 2" xfId="1928"/>
    <cellStyle name="Note 3 5 3 2 2" xfId="7062"/>
    <cellStyle name="Note 3 5 3 2 3" xfId="12163"/>
    <cellStyle name="Note 3 5 3 3" xfId="2509"/>
    <cellStyle name="Note 3 5 3 3 2" xfId="7643"/>
    <cellStyle name="Note 3 5 3 3 3" xfId="12744"/>
    <cellStyle name="Note 3 5 3 4" xfId="3105"/>
    <cellStyle name="Note 3 5 3 4 2" xfId="8239"/>
    <cellStyle name="Note 3 5 3 4 3" xfId="13340"/>
    <cellStyle name="Note 3 5 3 5" xfId="3715"/>
    <cellStyle name="Note 3 5 3 5 2" xfId="8849"/>
    <cellStyle name="Note 3 5 3 5 3" xfId="13950"/>
    <cellStyle name="Note 3 5 3 6" xfId="4339"/>
    <cellStyle name="Note 3 5 3 6 2" xfId="9473"/>
    <cellStyle name="Note 3 5 3 6 3" xfId="14574"/>
    <cellStyle name="Note 3 5 3 7" xfId="4978"/>
    <cellStyle name="Note 3 5 3 7 2" xfId="10112"/>
    <cellStyle name="Note 3 5 3 7 3" xfId="15213"/>
    <cellStyle name="Note 3 5 3 8" xfId="6074"/>
    <cellStyle name="Note 3 5 3 9" xfId="11175"/>
    <cellStyle name="Note 3 5 4" xfId="676"/>
    <cellStyle name="Note 3 5 4 2" xfId="1666"/>
    <cellStyle name="Note 3 5 4 2 2" xfId="6800"/>
    <cellStyle name="Note 3 5 4 2 3" xfId="11901"/>
    <cellStyle name="Note 3 5 4 3" xfId="5810"/>
    <cellStyle name="Note 3 5 4 4" xfId="10913"/>
    <cellStyle name="Note 3 5 5" xfId="1361"/>
    <cellStyle name="Note 3 5 5 2" xfId="6495"/>
    <cellStyle name="Note 3 5 5 3" xfId="11596"/>
    <cellStyle name="Note 3 5 6" xfId="2247"/>
    <cellStyle name="Note 3 5 6 2" xfId="7381"/>
    <cellStyle name="Note 3 5 6 3" xfId="12482"/>
    <cellStyle name="Note 3 5 7" xfId="2843"/>
    <cellStyle name="Note 3 5 7 2" xfId="7977"/>
    <cellStyle name="Note 3 5 7 3" xfId="13078"/>
    <cellStyle name="Note 3 5 8" xfId="3453"/>
    <cellStyle name="Note 3 5 8 2" xfId="8587"/>
    <cellStyle name="Note 3 5 8 3" xfId="13688"/>
    <cellStyle name="Note 3 5 9" xfId="4077"/>
    <cellStyle name="Note 3 5 9 2" xfId="9211"/>
    <cellStyle name="Note 3 5 9 3" xfId="14312"/>
    <cellStyle name="Note 3 6" xfId="279"/>
    <cellStyle name="Note 3 6 10" xfId="10565"/>
    <cellStyle name="Note 3 6 2" xfId="897"/>
    <cellStyle name="Note 3 6 2 2" xfId="1885"/>
    <cellStyle name="Note 3 6 2 2 2" xfId="7019"/>
    <cellStyle name="Note 3 6 2 2 3" xfId="12120"/>
    <cellStyle name="Note 3 6 2 3" xfId="6031"/>
    <cellStyle name="Note 3 6 2 4" xfId="11132"/>
    <cellStyle name="Note 3 6 3" xfId="1318"/>
    <cellStyle name="Note 3 6 3 2" xfId="6452"/>
    <cellStyle name="Note 3 6 3 3" xfId="11553"/>
    <cellStyle name="Note 3 6 4" xfId="2466"/>
    <cellStyle name="Note 3 6 4 2" xfId="7600"/>
    <cellStyle name="Note 3 6 4 3" xfId="12701"/>
    <cellStyle name="Note 3 6 5" xfId="3062"/>
    <cellStyle name="Note 3 6 5 2" xfId="8196"/>
    <cellStyle name="Note 3 6 5 3" xfId="13297"/>
    <cellStyle name="Note 3 6 6" xfId="3672"/>
    <cellStyle name="Note 3 6 6 2" xfId="8806"/>
    <cellStyle name="Note 3 6 6 3" xfId="13907"/>
    <cellStyle name="Note 3 6 7" xfId="4296"/>
    <cellStyle name="Note 3 6 7 2" xfId="9430"/>
    <cellStyle name="Note 3 6 7 3" xfId="14531"/>
    <cellStyle name="Note 3 6 8" xfId="4935"/>
    <cellStyle name="Note 3 6 8 2" xfId="10069"/>
    <cellStyle name="Note 3 6 8 3" xfId="15170"/>
    <cellStyle name="Note 3 6 9" xfId="5462"/>
    <cellStyle name="Note 3 7" xfId="473"/>
    <cellStyle name="Note 3 7 10" xfId="10710"/>
    <cellStyle name="Note 3 7 2" xfId="1042"/>
    <cellStyle name="Note 3 7 2 2" xfId="2030"/>
    <cellStyle name="Note 3 7 2 2 2" xfId="7164"/>
    <cellStyle name="Note 3 7 2 2 3" xfId="12265"/>
    <cellStyle name="Note 3 7 2 3" xfId="6176"/>
    <cellStyle name="Note 3 7 2 4" xfId="11277"/>
    <cellStyle name="Note 3 7 3" xfId="1463"/>
    <cellStyle name="Note 3 7 3 2" xfId="6597"/>
    <cellStyle name="Note 3 7 3 3" xfId="11698"/>
    <cellStyle name="Note 3 7 4" xfId="2611"/>
    <cellStyle name="Note 3 7 4 2" xfId="7745"/>
    <cellStyle name="Note 3 7 4 3" xfId="12846"/>
    <cellStyle name="Note 3 7 5" xfId="3207"/>
    <cellStyle name="Note 3 7 5 2" xfId="8341"/>
    <cellStyle name="Note 3 7 5 3" xfId="13442"/>
    <cellStyle name="Note 3 7 6" xfId="3817"/>
    <cellStyle name="Note 3 7 6 2" xfId="8951"/>
    <cellStyle name="Note 3 7 6 3" xfId="14052"/>
    <cellStyle name="Note 3 7 7" xfId="4441"/>
    <cellStyle name="Note 3 7 7 2" xfId="9575"/>
    <cellStyle name="Note 3 7 7 3" xfId="14676"/>
    <cellStyle name="Note 3 7 8" xfId="5080"/>
    <cellStyle name="Note 3 7 8 2" xfId="10214"/>
    <cellStyle name="Note 3 7 8 3" xfId="15315"/>
    <cellStyle name="Note 3 7 9" xfId="5607"/>
    <cellStyle name="Note 3 8" xfId="795"/>
    <cellStyle name="Note 3 8 2" xfId="1783"/>
    <cellStyle name="Note 3 8 2 2" xfId="6917"/>
    <cellStyle name="Note 3 8 2 3" xfId="12018"/>
    <cellStyle name="Note 3 8 3" xfId="2364"/>
    <cellStyle name="Note 3 8 3 2" xfId="7498"/>
    <cellStyle name="Note 3 8 3 3" xfId="12599"/>
    <cellStyle name="Note 3 8 4" xfId="2960"/>
    <cellStyle name="Note 3 8 4 2" xfId="8094"/>
    <cellStyle name="Note 3 8 4 3" xfId="13195"/>
    <cellStyle name="Note 3 8 5" xfId="3570"/>
    <cellStyle name="Note 3 8 5 2" xfId="8704"/>
    <cellStyle name="Note 3 8 5 3" xfId="13805"/>
    <cellStyle name="Note 3 8 6" xfId="4194"/>
    <cellStyle name="Note 3 8 6 2" xfId="9328"/>
    <cellStyle name="Note 3 8 6 3" xfId="14429"/>
    <cellStyle name="Note 3 8 7" xfId="4833"/>
    <cellStyle name="Note 3 8 7 2" xfId="9967"/>
    <cellStyle name="Note 3 8 7 3" xfId="15068"/>
    <cellStyle name="Note 3 8 8" xfId="5929"/>
    <cellStyle name="Note 3 8 9" xfId="11030"/>
    <cellStyle name="Note 3 9" xfId="633"/>
    <cellStyle name="Note 3 9 2" xfId="1623"/>
    <cellStyle name="Note 3 9 2 2" xfId="6757"/>
    <cellStyle name="Note 3 9 2 3" xfId="11858"/>
    <cellStyle name="Note 3 9 3" xfId="5767"/>
    <cellStyle name="Note 3 9 4" xfId="10870"/>
    <cellStyle name="Note 4" xfId="143"/>
    <cellStyle name="Note 4 10" xfId="3424"/>
    <cellStyle name="Note 4 10 2" xfId="8558"/>
    <cellStyle name="Note 4 10 3" xfId="13659"/>
    <cellStyle name="Note 4 11" xfId="4048"/>
    <cellStyle name="Note 4 11 2" xfId="9182"/>
    <cellStyle name="Note 4 11 3" xfId="14283"/>
    <cellStyle name="Note 4 12" xfId="4687"/>
    <cellStyle name="Note 4 12 2" xfId="9821"/>
    <cellStyle name="Note 4 12 3" xfId="14922"/>
    <cellStyle name="Note 4 2" xfId="221"/>
    <cellStyle name="Note 4 2 10" xfId="4121"/>
    <cellStyle name="Note 4 2 10 2" xfId="9255"/>
    <cellStyle name="Note 4 2 10 3" xfId="14356"/>
    <cellStyle name="Note 4 2 11" xfId="4760"/>
    <cellStyle name="Note 4 2 11 2" xfId="9894"/>
    <cellStyle name="Note 4 2 11 3" xfId="14995"/>
    <cellStyle name="Note 4 2 12" xfId="5404"/>
    <cellStyle name="Note 4 2 13" xfId="10507"/>
    <cellStyle name="Note 4 2 2" xfId="415"/>
    <cellStyle name="Note 4 2 2 10" xfId="10652"/>
    <cellStyle name="Note 4 2 2 2" xfId="984"/>
    <cellStyle name="Note 4 2 2 2 2" xfId="1972"/>
    <cellStyle name="Note 4 2 2 2 2 2" xfId="7106"/>
    <cellStyle name="Note 4 2 2 2 2 3" xfId="12207"/>
    <cellStyle name="Note 4 2 2 2 3" xfId="6118"/>
    <cellStyle name="Note 4 2 2 2 4" xfId="11219"/>
    <cellStyle name="Note 4 2 2 3" xfId="1405"/>
    <cellStyle name="Note 4 2 2 3 2" xfId="6539"/>
    <cellStyle name="Note 4 2 2 3 3" xfId="11640"/>
    <cellStyle name="Note 4 2 2 4" xfId="2553"/>
    <cellStyle name="Note 4 2 2 4 2" xfId="7687"/>
    <cellStyle name="Note 4 2 2 4 3" xfId="12788"/>
    <cellStyle name="Note 4 2 2 5" xfId="3149"/>
    <cellStyle name="Note 4 2 2 5 2" xfId="8283"/>
    <cellStyle name="Note 4 2 2 5 3" xfId="13384"/>
    <cellStyle name="Note 4 2 2 6" xfId="3759"/>
    <cellStyle name="Note 4 2 2 6 2" xfId="8893"/>
    <cellStyle name="Note 4 2 2 6 3" xfId="13994"/>
    <cellStyle name="Note 4 2 2 7" xfId="4383"/>
    <cellStyle name="Note 4 2 2 7 2" xfId="9517"/>
    <cellStyle name="Note 4 2 2 7 3" xfId="14618"/>
    <cellStyle name="Note 4 2 2 8" xfId="5022"/>
    <cellStyle name="Note 4 2 2 8 2" xfId="10156"/>
    <cellStyle name="Note 4 2 2 8 3" xfId="15257"/>
    <cellStyle name="Note 4 2 2 9" xfId="5549"/>
    <cellStyle name="Note 4 2 3" xfId="560"/>
    <cellStyle name="Note 4 2 3 10" xfId="10797"/>
    <cellStyle name="Note 4 2 3 2" xfId="1129"/>
    <cellStyle name="Note 4 2 3 2 2" xfId="2117"/>
    <cellStyle name="Note 4 2 3 2 2 2" xfId="7251"/>
    <cellStyle name="Note 4 2 3 2 2 3" xfId="12352"/>
    <cellStyle name="Note 4 2 3 2 3" xfId="6263"/>
    <cellStyle name="Note 4 2 3 2 4" xfId="11364"/>
    <cellStyle name="Note 4 2 3 3" xfId="1550"/>
    <cellStyle name="Note 4 2 3 3 2" xfId="6684"/>
    <cellStyle name="Note 4 2 3 3 3" xfId="11785"/>
    <cellStyle name="Note 4 2 3 4" xfId="2698"/>
    <cellStyle name="Note 4 2 3 4 2" xfId="7832"/>
    <cellStyle name="Note 4 2 3 4 3" xfId="12933"/>
    <cellStyle name="Note 4 2 3 5" xfId="3294"/>
    <cellStyle name="Note 4 2 3 5 2" xfId="8428"/>
    <cellStyle name="Note 4 2 3 5 3" xfId="13529"/>
    <cellStyle name="Note 4 2 3 6" xfId="3904"/>
    <cellStyle name="Note 4 2 3 6 2" xfId="9038"/>
    <cellStyle name="Note 4 2 3 6 3" xfId="14139"/>
    <cellStyle name="Note 4 2 3 7" xfId="4528"/>
    <cellStyle name="Note 4 2 3 7 2" xfId="9662"/>
    <cellStyle name="Note 4 2 3 7 3" xfId="14763"/>
    <cellStyle name="Note 4 2 3 8" xfId="5167"/>
    <cellStyle name="Note 4 2 3 8 2" xfId="10301"/>
    <cellStyle name="Note 4 2 3 8 3" xfId="15402"/>
    <cellStyle name="Note 4 2 3 9" xfId="5694"/>
    <cellStyle name="Note 4 2 4" xfId="839"/>
    <cellStyle name="Note 4 2 4 2" xfId="1827"/>
    <cellStyle name="Note 4 2 4 2 2" xfId="6961"/>
    <cellStyle name="Note 4 2 4 2 3" xfId="12062"/>
    <cellStyle name="Note 4 2 4 3" xfId="2408"/>
    <cellStyle name="Note 4 2 4 3 2" xfId="7542"/>
    <cellStyle name="Note 4 2 4 3 3" xfId="12643"/>
    <cellStyle name="Note 4 2 4 4" xfId="3004"/>
    <cellStyle name="Note 4 2 4 4 2" xfId="8138"/>
    <cellStyle name="Note 4 2 4 4 3" xfId="13239"/>
    <cellStyle name="Note 4 2 4 5" xfId="3614"/>
    <cellStyle name="Note 4 2 4 5 2" xfId="8748"/>
    <cellStyle name="Note 4 2 4 5 3" xfId="13849"/>
    <cellStyle name="Note 4 2 4 6" xfId="4238"/>
    <cellStyle name="Note 4 2 4 6 2" xfId="9372"/>
    <cellStyle name="Note 4 2 4 6 3" xfId="14473"/>
    <cellStyle name="Note 4 2 4 7" xfId="4877"/>
    <cellStyle name="Note 4 2 4 7 2" xfId="10011"/>
    <cellStyle name="Note 4 2 4 7 3" xfId="15112"/>
    <cellStyle name="Note 4 2 4 8" xfId="5973"/>
    <cellStyle name="Note 4 2 4 9" xfId="11074"/>
    <cellStyle name="Note 4 2 5" xfId="720"/>
    <cellStyle name="Note 4 2 5 2" xfId="1710"/>
    <cellStyle name="Note 4 2 5 2 2" xfId="6844"/>
    <cellStyle name="Note 4 2 5 2 3" xfId="11945"/>
    <cellStyle name="Note 4 2 5 3" xfId="5854"/>
    <cellStyle name="Note 4 2 5 4" xfId="10957"/>
    <cellStyle name="Note 4 2 6" xfId="1260"/>
    <cellStyle name="Note 4 2 6 2" xfId="6394"/>
    <cellStyle name="Note 4 2 6 3" xfId="11495"/>
    <cellStyle name="Note 4 2 7" xfId="2291"/>
    <cellStyle name="Note 4 2 7 2" xfId="7425"/>
    <cellStyle name="Note 4 2 7 3" xfId="12526"/>
    <cellStyle name="Note 4 2 8" xfId="2887"/>
    <cellStyle name="Note 4 2 8 2" xfId="8021"/>
    <cellStyle name="Note 4 2 8 3" xfId="13122"/>
    <cellStyle name="Note 4 2 9" xfId="3497"/>
    <cellStyle name="Note 4 2 9 2" xfId="8631"/>
    <cellStyle name="Note 4 2 9 3" xfId="13732"/>
    <cellStyle name="Note 4 3" xfId="250"/>
    <cellStyle name="Note 4 3 10" xfId="4150"/>
    <cellStyle name="Note 4 3 10 2" xfId="9284"/>
    <cellStyle name="Note 4 3 10 3" xfId="14385"/>
    <cellStyle name="Note 4 3 11" xfId="4789"/>
    <cellStyle name="Note 4 3 11 2" xfId="9923"/>
    <cellStyle name="Note 4 3 11 3" xfId="15024"/>
    <cellStyle name="Note 4 3 12" xfId="5433"/>
    <cellStyle name="Note 4 3 13" xfId="10536"/>
    <cellStyle name="Note 4 3 2" xfId="444"/>
    <cellStyle name="Note 4 3 2 10" xfId="10681"/>
    <cellStyle name="Note 4 3 2 2" xfId="1013"/>
    <cellStyle name="Note 4 3 2 2 2" xfId="2001"/>
    <cellStyle name="Note 4 3 2 2 2 2" xfId="7135"/>
    <cellStyle name="Note 4 3 2 2 2 3" xfId="12236"/>
    <cellStyle name="Note 4 3 2 2 3" xfId="6147"/>
    <cellStyle name="Note 4 3 2 2 4" xfId="11248"/>
    <cellStyle name="Note 4 3 2 3" xfId="1434"/>
    <cellStyle name="Note 4 3 2 3 2" xfId="6568"/>
    <cellStyle name="Note 4 3 2 3 3" xfId="11669"/>
    <cellStyle name="Note 4 3 2 4" xfId="2582"/>
    <cellStyle name="Note 4 3 2 4 2" xfId="7716"/>
    <cellStyle name="Note 4 3 2 4 3" xfId="12817"/>
    <cellStyle name="Note 4 3 2 5" xfId="3178"/>
    <cellStyle name="Note 4 3 2 5 2" xfId="8312"/>
    <cellStyle name="Note 4 3 2 5 3" xfId="13413"/>
    <cellStyle name="Note 4 3 2 6" xfId="3788"/>
    <cellStyle name="Note 4 3 2 6 2" xfId="8922"/>
    <cellStyle name="Note 4 3 2 6 3" xfId="14023"/>
    <cellStyle name="Note 4 3 2 7" xfId="4412"/>
    <cellStyle name="Note 4 3 2 7 2" xfId="9546"/>
    <cellStyle name="Note 4 3 2 7 3" xfId="14647"/>
    <cellStyle name="Note 4 3 2 8" xfId="5051"/>
    <cellStyle name="Note 4 3 2 8 2" xfId="10185"/>
    <cellStyle name="Note 4 3 2 8 3" xfId="15286"/>
    <cellStyle name="Note 4 3 2 9" xfId="5578"/>
    <cellStyle name="Note 4 3 3" xfId="589"/>
    <cellStyle name="Note 4 3 3 10" xfId="10826"/>
    <cellStyle name="Note 4 3 3 2" xfId="1158"/>
    <cellStyle name="Note 4 3 3 2 2" xfId="2146"/>
    <cellStyle name="Note 4 3 3 2 2 2" xfId="7280"/>
    <cellStyle name="Note 4 3 3 2 2 3" xfId="12381"/>
    <cellStyle name="Note 4 3 3 2 3" xfId="6292"/>
    <cellStyle name="Note 4 3 3 2 4" xfId="11393"/>
    <cellStyle name="Note 4 3 3 3" xfId="1579"/>
    <cellStyle name="Note 4 3 3 3 2" xfId="6713"/>
    <cellStyle name="Note 4 3 3 3 3" xfId="11814"/>
    <cellStyle name="Note 4 3 3 4" xfId="2727"/>
    <cellStyle name="Note 4 3 3 4 2" xfId="7861"/>
    <cellStyle name="Note 4 3 3 4 3" xfId="12962"/>
    <cellStyle name="Note 4 3 3 5" xfId="3323"/>
    <cellStyle name="Note 4 3 3 5 2" xfId="8457"/>
    <cellStyle name="Note 4 3 3 5 3" xfId="13558"/>
    <cellStyle name="Note 4 3 3 6" xfId="3933"/>
    <cellStyle name="Note 4 3 3 6 2" xfId="9067"/>
    <cellStyle name="Note 4 3 3 6 3" xfId="14168"/>
    <cellStyle name="Note 4 3 3 7" xfId="4557"/>
    <cellStyle name="Note 4 3 3 7 2" xfId="9691"/>
    <cellStyle name="Note 4 3 3 7 3" xfId="14792"/>
    <cellStyle name="Note 4 3 3 8" xfId="5196"/>
    <cellStyle name="Note 4 3 3 8 2" xfId="10330"/>
    <cellStyle name="Note 4 3 3 8 3" xfId="15431"/>
    <cellStyle name="Note 4 3 3 9" xfId="5723"/>
    <cellStyle name="Note 4 3 4" xfId="868"/>
    <cellStyle name="Note 4 3 4 2" xfId="1856"/>
    <cellStyle name="Note 4 3 4 2 2" xfId="6990"/>
    <cellStyle name="Note 4 3 4 2 3" xfId="12091"/>
    <cellStyle name="Note 4 3 4 3" xfId="2437"/>
    <cellStyle name="Note 4 3 4 3 2" xfId="7571"/>
    <cellStyle name="Note 4 3 4 3 3" xfId="12672"/>
    <cellStyle name="Note 4 3 4 4" xfId="3033"/>
    <cellStyle name="Note 4 3 4 4 2" xfId="8167"/>
    <cellStyle name="Note 4 3 4 4 3" xfId="13268"/>
    <cellStyle name="Note 4 3 4 5" xfId="3643"/>
    <cellStyle name="Note 4 3 4 5 2" xfId="8777"/>
    <cellStyle name="Note 4 3 4 5 3" xfId="13878"/>
    <cellStyle name="Note 4 3 4 6" xfId="4267"/>
    <cellStyle name="Note 4 3 4 6 2" xfId="9401"/>
    <cellStyle name="Note 4 3 4 6 3" xfId="14502"/>
    <cellStyle name="Note 4 3 4 7" xfId="4906"/>
    <cellStyle name="Note 4 3 4 7 2" xfId="10040"/>
    <cellStyle name="Note 4 3 4 7 3" xfId="15141"/>
    <cellStyle name="Note 4 3 4 8" xfId="6002"/>
    <cellStyle name="Note 4 3 4 9" xfId="11103"/>
    <cellStyle name="Note 4 3 5" xfId="749"/>
    <cellStyle name="Note 4 3 5 2" xfId="1739"/>
    <cellStyle name="Note 4 3 5 2 2" xfId="6873"/>
    <cellStyle name="Note 4 3 5 2 3" xfId="11974"/>
    <cellStyle name="Note 4 3 5 3" xfId="5883"/>
    <cellStyle name="Note 4 3 5 4" xfId="10986"/>
    <cellStyle name="Note 4 3 6" xfId="1289"/>
    <cellStyle name="Note 4 3 6 2" xfId="6423"/>
    <cellStyle name="Note 4 3 6 3" xfId="11524"/>
    <cellStyle name="Note 4 3 7" xfId="2320"/>
    <cellStyle name="Note 4 3 7 2" xfId="7454"/>
    <cellStyle name="Note 4 3 7 3" xfId="12555"/>
    <cellStyle name="Note 4 3 8" xfId="2916"/>
    <cellStyle name="Note 4 3 8 2" xfId="8050"/>
    <cellStyle name="Note 4 3 8 3" xfId="13151"/>
    <cellStyle name="Note 4 3 9" xfId="3526"/>
    <cellStyle name="Note 4 3 9 2" xfId="8660"/>
    <cellStyle name="Note 4 3 9 3" xfId="13761"/>
    <cellStyle name="Note 4 4" xfId="366"/>
    <cellStyle name="Note 4 5" xfId="293"/>
    <cellStyle name="Note 4 5 10" xfId="10579"/>
    <cellStyle name="Note 4 5 2" xfId="911"/>
    <cellStyle name="Note 4 5 2 2" xfId="1899"/>
    <cellStyle name="Note 4 5 2 2 2" xfId="7033"/>
    <cellStyle name="Note 4 5 2 2 3" xfId="12134"/>
    <cellStyle name="Note 4 5 2 3" xfId="6045"/>
    <cellStyle name="Note 4 5 2 4" xfId="11146"/>
    <cellStyle name="Note 4 5 3" xfId="1332"/>
    <cellStyle name="Note 4 5 3 2" xfId="6466"/>
    <cellStyle name="Note 4 5 3 3" xfId="11567"/>
    <cellStyle name="Note 4 5 4" xfId="2480"/>
    <cellStyle name="Note 4 5 4 2" xfId="7614"/>
    <cellStyle name="Note 4 5 4 3" xfId="12715"/>
    <cellStyle name="Note 4 5 5" xfId="3076"/>
    <cellStyle name="Note 4 5 5 2" xfId="8210"/>
    <cellStyle name="Note 4 5 5 3" xfId="13311"/>
    <cellStyle name="Note 4 5 6" xfId="3686"/>
    <cellStyle name="Note 4 5 6 2" xfId="8820"/>
    <cellStyle name="Note 4 5 6 3" xfId="13921"/>
    <cellStyle name="Note 4 5 7" xfId="4310"/>
    <cellStyle name="Note 4 5 7 2" xfId="9444"/>
    <cellStyle name="Note 4 5 7 3" xfId="14545"/>
    <cellStyle name="Note 4 5 8" xfId="4949"/>
    <cellStyle name="Note 4 5 8 2" xfId="10083"/>
    <cellStyle name="Note 4 5 8 3" xfId="15184"/>
    <cellStyle name="Note 4 5 9" xfId="5476"/>
    <cellStyle name="Note 4 6" xfId="487"/>
    <cellStyle name="Note 4 6 10" xfId="10724"/>
    <cellStyle name="Note 4 6 2" xfId="1056"/>
    <cellStyle name="Note 4 6 2 2" xfId="2044"/>
    <cellStyle name="Note 4 6 2 2 2" xfId="7178"/>
    <cellStyle name="Note 4 6 2 2 3" xfId="12279"/>
    <cellStyle name="Note 4 6 2 3" xfId="6190"/>
    <cellStyle name="Note 4 6 2 4" xfId="11291"/>
    <cellStyle name="Note 4 6 3" xfId="1477"/>
    <cellStyle name="Note 4 6 3 2" xfId="6611"/>
    <cellStyle name="Note 4 6 3 3" xfId="11712"/>
    <cellStyle name="Note 4 6 4" xfId="2625"/>
    <cellStyle name="Note 4 6 4 2" xfId="7759"/>
    <cellStyle name="Note 4 6 4 3" xfId="12860"/>
    <cellStyle name="Note 4 6 5" xfId="3221"/>
    <cellStyle name="Note 4 6 5 2" xfId="8355"/>
    <cellStyle name="Note 4 6 5 3" xfId="13456"/>
    <cellStyle name="Note 4 6 6" xfId="3831"/>
    <cellStyle name="Note 4 6 6 2" xfId="8965"/>
    <cellStyle name="Note 4 6 6 3" xfId="14066"/>
    <cellStyle name="Note 4 6 7" xfId="4455"/>
    <cellStyle name="Note 4 6 7 2" xfId="9589"/>
    <cellStyle name="Note 4 6 7 3" xfId="14690"/>
    <cellStyle name="Note 4 6 8" xfId="5094"/>
    <cellStyle name="Note 4 6 8 2" xfId="10228"/>
    <cellStyle name="Note 4 6 8 3" xfId="15329"/>
    <cellStyle name="Note 4 6 9" xfId="5621"/>
    <cellStyle name="Note 4 7" xfId="647"/>
    <cellStyle name="Note 4 7 2" xfId="1637"/>
    <cellStyle name="Note 4 7 2 2" xfId="6771"/>
    <cellStyle name="Note 4 7 2 3" xfId="11872"/>
    <cellStyle name="Note 4 7 3" xfId="5781"/>
    <cellStyle name="Note 4 7 4" xfId="10884"/>
    <cellStyle name="Note 4 8" xfId="2218"/>
    <cellStyle name="Note 4 8 2" xfId="7352"/>
    <cellStyle name="Note 4 8 3" xfId="12453"/>
    <cellStyle name="Note 4 9" xfId="2814"/>
    <cellStyle name="Note 4 9 2" xfId="7948"/>
    <cellStyle name="Note 4 9 3" xfId="13049"/>
    <cellStyle name="Note 5" xfId="264"/>
    <cellStyle name="Note 5 10" xfId="3438"/>
    <cellStyle name="Note 5 10 2" xfId="8572"/>
    <cellStyle name="Note 5 10 3" xfId="13673"/>
    <cellStyle name="Note 5 11" xfId="4062"/>
    <cellStyle name="Note 5 11 2" xfId="9196"/>
    <cellStyle name="Note 5 11 3" xfId="14297"/>
    <cellStyle name="Note 5 12" xfId="4701"/>
    <cellStyle name="Note 5 12 2" xfId="9835"/>
    <cellStyle name="Note 5 12 3" xfId="14936"/>
    <cellStyle name="Note 5 13" xfId="5447"/>
    <cellStyle name="Note 5 14" xfId="10550"/>
    <cellStyle name="Note 5 2" xfId="458"/>
    <cellStyle name="Note 5 2 10" xfId="4803"/>
    <cellStyle name="Note 5 2 10 2" xfId="9937"/>
    <cellStyle name="Note 5 2 10 3" xfId="15038"/>
    <cellStyle name="Note 5 2 11" xfId="5592"/>
    <cellStyle name="Note 5 2 12" xfId="10695"/>
    <cellStyle name="Note 5 2 2" xfId="603"/>
    <cellStyle name="Note 5 2 2 10" xfId="10840"/>
    <cellStyle name="Note 5 2 2 2" xfId="1172"/>
    <cellStyle name="Note 5 2 2 2 2" xfId="2160"/>
    <cellStyle name="Note 5 2 2 2 2 2" xfId="7294"/>
    <cellStyle name="Note 5 2 2 2 2 3" xfId="12395"/>
    <cellStyle name="Note 5 2 2 2 3" xfId="6306"/>
    <cellStyle name="Note 5 2 2 2 4" xfId="11407"/>
    <cellStyle name="Note 5 2 2 3" xfId="1593"/>
    <cellStyle name="Note 5 2 2 3 2" xfId="6727"/>
    <cellStyle name="Note 5 2 2 3 3" xfId="11828"/>
    <cellStyle name="Note 5 2 2 4" xfId="2741"/>
    <cellStyle name="Note 5 2 2 4 2" xfId="7875"/>
    <cellStyle name="Note 5 2 2 4 3" xfId="12976"/>
    <cellStyle name="Note 5 2 2 5" xfId="3337"/>
    <cellStyle name="Note 5 2 2 5 2" xfId="8471"/>
    <cellStyle name="Note 5 2 2 5 3" xfId="13572"/>
    <cellStyle name="Note 5 2 2 6" xfId="3947"/>
    <cellStyle name="Note 5 2 2 6 2" xfId="9081"/>
    <cellStyle name="Note 5 2 2 6 3" xfId="14182"/>
    <cellStyle name="Note 5 2 2 7" xfId="4571"/>
    <cellStyle name="Note 5 2 2 7 2" xfId="9705"/>
    <cellStyle name="Note 5 2 2 7 3" xfId="14806"/>
    <cellStyle name="Note 5 2 2 8" xfId="5210"/>
    <cellStyle name="Note 5 2 2 8 2" xfId="10344"/>
    <cellStyle name="Note 5 2 2 8 3" xfId="15445"/>
    <cellStyle name="Note 5 2 2 9" xfId="5737"/>
    <cellStyle name="Note 5 2 3" xfId="1027"/>
    <cellStyle name="Note 5 2 3 2" xfId="2015"/>
    <cellStyle name="Note 5 2 3 2 2" xfId="7149"/>
    <cellStyle name="Note 5 2 3 2 3" xfId="12250"/>
    <cellStyle name="Note 5 2 3 3" xfId="2596"/>
    <cellStyle name="Note 5 2 3 3 2" xfId="7730"/>
    <cellStyle name="Note 5 2 3 3 3" xfId="12831"/>
    <cellStyle name="Note 5 2 3 4" xfId="3192"/>
    <cellStyle name="Note 5 2 3 4 2" xfId="8326"/>
    <cellStyle name="Note 5 2 3 4 3" xfId="13427"/>
    <cellStyle name="Note 5 2 3 5" xfId="3802"/>
    <cellStyle name="Note 5 2 3 5 2" xfId="8936"/>
    <cellStyle name="Note 5 2 3 5 3" xfId="14037"/>
    <cellStyle name="Note 5 2 3 6" xfId="4426"/>
    <cellStyle name="Note 5 2 3 6 2" xfId="9560"/>
    <cellStyle name="Note 5 2 3 6 3" xfId="14661"/>
    <cellStyle name="Note 5 2 3 7" xfId="5065"/>
    <cellStyle name="Note 5 2 3 7 2" xfId="10199"/>
    <cellStyle name="Note 5 2 3 7 3" xfId="15300"/>
    <cellStyle name="Note 5 2 3 8" xfId="6161"/>
    <cellStyle name="Note 5 2 3 9" xfId="11262"/>
    <cellStyle name="Note 5 2 4" xfId="763"/>
    <cellStyle name="Note 5 2 4 2" xfId="1753"/>
    <cellStyle name="Note 5 2 4 2 2" xfId="6887"/>
    <cellStyle name="Note 5 2 4 2 3" xfId="11988"/>
    <cellStyle name="Note 5 2 4 3" xfId="5897"/>
    <cellStyle name="Note 5 2 4 4" xfId="11000"/>
    <cellStyle name="Note 5 2 5" xfId="1448"/>
    <cellStyle name="Note 5 2 5 2" xfId="6582"/>
    <cellStyle name="Note 5 2 5 3" xfId="11683"/>
    <cellStyle name="Note 5 2 6" xfId="2334"/>
    <cellStyle name="Note 5 2 6 2" xfId="7468"/>
    <cellStyle name="Note 5 2 6 3" xfId="12569"/>
    <cellStyle name="Note 5 2 7" xfId="2930"/>
    <cellStyle name="Note 5 2 7 2" xfId="8064"/>
    <cellStyle name="Note 5 2 7 3" xfId="13165"/>
    <cellStyle name="Note 5 2 8" xfId="3540"/>
    <cellStyle name="Note 5 2 8 2" xfId="8674"/>
    <cellStyle name="Note 5 2 8 3" xfId="13775"/>
    <cellStyle name="Note 5 2 9" xfId="4164"/>
    <cellStyle name="Note 5 2 9 2" xfId="9298"/>
    <cellStyle name="Note 5 2 9 3" xfId="14399"/>
    <cellStyle name="Note 5 3" xfId="307"/>
    <cellStyle name="Note 5 3 10" xfId="10593"/>
    <cellStyle name="Note 5 3 2" xfId="925"/>
    <cellStyle name="Note 5 3 2 2" xfId="1913"/>
    <cellStyle name="Note 5 3 2 2 2" xfId="7047"/>
    <cellStyle name="Note 5 3 2 2 3" xfId="12148"/>
    <cellStyle name="Note 5 3 2 3" xfId="6059"/>
    <cellStyle name="Note 5 3 2 4" xfId="11160"/>
    <cellStyle name="Note 5 3 3" xfId="1346"/>
    <cellStyle name="Note 5 3 3 2" xfId="6480"/>
    <cellStyle name="Note 5 3 3 3" xfId="11581"/>
    <cellStyle name="Note 5 3 4" xfId="2494"/>
    <cellStyle name="Note 5 3 4 2" xfId="7628"/>
    <cellStyle name="Note 5 3 4 3" xfId="12729"/>
    <cellStyle name="Note 5 3 5" xfId="3090"/>
    <cellStyle name="Note 5 3 5 2" xfId="8224"/>
    <cellStyle name="Note 5 3 5 3" xfId="13325"/>
    <cellStyle name="Note 5 3 6" xfId="3700"/>
    <cellStyle name="Note 5 3 6 2" xfId="8834"/>
    <cellStyle name="Note 5 3 6 3" xfId="13935"/>
    <cellStyle name="Note 5 3 7" xfId="4324"/>
    <cellStyle name="Note 5 3 7 2" xfId="9458"/>
    <cellStyle name="Note 5 3 7 3" xfId="14559"/>
    <cellStyle name="Note 5 3 8" xfId="4963"/>
    <cellStyle name="Note 5 3 8 2" xfId="10097"/>
    <cellStyle name="Note 5 3 8 3" xfId="15198"/>
    <cellStyle name="Note 5 3 9" xfId="5490"/>
    <cellStyle name="Note 5 4" xfId="501"/>
    <cellStyle name="Note 5 4 10" xfId="10738"/>
    <cellStyle name="Note 5 4 2" xfId="1070"/>
    <cellStyle name="Note 5 4 2 2" xfId="2058"/>
    <cellStyle name="Note 5 4 2 2 2" xfId="7192"/>
    <cellStyle name="Note 5 4 2 2 3" xfId="12293"/>
    <cellStyle name="Note 5 4 2 3" xfId="6204"/>
    <cellStyle name="Note 5 4 2 4" xfId="11305"/>
    <cellStyle name="Note 5 4 3" xfId="1491"/>
    <cellStyle name="Note 5 4 3 2" xfId="6625"/>
    <cellStyle name="Note 5 4 3 3" xfId="11726"/>
    <cellStyle name="Note 5 4 4" xfId="2639"/>
    <cellStyle name="Note 5 4 4 2" xfId="7773"/>
    <cellStyle name="Note 5 4 4 3" xfId="12874"/>
    <cellStyle name="Note 5 4 5" xfId="3235"/>
    <cellStyle name="Note 5 4 5 2" xfId="8369"/>
    <cellStyle name="Note 5 4 5 3" xfId="13470"/>
    <cellStyle name="Note 5 4 6" xfId="3845"/>
    <cellStyle name="Note 5 4 6 2" xfId="8979"/>
    <cellStyle name="Note 5 4 6 3" xfId="14080"/>
    <cellStyle name="Note 5 4 7" xfId="4469"/>
    <cellStyle name="Note 5 4 7 2" xfId="9603"/>
    <cellStyle name="Note 5 4 7 3" xfId="14704"/>
    <cellStyle name="Note 5 4 8" xfId="5108"/>
    <cellStyle name="Note 5 4 8 2" xfId="10242"/>
    <cellStyle name="Note 5 4 8 3" xfId="15343"/>
    <cellStyle name="Note 5 4 9" xfId="5635"/>
    <cellStyle name="Note 5 5" xfId="882"/>
    <cellStyle name="Note 5 5 2" xfId="1870"/>
    <cellStyle name="Note 5 5 2 2" xfId="7004"/>
    <cellStyle name="Note 5 5 2 3" xfId="12105"/>
    <cellStyle name="Note 5 5 3" xfId="2451"/>
    <cellStyle name="Note 5 5 3 2" xfId="7585"/>
    <cellStyle name="Note 5 5 3 3" xfId="12686"/>
    <cellStyle name="Note 5 5 4" xfId="3047"/>
    <cellStyle name="Note 5 5 4 2" xfId="8181"/>
    <cellStyle name="Note 5 5 4 3" xfId="13282"/>
    <cellStyle name="Note 5 5 5" xfId="3657"/>
    <cellStyle name="Note 5 5 5 2" xfId="8791"/>
    <cellStyle name="Note 5 5 5 3" xfId="13892"/>
    <cellStyle name="Note 5 5 6" xfId="4281"/>
    <cellStyle name="Note 5 5 6 2" xfId="9415"/>
    <cellStyle name="Note 5 5 6 3" xfId="14516"/>
    <cellStyle name="Note 5 5 7" xfId="4920"/>
    <cellStyle name="Note 5 5 7 2" xfId="10054"/>
    <cellStyle name="Note 5 5 7 3" xfId="15155"/>
    <cellStyle name="Note 5 5 8" xfId="6016"/>
    <cellStyle name="Note 5 5 9" xfId="11117"/>
    <cellStyle name="Note 5 6" xfId="661"/>
    <cellStyle name="Note 5 6 2" xfId="1651"/>
    <cellStyle name="Note 5 6 2 2" xfId="6785"/>
    <cellStyle name="Note 5 6 2 3" xfId="11886"/>
    <cellStyle name="Note 5 6 3" xfId="5795"/>
    <cellStyle name="Note 5 6 4" xfId="10898"/>
    <cellStyle name="Note 5 7" xfId="1303"/>
    <cellStyle name="Note 5 7 2" xfId="6437"/>
    <cellStyle name="Note 5 7 3" xfId="11538"/>
    <cellStyle name="Note 5 8" xfId="2232"/>
    <cellStyle name="Note 5 8 2" xfId="7366"/>
    <cellStyle name="Note 5 8 3" xfId="12467"/>
    <cellStyle name="Note 5 9" xfId="2828"/>
    <cellStyle name="Note 5 9 2" xfId="7962"/>
    <cellStyle name="Note 5 9 3" xfId="13063"/>
    <cellStyle name="Note 6" xfId="618"/>
    <cellStyle name="Note 6 10" xfId="5752"/>
    <cellStyle name="Note 6 11" xfId="10855"/>
    <cellStyle name="Note 6 2" xfId="1187"/>
    <cellStyle name="Note 6 2 2" xfId="2175"/>
    <cellStyle name="Note 6 2 2 2" xfId="7309"/>
    <cellStyle name="Note 6 2 2 3" xfId="12410"/>
    <cellStyle name="Note 6 2 3" xfId="2756"/>
    <cellStyle name="Note 6 2 3 2" xfId="7890"/>
    <cellStyle name="Note 6 2 3 3" xfId="12991"/>
    <cellStyle name="Note 6 2 4" xfId="3352"/>
    <cellStyle name="Note 6 2 4 2" xfId="8486"/>
    <cellStyle name="Note 6 2 4 3" xfId="13587"/>
    <cellStyle name="Note 6 2 5" xfId="3962"/>
    <cellStyle name="Note 6 2 5 2" xfId="9096"/>
    <cellStyle name="Note 6 2 5 3" xfId="14197"/>
    <cellStyle name="Note 6 2 6" xfId="4586"/>
    <cellStyle name="Note 6 2 6 2" xfId="9720"/>
    <cellStyle name="Note 6 2 6 3" xfId="14821"/>
    <cellStyle name="Note 6 2 7" xfId="5225"/>
    <cellStyle name="Note 6 2 7 2" xfId="10359"/>
    <cellStyle name="Note 6 2 7 3" xfId="15460"/>
    <cellStyle name="Note 6 2 8" xfId="6321"/>
    <cellStyle name="Note 6 2 9" xfId="11422"/>
    <cellStyle name="Note 6 3" xfId="778"/>
    <cellStyle name="Note 6 3 2" xfId="1768"/>
    <cellStyle name="Note 6 3 2 2" xfId="6902"/>
    <cellStyle name="Note 6 3 2 3" xfId="12003"/>
    <cellStyle name="Note 6 3 3" xfId="5912"/>
    <cellStyle name="Note 6 3 4" xfId="11015"/>
    <cellStyle name="Note 6 4" xfId="1608"/>
    <cellStyle name="Note 6 4 2" xfId="6742"/>
    <cellStyle name="Note 6 4 3" xfId="11843"/>
    <cellStyle name="Note 6 5" xfId="2349"/>
    <cellStyle name="Note 6 5 2" xfId="7483"/>
    <cellStyle name="Note 6 5 3" xfId="12584"/>
    <cellStyle name="Note 6 6" xfId="2945"/>
    <cellStyle name="Note 6 6 2" xfId="8079"/>
    <cellStyle name="Note 6 6 3" xfId="13180"/>
    <cellStyle name="Note 6 7" xfId="3555"/>
    <cellStyle name="Note 6 7 2" xfId="8689"/>
    <cellStyle name="Note 6 7 3" xfId="13790"/>
    <cellStyle name="Note 6 8" xfId="4179"/>
    <cellStyle name="Note 6 8 2" xfId="9313"/>
    <cellStyle name="Note 6 8 3" xfId="14414"/>
    <cellStyle name="Note 6 9" xfId="4818"/>
    <cellStyle name="Note 6 9 2" xfId="9952"/>
    <cellStyle name="Note 6 9 3" xfId="15053"/>
    <cellStyle name="Note 7" xfId="1201"/>
    <cellStyle name="Note 7 2" xfId="2189"/>
    <cellStyle name="Note 7 2 2" xfId="7323"/>
    <cellStyle name="Note 7 2 3" xfId="12424"/>
    <cellStyle name="Note 7 3" xfId="2770"/>
    <cellStyle name="Note 7 3 2" xfId="7904"/>
    <cellStyle name="Note 7 3 3" xfId="13005"/>
    <cellStyle name="Note 7 4" xfId="3366"/>
    <cellStyle name="Note 7 4 2" xfId="8500"/>
    <cellStyle name="Note 7 4 3" xfId="13601"/>
    <cellStyle name="Note 7 5" xfId="3976"/>
    <cellStyle name="Note 7 5 2" xfId="9110"/>
    <cellStyle name="Note 7 5 3" xfId="14211"/>
    <cellStyle name="Note 7 6" xfId="4600"/>
    <cellStyle name="Note 7 6 2" xfId="9734"/>
    <cellStyle name="Note 7 6 3" xfId="14835"/>
    <cellStyle name="Note 7 7" xfId="5239"/>
    <cellStyle name="Note 7 7 2" xfId="10373"/>
    <cellStyle name="Note 7 7 3" xfId="15474"/>
    <cellStyle name="Note 7 8" xfId="6335"/>
    <cellStyle name="Note 7 9" xfId="11436"/>
    <cellStyle name="Note 8" xfId="2785"/>
    <cellStyle name="Note 8 2" xfId="3381"/>
    <cellStyle name="Note 8 2 2" xfId="8515"/>
    <cellStyle name="Note 8 2 3" xfId="13616"/>
    <cellStyle name="Note 8 3" xfId="3991"/>
    <cellStyle name="Note 8 3 2" xfId="9125"/>
    <cellStyle name="Note 8 3 3" xfId="14226"/>
    <cellStyle name="Note 8 4" xfId="4615"/>
    <cellStyle name="Note 8 4 2" xfId="9749"/>
    <cellStyle name="Note 8 4 3" xfId="14850"/>
    <cellStyle name="Note 8 5" xfId="5254"/>
    <cellStyle name="Note 8 5 2" xfId="10388"/>
    <cellStyle name="Note 8 5 3" xfId="15489"/>
    <cellStyle name="Note 8 6" xfId="7919"/>
    <cellStyle name="Note 8 7" xfId="13020"/>
    <cellStyle name="Note 9" xfId="3395"/>
    <cellStyle name="Note 9 2" xfId="4005"/>
    <cellStyle name="Note 9 2 2" xfId="9139"/>
    <cellStyle name="Note 9 2 3" xfId="14240"/>
    <cellStyle name="Note 9 3" xfId="4629"/>
    <cellStyle name="Note 9 3 2" xfId="9763"/>
    <cellStyle name="Note 9 3 3" xfId="14864"/>
    <cellStyle name="Note 9 4" xfId="5268"/>
    <cellStyle name="Note 9 4 2" xfId="10402"/>
    <cellStyle name="Note 9 4 3" xfId="15503"/>
    <cellStyle name="Note 9 5" xfId="8529"/>
    <cellStyle name="Note 9 6" xfId="13630"/>
    <cellStyle name="Output" xfId="81" builtinId="21" customBuiltin="1"/>
    <cellStyle name="Output 2" xfId="82"/>
    <cellStyle name="Output 2 2" xfId="157"/>
    <cellStyle name="Output 2 3" xfId="357"/>
    <cellStyle name="Percent 2" xfId="113"/>
    <cellStyle name="Percent 2 2" xfId="144"/>
    <cellStyle name="Percent 2 3" xfId="364"/>
    <cellStyle name="Percent 2 4" xfId="137"/>
    <cellStyle name="Percent 2 5" xfId="5356"/>
    <cellStyle name="Percent 3" xfId="138"/>
    <cellStyle name="Percent 3 2" xfId="145"/>
    <cellStyle name="Percent 3 2 2" xfId="367"/>
    <cellStyle name="Percent 4" xfId="118"/>
    <cellStyle name="Title" xfId="83" builtinId="15" customBuiltin="1"/>
    <cellStyle name="Title 2" xfId="84"/>
    <cellStyle name="Title 2 2" xfId="148"/>
    <cellStyle name="Title 2 3" xfId="358"/>
    <cellStyle name="Total" xfId="85" builtinId="25" customBuiltin="1"/>
    <cellStyle name="Total 2" xfId="86"/>
    <cellStyle name="Total 2 2" xfId="164"/>
    <cellStyle name="Total 2 3" xfId="359"/>
    <cellStyle name="Warning Text" xfId="87" builtinId="11" customBuiltin="1"/>
    <cellStyle name="Warning Text 2" xfId="88"/>
    <cellStyle name="Warning Text 2 2" xfId="161"/>
    <cellStyle name="Warning Text 2 3" xfId="3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usernames" Target="revisions/userNames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140</xdr:row>
      <xdr:rowOff>38100</xdr:rowOff>
    </xdr:from>
    <xdr:to>
      <xdr:col>1</xdr:col>
      <xdr:colOff>3305175</xdr:colOff>
      <xdr:row>141</xdr:row>
      <xdr:rowOff>0</xdr:rowOff>
    </xdr:to>
    <xdr:sp macro="" textlink="">
      <xdr:nvSpPr>
        <xdr:cNvPr id="6354" name="Rectangle 9"/>
        <xdr:cNvSpPr>
          <a:spLocks noChangeArrowheads="1"/>
        </xdr:cNvSpPr>
      </xdr:nvSpPr>
      <xdr:spPr bwMode="auto">
        <a:xfrm>
          <a:off x="3095625" y="27041475"/>
          <a:ext cx="438150" cy="1524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1</xdr:col>
      <xdr:colOff>3381375</xdr:colOff>
      <xdr:row>142</xdr:row>
      <xdr:rowOff>47625</xdr:rowOff>
    </xdr:from>
    <xdr:to>
      <xdr:col>1</xdr:col>
      <xdr:colOff>3810000</xdr:colOff>
      <xdr:row>143</xdr:row>
      <xdr:rowOff>9525</xdr:rowOff>
    </xdr:to>
    <xdr:sp macro="" textlink="">
      <xdr:nvSpPr>
        <xdr:cNvPr id="6355" name="Rectangle 10"/>
        <xdr:cNvSpPr>
          <a:spLocks noChangeArrowheads="1"/>
        </xdr:cNvSpPr>
      </xdr:nvSpPr>
      <xdr:spPr bwMode="auto">
        <a:xfrm>
          <a:off x="3609975" y="27441525"/>
          <a:ext cx="428625" cy="161925"/>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2457450</xdr:colOff>
          <xdr:row>42</xdr:row>
          <xdr:rowOff>0</xdr:rowOff>
        </xdr:from>
        <xdr:to>
          <xdr:col>2</xdr:col>
          <xdr:colOff>3457575</xdr:colOff>
          <xdr:row>42</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2714625</xdr:colOff>
          <xdr:row>43</xdr:row>
          <xdr:rowOff>76200</xdr:rowOff>
        </xdr:from>
        <xdr:to>
          <xdr:col>2</xdr:col>
          <xdr:colOff>3829050</xdr:colOff>
          <xdr:row>43</xdr:row>
          <xdr:rowOff>76200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2390775</xdr:colOff>
          <xdr:row>46</xdr:row>
          <xdr:rowOff>161925</xdr:rowOff>
        </xdr:from>
        <xdr:to>
          <xdr:col>2</xdr:col>
          <xdr:colOff>438150</xdr:colOff>
          <xdr:row>46</xdr:row>
          <xdr:rowOff>161925</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428625</xdr:colOff>
          <xdr:row>58</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923925</xdr:colOff>
          <xdr:row>50</xdr:row>
          <xdr:rowOff>0</xdr:rowOff>
        </xdr:from>
        <xdr:to>
          <xdr:col>4</xdr:col>
          <xdr:colOff>371475</xdr:colOff>
          <xdr:row>50</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etrollese\Desktop\2014%20PSC%20Report%20(FERC%20Pages)%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petrollese\AppData\Roaming\OpenText\OTEdit\EC_ContentCentral\c3200044\2013\2013%20PSC%20Report%20(FERC%20Pages)%5eshar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Central Hudson Gas &amp; Electric</v>
          </cell>
        </row>
        <row r="38">
          <cell r="C38" t="str">
            <v>12/31/14</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Central Hudson Gas &amp; Electric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16.xml"/><Relationship Id="rId109" Type="http://schemas.openxmlformats.org/officeDocument/2006/relationships/revisionLog" Target="revisionLog108.xml"/><Relationship Id="rId133" Type="http://schemas.openxmlformats.org/officeDocument/2006/relationships/revisionLog" Target="revisionLog131.xml"/><Relationship Id="rId120" Type="http://schemas.openxmlformats.org/officeDocument/2006/relationships/revisionLog" Target="revisionLog119.xml"/><Relationship Id="rId104" Type="http://schemas.openxmlformats.org/officeDocument/2006/relationships/revisionLog" Target="revisionLog103.xml"/><Relationship Id="rId125" Type="http://schemas.openxmlformats.org/officeDocument/2006/relationships/revisionLog" Target="revisionLog2.xml"/><Relationship Id="rId138" Type="http://schemas.openxmlformats.org/officeDocument/2006/relationships/revisionLog" Target="revisionLog6.xml"/><Relationship Id="rId146" Type="http://schemas.openxmlformats.org/officeDocument/2006/relationships/revisionLog" Target="revisionLog14.xml"/><Relationship Id="rId141" Type="http://schemas.openxmlformats.org/officeDocument/2006/relationships/revisionLog" Target="revisionLog9.xml"/><Relationship Id="rId112" Type="http://schemas.openxmlformats.org/officeDocument/2006/relationships/revisionLog" Target="revisionLog111.xml"/><Relationship Id="rId154" Type="http://schemas.openxmlformats.org/officeDocument/2006/relationships/revisionLog" Target="revisionLog1.xml"/><Relationship Id="rId159" Type="http://schemas.openxmlformats.org/officeDocument/2006/relationships/revisionLog" Target="revisionLog26.xml"/><Relationship Id="rId162" Type="http://schemas.openxmlformats.org/officeDocument/2006/relationships/revisionLog" Target="revisionLog29.xml"/><Relationship Id="rId107" Type="http://schemas.openxmlformats.org/officeDocument/2006/relationships/revisionLog" Target="revisionLog106.xml"/><Relationship Id="rId132" Type="http://schemas.openxmlformats.org/officeDocument/2006/relationships/revisionLog" Target="revisionLog130.xml"/><Relationship Id="rId140" Type="http://schemas.openxmlformats.org/officeDocument/2006/relationships/revisionLog" Target="revisionLog8.xml"/><Relationship Id="rId111" Type="http://schemas.openxmlformats.org/officeDocument/2006/relationships/revisionLog" Target="revisionLog110.xml"/><Relationship Id="rId145" Type="http://schemas.openxmlformats.org/officeDocument/2006/relationships/revisionLog" Target="revisionLog13.xml"/><Relationship Id="rId153" Type="http://schemas.openxmlformats.org/officeDocument/2006/relationships/revisionLog" Target="revisionLog21.xml"/><Relationship Id="rId161" Type="http://schemas.openxmlformats.org/officeDocument/2006/relationships/revisionLog" Target="revisionLog28.xml"/><Relationship Id="rId128" Type="http://schemas.openxmlformats.org/officeDocument/2006/relationships/revisionLog" Target="revisionLog126.xml"/><Relationship Id="rId136" Type="http://schemas.openxmlformats.org/officeDocument/2006/relationships/revisionLog" Target="revisionLog4.xml"/><Relationship Id="rId115" Type="http://schemas.openxmlformats.org/officeDocument/2006/relationships/revisionLog" Target="revisionLog114.xml"/><Relationship Id="rId110" Type="http://schemas.openxmlformats.org/officeDocument/2006/relationships/revisionLog" Target="revisionLog109.xml"/><Relationship Id="rId144" Type="http://schemas.openxmlformats.org/officeDocument/2006/relationships/revisionLog" Target="revisionLog12.xml"/><Relationship Id="rId131" Type="http://schemas.openxmlformats.org/officeDocument/2006/relationships/revisionLog" Target="revisionLog129.xml"/><Relationship Id="rId149" Type="http://schemas.openxmlformats.org/officeDocument/2006/relationships/revisionLog" Target="revisionLog17.xml"/><Relationship Id="rId102" Type="http://schemas.openxmlformats.org/officeDocument/2006/relationships/revisionLog" Target="revisionLog101.xml"/><Relationship Id="rId123" Type="http://schemas.openxmlformats.org/officeDocument/2006/relationships/revisionLog" Target="revisionLog122.xml"/><Relationship Id="rId157" Type="http://schemas.openxmlformats.org/officeDocument/2006/relationships/revisionLog" Target="revisionLog24.xml"/><Relationship Id="rId114" Type="http://schemas.openxmlformats.org/officeDocument/2006/relationships/revisionLog" Target="revisionLog113.xml"/><Relationship Id="rId106" Type="http://schemas.openxmlformats.org/officeDocument/2006/relationships/revisionLog" Target="revisionLog105.xml"/><Relationship Id="rId152" Type="http://schemas.openxmlformats.org/officeDocument/2006/relationships/revisionLog" Target="revisionLog20.xml"/><Relationship Id="rId127" Type="http://schemas.openxmlformats.org/officeDocument/2006/relationships/revisionLog" Target="revisionLog125.xml"/><Relationship Id="rId119" Type="http://schemas.openxmlformats.org/officeDocument/2006/relationships/revisionLog" Target="revisionLog118.xml"/><Relationship Id="rId160" Type="http://schemas.openxmlformats.org/officeDocument/2006/relationships/revisionLog" Target="revisionLog27.xml"/><Relationship Id="rId135" Type="http://schemas.openxmlformats.org/officeDocument/2006/relationships/revisionLog" Target="revisionLog3.xml"/><Relationship Id="rId130" Type="http://schemas.openxmlformats.org/officeDocument/2006/relationships/revisionLog" Target="revisionLog128.xml"/><Relationship Id="rId122" Type="http://schemas.openxmlformats.org/officeDocument/2006/relationships/revisionLog" Target="revisionLog121.xml"/><Relationship Id="rId101" Type="http://schemas.openxmlformats.org/officeDocument/2006/relationships/revisionLog" Target="revisionLog100.xml"/><Relationship Id="rId151" Type="http://schemas.openxmlformats.org/officeDocument/2006/relationships/revisionLog" Target="revisionLog19.xml"/><Relationship Id="rId148" Type="http://schemas.openxmlformats.org/officeDocument/2006/relationships/revisionLog" Target="revisionLog16.xml"/><Relationship Id="rId143" Type="http://schemas.openxmlformats.org/officeDocument/2006/relationships/revisionLog" Target="revisionLog11.xml"/><Relationship Id="rId156" Type="http://schemas.openxmlformats.org/officeDocument/2006/relationships/revisionLog" Target="revisionLog23.xml"/><Relationship Id="rId164" Type="http://schemas.openxmlformats.org/officeDocument/2006/relationships/revisionLog" Target="revisionLog31.xml"/><Relationship Id="rId134" Type="http://schemas.openxmlformats.org/officeDocument/2006/relationships/revisionLog" Target="revisionLog132.xml"/><Relationship Id="rId126" Type="http://schemas.openxmlformats.org/officeDocument/2006/relationships/revisionLog" Target="revisionLog124.xml"/><Relationship Id="rId118" Type="http://schemas.openxmlformats.org/officeDocument/2006/relationships/revisionLog" Target="revisionLog117.xml"/><Relationship Id="rId139" Type="http://schemas.openxmlformats.org/officeDocument/2006/relationships/revisionLog" Target="revisionLog7.xml"/><Relationship Id="rId113" Type="http://schemas.openxmlformats.org/officeDocument/2006/relationships/revisionLog" Target="revisionLog112.xml"/><Relationship Id="rId105" Type="http://schemas.openxmlformats.org/officeDocument/2006/relationships/revisionLog" Target="revisionLog104.xml"/><Relationship Id="rId147" Type="http://schemas.openxmlformats.org/officeDocument/2006/relationships/revisionLog" Target="revisionLog15.xml"/><Relationship Id="rId121" Type="http://schemas.openxmlformats.org/officeDocument/2006/relationships/revisionLog" Target="revisionLog120.xml"/><Relationship Id="rId150" Type="http://schemas.openxmlformats.org/officeDocument/2006/relationships/revisionLog" Target="revisionLog18.xml"/><Relationship Id="rId142" Type="http://schemas.openxmlformats.org/officeDocument/2006/relationships/revisionLog" Target="revisionLog10.xml"/><Relationship Id="rId155" Type="http://schemas.openxmlformats.org/officeDocument/2006/relationships/revisionLog" Target="revisionLog22.xml"/><Relationship Id="rId163" Type="http://schemas.openxmlformats.org/officeDocument/2006/relationships/revisionLog" Target="revisionLog30.xml"/><Relationship Id="rId103" Type="http://schemas.openxmlformats.org/officeDocument/2006/relationships/revisionLog" Target="revisionLog102.xml"/><Relationship Id="rId129" Type="http://schemas.openxmlformats.org/officeDocument/2006/relationships/revisionLog" Target="revisionLog127.xml"/><Relationship Id="rId124" Type="http://schemas.openxmlformats.org/officeDocument/2006/relationships/revisionLog" Target="revisionLog123.xml"/><Relationship Id="rId116" Type="http://schemas.openxmlformats.org/officeDocument/2006/relationships/revisionLog" Target="revisionLog115.xml"/><Relationship Id="rId137" Type="http://schemas.openxmlformats.org/officeDocument/2006/relationships/revisionLog" Target="revisionLog5.xml"/><Relationship Id="rId108" Type="http://schemas.openxmlformats.org/officeDocument/2006/relationships/revisionLog" Target="revisionLog107.xml"/><Relationship Id="rId158" Type="http://schemas.openxmlformats.org/officeDocument/2006/relationships/revisionLog" Target="revisionLog2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3F57E57-BA57-448D-B890-F8808CCBD254}" diskRevisions="1" revisionId="9427" version="91">
  <header guid="{FF702CF6-C658-4778-8EDE-D38AF17D3086}" dateTime="2015-03-04T18:23:03" maxSheetId="76" userName="Bev Massarelli" r:id="rId101" minRId="7302" maxRId="7363">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43D5BF5D-9C20-4081-A927-AD385B41D5BE}" dateTime="2015-03-05T11:06:29" maxSheetId="76" userName="Bev Massarelli" r:id="rId102" minRId="7364" maxRId="748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3E9F8408-95B0-43BE-98D6-DB02313518ED}" dateTime="2015-03-05T11:31:58" maxSheetId="76" userName="Thuy Ngo" r:id="rId103" minRId="7490" maxRId="755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9FF7ADE5-5DD3-4752-81E9-BC34BF1D3DCF}" dateTime="2015-03-05T11:49:08" maxSheetId="76" userName="Thuy Ngo" r:id="rId104" minRId="7557" maxRId="768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3A4CAD2D-ABFE-4088-91B9-CE3011FD8288}" dateTime="2015-03-05T11:56:02" maxSheetId="76" userName="Thuy Ngo" r:id="rId105" minRId="7687">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C41FB389-61FE-4CD7-86F7-6E7C2D3B43CC}" dateTime="2015-03-05T11:56:47" maxSheetId="76" userName="Sandra Brady" r:id="rId106" minRId="7689" maxRId="769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E7AED3F4-E081-4C69-AC2D-838F575A9CD4}" dateTime="2015-03-05T12:08:29" maxSheetId="76" userName="Thuy Ngo" r:id="rId107" minRId="7692" maxRId="776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BD34360A-5249-4C25-A926-260E054728AF}" dateTime="2015-03-05T13:03:15" maxSheetId="76" userName="Sandra Brady" r:id="rId108" minRId="7772" maxRId="7823">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7585820A-07F2-4A00-A8B3-5E2BFFBFBA41}" dateTime="2015-03-05T13:31:34" maxSheetId="76" userName="Sandra Brady" r:id="rId109" minRId="7824" maxRId="7842">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75FF5E5A-9B49-49DE-ACF2-7C8144107AD9}" dateTime="2015-03-05T14:00:11" maxSheetId="76" userName="Sandra Brady" r:id="rId110" minRId="7843" maxRId="784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8DC61B24-2A2D-4BC6-B7FB-93AC9C974D3D}" dateTime="2015-03-05T14:04:29" maxSheetId="76" userName="Sandra Brady" r:id="rId11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3D0DCBDE-1315-4CC8-B14D-FC9B4C9AE195}" dateTime="2015-03-05T15:47:37" maxSheetId="76" userName="Sandra Brady" r:id="rId112" minRId="7851" maxRId="7894">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F2A5E11D-699A-4AED-A1AB-A55CE354C832}" dateTime="2015-03-05T16:57:04" maxSheetId="76" userName="Windows User" r:id="rId113" minRId="789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DFB7D43F-8FC6-4EB7-A3A1-729A37EEFAAC}" dateTime="2015-03-05T17:23:06" maxSheetId="76" userName="Windows User" r:id="rId114">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9F903F0A-26F1-4E00-AC17-3FC26673BD6E}" dateTime="2015-03-06T09:32:57" maxSheetId="76" userName="Bev Massarelli" r:id="rId115" minRId="7929" maxRId="7963">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D8D35943-5739-415F-9927-5BA134D57EC1}" dateTime="2015-03-06T10:01:12" maxSheetId="76" userName="Bev Massarelli" r:id="rId116" minRId="7964" maxRId="7980">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80947068-66C8-4865-B594-2E1823C09136}" dateTime="2015-03-06T10:22:44" maxSheetId="76" userName="Bev Massarelli" r:id="rId117" minRId="7981" maxRId="8046">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D454F05C-4246-4BB8-82FC-0EFC0497040A}" dateTime="2015-03-09T08:09:33" maxSheetId="76" userName="Anthony Giammatteo" r:id="rId118" minRId="8047" maxRId="804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8FA4090-FAD1-426B-89FF-57900598E7DF}" dateTime="2015-03-10T12:26:58" maxSheetId="76" userName="Linda Horan" r:id="rId119" minRId="804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0CEE5922-750D-4483-91C4-84C73C6F80B6}" dateTime="2015-03-10T14:12:27" maxSheetId="76" userName="Anthony Giammatteo" r:id="rId120" minRId="8050" maxRId="8054">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9D9E1F6D-C558-4713-BA45-88B4B7EB6E9A}" dateTime="2015-03-10T14:33:42" maxSheetId="76" userName="Windows User" r:id="rId121" minRId="8086" maxRId="808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7B1A213A-2B1F-44E6-A699-82D6198EC4EF}" dateTime="2015-03-10T14:39:28" maxSheetId="76" userName="Windows User" r:id="rId122" minRId="808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8C1229F9-39CE-48C1-A0A7-08194B1EB764}" dateTime="2015-03-10T14:44:30" maxSheetId="76" userName="Windows User" r:id="rId123" minRId="8090" maxRId="809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5240A4F-1312-4A37-848D-E83B6DE17CE3}" dateTime="2015-03-12T09:06:06" maxSheetId="76" userName="Maria Gardner" r:id="rId124" minRId="8092" maxRId="8093">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F4E326FC-6FD7-4DF8-ADE3-C0BE646F683E}" dateTime="2015-03-12T09:45:40" maxSheetId="76" userName="Windows User" r:id="rId125" minRId="8095" maxRId="809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4A9744C-4004-403C-81D8-4A74800C87FE}" dateTime="2015-03-12T13:35:30" maxSheetId="76" userName="Windows User" r:id="rId126" minRId="8100">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1DE660F-DC7D-42D9-A344-2B89A9590327}" dateTime="2015-03-13T08:42:04" maxSheetId="76" userName="Windows User" r:id="rId127" minRId="8101" maxRId="8127">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EFE40E8-6A7A-4D23-8F43-1A4076624A29}" dateTime="2015-03-13T08:47:35" maxSheetId="76" userName="Windows User" r:id="rId128" minRId="8161" maxRId="8180">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CAFB5A3-F96F-420D-BF74-6D0E7091AEDC}" dateTime="2015-03-13T09:03:36" maxSheetId="76" userName="Windows User" r:id="rId129" minRId="8215" maxRId="8223">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CBA2133-9505-494E-8CDE-8DCAA21D1509}" dateTime="2015-03-13T09:12:01" maxSheetId="76" userName="Windows User" r:id="rId130" minRId="8224" maxRId="822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8FB2B3E7-1AC5-4C44-8D87-31E9678C32FC}" dateTime="2015-03-13T10:47:24" maxSheetId="76" userName="Windows User" r:id="rId131" minRId="8226" maxRId="825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16224341-FF25-4675-9997-06BF31DA8928}" dateTime="2015-03-13T10:54:34" maxSheetId="76" userName="Windows User" r:id="rId132" minRId="8293" maxRId="8307">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468E027D-96B2-4FE5-9A42-BC4DB16A1D38}" dateTime="2015-03-13T14:11:50" maxSheetId="76" userName="Windows User" r:id="rId133" minRId="8342" maxRId="847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427DAEE4-8D6F-4B71-AFF6-90556D476A07}" dateTime="2015-03-13T16:32:26" maxSheetId="76" userName="Windows User" r:id="rId134">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F12E8204-D78A-4A1C-A417-B34E383D5ED5}" dateTime="2015-03-16T08:59:03" maxSheetId="76" userName="Windows User" r:id="rId135" minRId="8506" maxRId="850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CBF605C6-875B-48CC-A728-8C10E76C73F7}" dateTime="2015-03-16T17:09:11" maxSheetId="76" userName="Windows User" r:id="rId136">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7BF7D9FE-3AC3-4F8C-A878-AAB45DCD231D}" dateTime="2015-03-24T08:02:01" maxSheetId="76" userName="Anthony Giammatteo" r:id="rId137" minRId="8577" maxRId="8582">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2E59F2C0-8BF7-48F9-98D0-DE5FFDB3CA23}" dateTime="2015-03-24T08:36:10" maxSheetId="76" userName="Windows User" r:id="rId138" minRId="8614" maxRId="861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1A275C6-3E11-4EE7-A8EB-533102C6D23C}" dateTime="2015-03-24T09:11:01" maxSheetId="76" userName="Windows User" r:id="rId139" minRId="8650" maxRId="865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A613F85E-3A39-4F96-9F00-DF2F4AA10792}" dateTime="2015-03-24T09:11:05" maxSheetId="76" userName="Anthony Giammatteo" r:id="rId140" minRId="8652">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2A8AAA19-CDE0-4793-BD7D-4B86A1A18014}" dateTime="2015-03-30T08:51:39" maxSheetId="76" userName="Windows User" r:id="rId141" minRId="8653" maxRId="866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B4FB63B9-106F-4DFE-84A0-824E22200DDC}" dateTime="2015-03-30T08:52:32" maxSheetId="76" userName="Windows User" r:id="rId142" minRId="8670" maxRId="8680">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8086AF47-CBF0-4319-B7C9-29BDC2EC8BDD}" dateTime="2015-03-30T08:58:44" maxSheetId="76" userName="Windows User" r:id="rId143" minRId="8715" maxRId="8716">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5B09E14-48AF-494A-85CD-4D54A2434F29}" dateTime="2015-03-30T09:05:15" maxSheetId="76" userName="Windows User" r:id="rId144" minRId="8717" maxRId="871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2"/>
      <sheetId val="21"/>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012E9413-0FDD-49D8-8C70-8390C8AB2A39}" dateTime="2015-03-30T09:42:00" maxSheetId="76" userName="Windows User" r:id="rId145" minRId="8720" maxRId="8726">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2B4D2BCF-D07C-4EC1-8CE2-C23A91E210C1}" dateTime="2015-03-30T09:44:48" maxSheetId="76" userName="Windows User" r:id="rId146">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F9DADC89-2835-4CDA-89A5-BA33ED493A08}" dateTime="2015-03-30T09:45:43" maxSheetId="76" userName="Windows User" r:id="rId147">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DEAF9222-607D-470A-B833-A613C61C2217}" dateTime="2015-03-30T10:06:23" maxSheetId="76" userName="Windows User" r:id="rId148" minRId="8795" maxRId="8802">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8BCCA5A-ABFB-4373-9DFE-B64E30C67F08}" dateTime="2015-03-30T10:11:44" maxSheetId="76" userName="Windows User" r:id="rId149" minRId="8837" maxRId="8850">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C671A285-1E59-474E-B49F-AC062E1DA5F1}" dateTime="2015-03-30T10:15:05" maxSheetId="76" userName="Windows User" r:id="rId150" minRId="8851" maxRId="885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E191E717-3C87-4A2A-B67D-0CBF95FB5318}" dateTime="2015-03-30T10:38:49" maxSheetId="76" userName="Windows User" r:id="rId15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BA0C221-6F85-4EF0-9E20-2EDA15219AEB}" dateTime="2015-03-30T11:46:30" maxSheetId="76" userName="Windows User" r:id="rId152" minRId="8924" maxRId="892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F4B42F5E-880A-4CD0-B668-7613D91B0881}" dateTime="2015-03-30T14:55:27" maxSheetId="76" userName="Windows User" r:id="rId153" minRId="8926" maxRId="893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C9CAEB1-26EB-4EB2-9AF1-59139BBF9774}" dateTime="2015-04-16T10:11:26" maxSheetId="76" userName="Windows User" r:id="rId154">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E5BAF4C8-6251-4CEA-A868-6E13603EEB8C}" dateTime="2015-04-16T10:18:12" maxSheetId="76" userName="Windows User" r:id="rId155" minRId="9007" maxRId="900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87DA0AF9-02B5-4FBA-9C7C-D8E2F0E3CF8E}" dateTime="2015-04-16T10:19:31" maxSheetId="76" userName="Windows User" r:id="rId156">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01907A61-198A-4749-BA4C-FCD66774489A}" dateTime="2015-04-16T10:22:59" maxSheetId="76" userName="Windows User" r:id="rId157">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04B03C6C-8609-4A09-B50F-CE09619CBA00}" dateTime="2015-04-16T10:55:59" maxSheetId="76" userName="Windows User" r:id="rId158" minRId="9111" maxRId="9195">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39876A52-855A-4E8D-9609-33FDC0F17289}" dateTime="2015-04-16T11:03:00" maxSheetId="76" userName="Windows User" r:id="rId159">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6ACE5FF0-E0AF-4C8F-9640-950D7FB94F32}" dateTime="2015-04-16T11:03:32" maxSheetId="76" userName="Windows User" r:id="rId160" minRId="9268">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86566FD-F1F9-4225-8A44-1B357A5BD7C3}" dateTime="2015-04-16T11:15:07" maxSheetId="76" userName="Windows User" r:id="rId161">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CB1029C-1344-4842-A015-C9F0E8B50E7C}" dateTime="2015-04-16T11:15:43" maxSheetId="76" userName="Windows User" r:id="rId162">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5E3C849E-7892-4A72-A3B5-860FC2101865}" dateTime="2015-04-16T11:16:16" maxSheetId="76" userName="Windows User" r:id="rId163">
    <sheetIdMap count="7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Map>
  </header>
  <header guid="{C3F57E57-BA57-448D-B890-F8808CCBD254}" dateTime="2015-04-16T11:22:17" maxSheetId="77" userName="Windows User" r:id="rId164" minRId="9386">
    <sheetIdMap count="7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70" sId="8" xfDxf="1" s="1" dxf="1">
    <nc r="B10" t="inlineStr">
      <is>
        <t xml:space="preserve">In April 1998, Central Hudson Gas &amp; Electric Corporation formed a wholly-owned subsidiary named </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8"/>
        </left>
        <right/>
        <top/>
        <bottom/>
      </border>
      <protection locked="1" hidden="0"/>
    </ndxf>
  </rcc>
  <rfmt sheetId="8" xfDxf="1" s="1" sqref="C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8671" sId="8" xfDxf="1" s="1" dxf="1">
    <nc r="B11" t="inlineStr">
      <is>
        <t xml:space="preserve">CH Energy Group, Inc., which after a one-for-one share exchange on December 15, 1999 became the </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8"/>
        </left>
        <right/>
        <top/>
        <bottom/>
      </border>
      <protection locked="1" hidden="0"/>
    </ndxf>
  </rcc>
  <rfmt sheetId="8" xfDxf="1" s="1" sqref="C1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8672" sId="8" xfDxf="1" s="1" dxf="1">
    <nc r="B12" t="inlineStr">
      <is>
        <t>holding company parent of Central Hudson and its existing subsidiaries.</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8"/>
        </left>
        <right/>
        <top/>
        <bottom/>
      </border>
      <protection locked="1" hidden="0"/>
    </ndxf>
  </rcc>
  <rfmt sheetId="8" xfDxf="1" s="1" sqref="C1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8" xfDxf="1" s="1" sqref="B13"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dxf>
  </rfmt>
  <rfmt sheetId="8" xfDxf="1" s="1" sqref="C13"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3" sId="8" xfDxf="1" s="1" dxf="1">
    <nc r="B14" t="inlineStr">
      <is>
        <t xml:space="preserve">On February 21, 2012, CH Energy Group announced that it had entered into an agreement and </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14"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4" sId="8" xfDxf="1" s="1" dxf="1">
    <nc r="B15" t="inlineStr">
      <is>
        <t>plan of merger under which it agreed, subject to shareholder approval and approval of applicable</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15"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5" sId="8" xfDxf="1" s="1" dxf="1">
    <nc r="B16" t="inlineStr">
      <is>
        <t xml:space="preserve">regulatory authorities, to be acquired by Fortis, Inc. for $65 per share of common stock in cash. </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16"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6" sId="8" xfDxf="1" s="1" dxf="1">
    <nc r="B17" t="inlineStr">
      <is>
        <t>On June 13, 2013, the New York Public Service Commission voted to approve acquisition of CH</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17"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7" sId="8" xfDxf="1" s="1" dxf="1">
    <nc r="B18" t="inlineStr">
      <is>
        <t>Energy Group by Fortis, Inc. On June 27, 2013 after receipt, review and acceptance of the Order</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18"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8" sId="8" xfDxf="1" s="1" dxf="1">
    <nc r="B19" t="inlineStr">
      <is>
        <t xml:space="preserve">Authorizing Acquisition Subject to Conditions, the acquisition was completed. All of CH Energy Group's </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19"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cc rId="8679" sId="8" xfDxf="1" s="1" dxf="1">
    <nc r="B20" t="inlineStr">
      <is>
        <t xml:space="preserve">common stock is indirectly owned by Fortis, Inc. </t>
      </is>
    </nc>
    <n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ndxf>
  </rcc>
  <rfmt sheetId="8" xfDxf="1" s="1" sqref="C20" start="0" length="0">
    <dxf>
      <font>
        <b val="0"/>
        <i val="0"/>
        <strike val="0"/>
        <condense val="0"/>
        <extend val="0"/>
        <outline val="0"/>
        <shadow val="0"/>
        <u val="none"/>
        <vertAlign val="baseline"/>
        <sz val="12"/>
        <color indexed="8"/>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m rId="8680" sheetId="8" source="B10:C20" destination="A10:B20" sourceSheetId="8">
    <rfmt sheetId="8" sqref="A10" start="0" length="0">
      <dxf>
        <font>
          <sz val="12"/>
          <color indexed="8"/>
          <name val="Arial"/>
          <scheme val="none"/>
        </font>
        <border outline="0">
          <left style="medium">
            <color indexed="8"/>
          </left>
        </border>
      </dxf>
    </rfmt>
    <rfmt sheetId="8" sqref="A11" start="0" length="0">
      <dxf>
        <font>
          <sz val="12"/>
          <color indexed="8"/>
          <name val="Arial"/>
          <scheme val="none"/>
        </font>
        <border outline="0">
          <left style="medium">
            <color indexed="8"/>
          </left>
        </border>
      </dxf>
    </rfmt>
    <rfmt sheetId="8" sqref="A12" start="0" length="0">
      <dxf>
        <font>
          <sz val="12"/>
          <color indexed="8"/>
          <name val="Arial"/>
          <scheme val="none"/>
        </font>
        <border outline="0">
          <left style="medium">
            <color indexed="8"/>
          </left>
        </border>
      </dxf>
    </rfmt>
    <rfmt sheetId="8" sqref="A13" start="0" length="0">
      <dxf>
        <font>
          <sz val="12"/>
          <color indexed="8"/>
          <name val="Arial"/>
          <scheme val="none"/>
        </font>
        <border outline="0">
          <left style="medium">
            <color indexed="8"/>
          </left>
        </border>
      </dxf>
    </rfmt>
    <rfmt sheetId="8" sqref="A14" start="0" length="0">
      <dxf>
        <font>
          <sz val="12"/>
          <color indexed="8"/>
          <name val="Arial"/>
          <scheme val="none"/>
        </font>
        <border outline="0">
          <left style="medium">
            <color indexed="8"/>
          </left>
        </border>
      </dxf>
    </rfmt>
    <rfmt sheetId="8" sqref="A15" start="0" length="0">
      <dxf>
        <font>
          <sz val="12"/>
          <color indexed="8"/>
          <name val="Arial"/>
          <scheme val="none"/>
        </font>
        <border outline="0">
          <left style="medium">
            <color indexed="8"/>
          </left>
        </border>
      </dxf>
    </rfmt>
    <rfmt sheetId="8" sqref="A16" start="0" length="0">
      <dxf>
        <font>
          <sz val="12"/>
          <color indexed="8"/>
          <name val="Arial"/>
          <scheme val="none"/>
        </font>
        <border outline="0">
          <left style="medium">
            <color indexed="8"/>
          </left>
        </border>
      </dxf>
    </rfmt>
    <rfmt sheetId="8" sqref="A17" start="0" length="0">
      <dxf>
        <font>
          <sz val="12"/>
          <color indexed="8"/>
          <name val="Arial"/>
          <scheme val="none"/>
        </font>
        <border outline="0">
          <left style="medium">
            <color indexed="8"/>
          </left>
        </border>
      </dxf>
    </rfmt>
    <rfmt sheetId="8" sqref="A18" start="0" length="0">
      <dxf>
        <font>
          <sz val="12"/>
          <color indexed="8"/>
          <name val="Arial"/>
          <scheme val="none"/>
        </font>
        <border outline="0">
          <left style="medium">
            <color indexed="8"/>
          </left>
        </border>
      </dxf>
    </rfmt>
    <rfmt sheetId="8" sqref="A19" start="0" length="0">
      <dxf>
        <font>
          <sz val="12"/>
          <color indexed="8"/>
          <name val="Arial"/>
          <scheme val="none"/>
        </font>
        <border outline="0">
          <left style="medium">
            <color indexed="8"/>
          </left>
        </border>
      </dxf>
    </rfmt>
    <rfmt sheetId="8" sqref="A20" start="0" length="0">
      <dxf>
        <font>
          <sz val="12"/>
          <color indexed="8"/>
          <name val="Arial"/>
          <scheme val="none"/>
        </font>
        <border outline="0">
          <left style="medium">
            <color indexed="8"/>
          </left>
        </border>
      </dxf>
    </rfmt>
  </rm>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02" sId="39">
    <nc r="B98" t="inlineStr">
      <is>
        <t>Medium Term Notes - 4.73%, Series D, Due 2/27/14</t>
      </is>
    </nc>
  </rcc>
  <rcc rId="7303" sId="39" numFmtId="4">
    <nc r="E98">
      <v>49110</v>
    </nc>
  </rcc>
  <rcc rId="7304" sId="39">
    <nc r="B99" t="inlineStr">
      <is>
        <t>Medium Term Notes - 5.05%. Series E, Due 11/4/19</t>
      </is>
    </nc>
  </rcc>
  <rcc rId="7305" sId="39" numFmtId="4">
    <nc r="D99">
      <v>27000000</v>
    </nc>
  </rcc>
  <rcc rId="7306" sId="39" numFmtId="4">
    <nc r="E99">
      <v>312108</v>
    </nc>
  </rcc>
  <rcc rId="7307" sId="39">
    <nc r="B100" t="inlineStr">
      <is>
        <t>Medium Term Notes - 4.80%, Series E, Due 11/5/14</t>
      </is>
    </nc>
  </rcc>
  <rfmt sheetId="39" sqref="B100">
    <dxf>
      <font>
        <b val="0"/>
        <i val="0"/>
        <strike val="0"/>
        <condense val="0"/>
        <extend val="0"/>
        <outline val="0"/>
        <shadow val="0"/>
        <u val="none"/>
        <vertAlign val="baseline"/>
        <sz val="12"/>
        <color auto="1"/>
        <name val="Arial"/>
        <scheme val="none"/>
      </font>
      <protection locked="1" hidden="0"/>
    </dxf>
  </rfmt>
  <rcc rId="7308" sId="39" numFmtId="4">
    <nc r="E100">
      <v>72789</v>
    </nc>
  </rcc>
  <rcc rId="7309" sId="39">
    <nc r="B101" t="inlineStr">
      <is>
        <t>Medium Term Notes - 5.84%, Series E, Due 12/5/35</t>
      </is>
    </nc>
  </rcc>
  <rfmt sheetId="39" sqref="B101">
    <dxf>
      <font>
        <b val="0"/>
        <i val="0"/>
        <strike val="0"/>
        <condense val="0"/>
        <extend val="0"/>
        <outline val="0"/>
        <shadow val="0"/>
        <u val="none"/>
        <vertAlign val="baseline"/>
        <sz val="12"/>
        <color auto="1"/>
        <name val="Arial"/>
        <scheme val="none"/>
      </font>
      <protection locked="1" hidden="0"/>
    </dxf>
  </rfmt>
  <rcc rId="7310" sId="39" numFmtId="4">
    <nc r="D101">
      <v>24000000</v>
    </nc>
  </rcc>
  <rcc rId="7311" sId="39" numFmtId="4">
    <nc r="E101">
      <v>299289</v>
    </nc>
  </rcc>
  <rcc rId="7312" sId="39">
    <nc r="B102" t="inlineStr">
      <is>
        <t>Medium Term Notes - 5.76%, Series E, Due 11/17/31</t>
      </is>
    </nc>
  </rcc>
  <rfmt sheetId="39" sqref="B102">
    <dxf>
      <font>
        <b val="0"/>
        <i val="0"/>
        <strike val="0"/>
        <condense val="0"/>
        <extend val="0"/>
        <outline val="0"/>
        <shadow val="0"/>
        <u val="none"/>
        <vertAlign val="baseline"/>
        <sz val="12"/>
        <color auto="1"/>
        <name val="Arial"/>
        <scheme val="none"/>
      </font>
      <protection locked="1" hidden="0"/>
    </dxf>
  </rfmt>
  <rcc rId="7313" sId="39" numFmtId="4">
    <nc r="D102">
      <v>27000000</v>
    </nc>
  </rcc>
  <rcc rId="7314" sId="39" numFmtId="4">
    <nc r="E102">
      <v>437572</v>
    </nc>
  </rcc>
  <rfmt sheetId="39" sqref="B103">
    <dxf>
      <font>
        <b val="0"/>
        <i val="0"/>
        <strike val="0"/>
        <condense val="0"/>
        <extend val="0"/>
        <outline val="0"/>
        <shadow val="0"/>
        <u val="none"/>
        <vertAlign val="baseline"/>
        <sz val="12"/>
        <color auto="1"/>
        <name val="Arial"/>
        <scheme val="none"/>
      </font>
      <protection locked="1" hidden="0"/>
    </dxf>
  </rfmt>
  <rcc rId="7315" sId="39" numFmtId="4">
    <nc r="D103">
      <v>33000000</v>
    </nc>
  </rcc>
  <rcc rId="7316" sId="39" numFmtId="4">
    <nc r="E103">
      <v>407364</v>
    </nc>
  </rcc>
  <rfmt sheetId="39" sqref="B104">
    <dxf>
      <font>
        <b val="0"/>
        <i val="0"/>
        <strike val="0"/>
        <condense val="0"/>
        <extend val="0"/>
        <outline val="0"/>
        <shadow val="0"/>
        <u val="none"/>
        <vertAlign val="baseline"/>
        <sz val="12"/>
        <color auto="1"/>
        <name val="Arial"/>
        <scheme val="none"/>
      </font>
      <protection locked="1" hidden="0"/>
    </dxf>
  </rfmt>
  <rcc rId="7317" sId="39">
    <nc r="B103" t="inlineStr">
      <is>
        <t>Medium Term Notes - 5.804%, Series F, Due 3/23/37</t>
      </is>
    </nc>
  </rcc>
  <rcc rId="7318" sId="39">
    <nc r="B104" t="inlineStr">
      <is>
        <t>Medium Term Notes - 6.028%, Series F, Due 9/1/17</t>
      </is>
    </nc>
  </rcc>
  <rcc rId="7319" sId="39" numFmtId="4">
    <nc r="D104">
      <v>33000000</v>
    </nc>
  </rcc>
  <rcc rId="7320" sId="39" numFmtId="4">
    <nc r="E104">
      <v>380372</v>
    </nc>
  </rcc>
  <rfmt sheetId="39" sqref="B105">
    <dxf>
      <font>
        <b val="0"/>
        <i val="0"/>
        <strike val="0"/>
        <condense val="0"/>
        <extend val="0"/>
        <outline val="0"/>
        <shadow val="0"/>
        <u val="none"/>
        <vertAlign val="baseline"/>
        <sz val="12"/>
        <color auto="1"/>
        <name val="Arial"/>
        <scheme val="none"/>
      </font>
      <protection locked="1" hidden="0"/>
    </dxf>
  </rfmt>
  <rcc rId="7321" sId="39">
    <nc r="B105" t="inlineStr">
      <is>
        <t>Medium Term Notes - 5.80%, Series F, Due 11/1/39</t>
      </is>
    </nc>
  </rcc>
  <rcc rId="7322" sId="39" numFmtId="4">
    <nc r="D105">
      <v>24000000</v>
    </nc>
  </rcc>
  <rcc rId="7323" sId="39" numFmtId="4">
    <nc r="E105">
      <v>325098</v>
    </nc>
  </rcc>
  <rcc rId="7324" sId="39">
    <nc r="B106" t="inlineStr">
      <is>
        <t>Medium Term Notes - 2.756%, Series G, Due 4/1/16</t>
      </is>
    </nc>
  </rcc>
  <rfmt sheetId="39" sqref="B106">
    <dxf>
      <font>
        <b val="0"/>
        <i val="0"/>
        <strike val="0"/>
        <condense val="0"/>
        <extend val="0"/>
        <outline val="0"/>
        <shadow val="0"/>
        <u val="none"/>
        <vertAlign val="baseline"/>
        <sz val="12"/>
        <color auto="1"/>
        <name val="Arial"/>
        <scheme val="none"/>
      </font>
      <protection locked="1" hidden="0"/>
    </dxf>
  </rfmt>
  <rcc rId="7325" sId="39" numFmtId="4">
    <nc r="D106">
      <v>8000000</v>
    </nc>
  </rcc>
  <rcc rId="7326" sId="39" numFmtId="4">
    <nc r="E106">
      <v>92645</v>
    </nc>
  </rcc>
  <rcc rId="7327" sId="39">
    <nc r="B107" t="inlineStr">
      <is>
        <t>Medium Term Notes - 4.150%, Series G, Due 4/1/21</t>
      </is>
    </nc>
  </rcc>
  <rfmt sheetId="39" sqref="B107">
    <dxf>
      <font>
        <b val="0"/>
        <i val="0"/>
        <strike val="0"/>
        <condense val="0"/>
        <extend val="0"/>
        <outline val="0"/>
        <shadow val="0"/>
        <u val="none"/>
        <vertAlign val="baseline"/>
        <sz val="12"/>
        <color auto="1"/>
        <name val="Arial"/>
        <scheme val="none"/>
      </font>
      <protection locked="1" hidden="0"/>
    </dxf>
  </rfmt>
  <rcc rId="7328" sId="39" numFmtId="4">
    <nc r="D107">
      <v>44150000</v>
    </nc>
  </rcc>
  <rcc rId="7329" sId="39" numFmtId="4">
    <nc r="E107">
      <v>517563</v>
    </nc>
  </rcc>
  <rcc rId="7330" sId="39">
    <nc r="B108" t="inlineStr">
      <is>
        <t>Medium Term Notes - 5.716%, Series G, Due 4/1/41</t>
      </is>
    </nc>
  </rcc>
  <rfmt sheetId="39" sqref="B108">
    <dxf>
      <font>
        <b val="0"/>
        <i val="0"/>
        <strike val="0"/>
        <condense val="0"/>
        <extend val="0"/>
        <outline val="0"/>
        <shadow val="0"/>
        <u val="none"/>
        <vertAlign val="baseline"/>
        <sz val="12"/>
        <color auto="1"/>
        <name val="Arial"/>
        <scheme val="none"/>
      </font>
      <protection locked="1" hidden="0"/>
    </dxf>
  </rfmt>
  <rcc rId="7331" sId="39" numFmtId="4">
    <nc r="D108">
      <v>30000000</v>
    </nc>
  </rcc>
  <rcc rId="7332" sId="39" numFmtId="4">
    <nc r="E108">
      <v>350682</v>
    </nc>
  </rcc>
  <rfmt sheetId="39" sqref="B109">
    <dxf>
      <font>
        <b val="0"/>
        <i val="0"/>
        <strike val="0"/>
        <condense val="0"/>
        <extend val="0"/>
        <outline val="0"/>
        <shadow val="0"/>
        <u val="none"/>
        <vertAlign val="baseline"/>
        <sz val="12"/>
        <color auto="1"/>
        <name val="Arial"/>
        <scheme val="none"/>
      </font>
      <protection locked="1" hidden="0"/>
    </dxf>
  </rfmt>
  <rcc rId="7333" sId="39">
    <nc r="B109" t="inlineStr">
      <is>
        <t>Senior Notes - 4.30%, Series A, Due 9/21/20</t>
      </is>
    </nc>
  </rcc>
  <rcc rId="7334" sId="39" numFmtId="4">
    <nc r="D109">
      <v>16000000</v>
    </nc>
  </rcc>
  <rcc rId="7335" sId="39" numFmtId="4">
    <nc r="E109">
      <v>100039</v>
    </nc>
  </rcc>
  <rfmt sheetId="39" sqref="B110">
    <dxf>
      <font>
        <b val="0"/>
        <i val="0"/>
        <strike val="0"/>
        <condense val="0"/>
        <extend val="0"/>
        <outline val="0"/>
        <shadow val="0"/>
        <u val="none"/>
        <vertAlign val="baseline"/>
        <sz val="12"/>
        <color auto="1"/>
        <name val="Arial"/>
        <scheme val="none"/>
      </font>
      <protection locked="1" hidden="0"/>
    </dxf>
  </rfmt>
  <rcc rId="7336" sId="39">
    <nc r="B110" t="inlineStr">
      <is>
        <t>Senior Notes - 5.64%, Series B, Due 9/21/40</t>
      </is>
    </nc>
  </rcc>
  <rcc rId="7337" sId="39" numFmtId="4">
    <nc r="D110">
      <v>24000000</v>
    </nc>
  </rcc>
  <rcc rId="7338" sId="39" numFmtId="4">
    <nc r="E110">
      <v>150058</v>
    </nc>
  </rcc>
  <rcc rId="7339" sId="39">
    <nc r="B111" t="inlineStr">
      <is>
        <t>Medium Term Notes - 3.378%, Series G, Due 4/1/22</t>
      </is>
    </nc>
  </rcc>
  <rfmt sheetId="39" sqref="B111">
    <dxf>
      <font>
        <b val="0"/>
        <i val="0"/>
        <strike val="0"/>
        <condense val="0"/>
        <extend val="0"/>
        <outline val="0"/>
        <shadow val="0"/>
        <u val="none"/>
        <vertAlign val="baseline"/>
        <sz val="12"/>
        <color auto="1"/>
        <name val="Arial"/>
        <scheme val="none"/>
      </font>
      <protection locked="1" hidden="0"/>
    </dxf>
  </rfmt>
  <rcc rId="7340" sId="39" numFmtId="4">
    <nc r="D111">
      <v>23400000</v>
    </nc>
  </rcc>
  <rcc rId="7341" sId="39" numFmtId="4">
    <nc r="E111">
      <v>282489</v>
    </nc>
  </rcc>
  <rcc rId="7342" sId="39">
    <nc r="B112" t="inlineStr">
      <is>
        <t>Medium Term Notes - 4.707%, Series G, Due 4/1/42</t>
      </is>
    </nc>
  </rcc>
  <rfmt sheetId="39" sqref="B112">
    <dxf>
      <font>
        <b val="0"/>
        <i val="0"/>
        <strike val="0"/>
        <condense val="0"/>
        <extend val="0"/>
        <outline val="0"/>
        <shadow val="0"/>
        <u val="none"/>
        <vertAlign val="baseline"/>
        <sz val="12"/>
        <color auto="1"/>
        <name val="Arial"/>
        <scheme val="none"/>
      </font>
      <protection locked="1" hidden="0"/>
    </dxf>
  </rfmt>
  <rcc rId="7343" sId="39" numFmtId="4">
    <nc r="D112">
      <v>10000000</v>
    </nc>
  </rcc>
  <rcc rId="7344" sId="39" numFmtId="4">
    <nc r="E112">
      <v>121507</v>
    </nc>
  </rcc>
  <rcc rId="7345" sId="39">
    <nc r="B113" t="inlineStr">
      <is>
        <t>Medium Term Notes - 4.776%, Series G, Due 4/1/42</t>
      </is>
    </nc>
  </rcc>
  <rfmt sheetId="39" sqref="B113">
    <dxf>
      <font>
        <b val="0"/>
        <i val="0"/>
        <strike val="0"/>
        <condense val="0"/>
        <extend val="0"/>
        <outline val="0"/>
        <shadow val="0"/>
        <u val="none"/>
        <vertAlign val="baseline"/>
        <sz val="12"/>
        <color auto="1"/>
        <name val="Arial"/>
        <scheme val="none"/>
      </font>
      <protection locked="1" hidden="0"/>
    </dxf>
  </rfmt>
  <rcc rId="7346" sId="39" numFmtId="4">
    <nc r="D113">
      <v>48000000</v>
    </nc>
  </rcc>
  <rcc rId="7347" sId="39" numFmtId="4">
    <nc r="E113">
      <v>606562</v>
    </nc>
  </rcc>
  <rcc rId="7348" sId="39">
    <nc r="B114" t="inlineStr">
      <is>
        <t>Medium Term Notes - 4.065%, Series G, Due 10/1/42</t>
      </is>
    </nc>
  </rcc>
  <rfmt sheetId="39" sqref="B114">
    <dxf>
      <font>
        <b val="0"/>
        <i val="0"/>
        <strike val="0"/>
        <condense val="0"/>
        <extend val="0"/>
        <outline val="0"/>
        <shadow val="0"/>
        <u val="none"/>
        <vertAlign val="baseline"/>
        <sz val="12"/>
        <color auto="1"/>
        <name val="Arial"/>
        <scheme val="none"/>
      </font>
      <protection locked="1" hidden="0"/>
    </dxf>
  </rfmt>
  <rcc rId="7349" sId="39" numFmtId="4">
    <nc r="D114">
      <v>24000000</v>
    </nc>
  </rcc>
  <rcc rId="7350" sId="39" numFmtId="4">
    <nc r="E114">
      <v>358955</v>
    </nc>
  </rcc>
  <rfmt sheetId="39" sqref="B115">
    <dxf>
      <font>
        <b val="0"/>
        <i val="0"/>
        <strike val="0"/>
        <condense val="0"/>
        <extend val="0"/>
        <outline val="0"/>
        <shadow val="0"/>
        <u val="none"/>
        <vertAlign val="baseline"/>
        <sz val="12"/>
        <color auto="1"/>
        <name val="Arial"/>
        <scheme val="none"/>
      </font>
      <protection locked="1" hidden="0"/>
    </dxf>
  </rfmt>
  <rcc rId="7351" sId="39">
    <nc r="B115" t="inlineStr">
      <is>
        <t>Senior Notes - 2.45%, Series C, Due 11/1/18</t>
      </is>
    </nc>
  </rcc>
  <rcc rId="7352" sId="39" numFmtId="4">
    <nc r="D115">
      <v>30000000</v>
    </nc>
  </rcc>
  <rcc rId="7353" sId="39" numFmtId="4">
    <nc r="E115">
      <v>151829</v>
    </nc>
  </rcc>
  <rcc rId="7354" sId="39">
    <nc r="B116" t="inlineStr">
      <is>
        <t>Senior Notes - 4.090%, Series D, Due 12/2/28</t>
      </is>
    </nc>
  </rcc>
  <rfmt sheetId="39" sqref="B116">
    <dxf>
      <font>
        <b val="0"/>
        <i val="0"/>
        <strike val="0"/>
        <condense val="0"/>
        <extend val="0"/>
        <outline val="0"/>
        <shadow val="0"/>
        <u val="none"/>
        <vertAlign val="baseline"/>
        <sz val="12"/>
        <color auto="1"/>
        <name val="Arial"/>
        <scheme val="none"/>
      </font>
      <protection locked="1" hidden="0"/>
    </dxf>
  </rfmt>
  <rcc rId="7355" sId="39" numFmtId="4">
    <nc r="D116">
      <v>16700000</v>
    </nc>
  </rcc>
  <rcc rId="7356" sId="39" numFmtId="4">
    <nc r="E116">
      <v>156952</v>
    </nc>
  </rcc>
  <rcc rId="7357" sId="39">
    <nc r="B117" t="inlineStr">
      <is>
        <t>senior Notes - 1.24%, Series E, Due 3/26/24</t>
      </is>
    </nc>
  </rcc>
  <rfmt sheetId="39" sqref="B117">
    <dxf>
      <font>
        <b val="0"/>
        <i val="0"/>
        <strike val="0"/>
        <condense val="0"/>
        <extend val="0"/>
        <outline val="0"/>
        <shadow val="0"/>
        <u val="none"/>
        <vertAlign val="baseline"/>
        <sz val="12"/>
        <color auto="1"/>
        <name val="Arial"/>
        <scheme val="none"/>
      </font>
      <protection locked="1" hidden="0"/>
    </dxf>
  </rfmt>
  <rcc rId="7358" sId="39" numFmtId="4">
    <nc r="D117">
      <v>30000000</v>
    </nc>
  </rcc>
  <rcc rId="7359" sId="39" numFmtId="4">
    <nc r="E117">
      <v>200892</v>
    </nc>
  </rcc>
  <rcc rId="7360" sId="39" numFmtId="4">
    <nc r="D98" t="inlineStr">
      <is>
        <t>*</t>
      </is>
    </nc>
  </rcc>
  <rfmt sheetId="39" sqref="D98">
    <dxf>
      <alignment horizontal="center" readingOrder="0"/>
    </dxf>
  </rfmt>
  <rcc rId="7361" sId="39" numFmtId="4">
    <nc r="D100" t="inlineStr">
      <is>
        <t>**</t>
      </is>
    </nc>
  </rcc>
  <rfmt sheetId="39" sqref="D100">
    <dxf>
      <alignment horizontal="center" readingOrder="0"/>
    </dxf>
  </rfmt>
  <rcc rId="7362" sId="39">
    <nc r="B121" t="inlineStr">
      <is>
        <t>* - Notes retired on 2/27/14</t>
      </is>
    </nc>
  </rcc>
  <rcc rId="7363" sId="39">
    <nc r="B122" t="inlineStr">
      <is>
        <t>**-Notes retired on 11/5/14</t>
      </is>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9" sqref="F96" start="0" length="0">
    <dxf>
      <numFmt numFmtId="19" formatCode="mm/dd/yyyy"/>
    </dxf>
  </rfmt>
  <rfmt sheetId="39" sqref="G96" start="0" length="0">
    <dxf>
      <numFmt numFmtId="19" formatCode="mm/dd/yyyy"/>
    </dxf>
  </rfmt>
  <rcc rId="7364" sId="39" odxf="1" dxf="1" numFmtId="19">
    <nc r="H96">
      <v>36130</v>
    </nc>
    <odxf>
      <numFmt numFmtId="0" formatCode="General"/>
    </odxf>
    <ndxf>
      <numFmt numFmtId="19" formatCode="mm/dd/yyyy"/>
    </ndxf>
  </rcc>
  <rfmt sheetId="39" sqref="I96" start="0" length="0">
    <dxf>
      <numFmt numFmtId="19" formatCode="mm/dd/yyyy"/>
    </dxf>
  </rfmt>
  <rcc rId="7365" sId="39" numFmtId="19">
    <nc r="F96">
      <v>36375</v>
    </nc>
  </rcc>
  <rcc rId="7366" sId="39" numFmtId="19">
    <nc r="G96">
      <v>49126</v>
    </nc>
  </rcc>
  <rcc rId="7367" sId="39" numFmtId="19">
    <nc r="I96">
      <v>36375</v>
    </nc>
  </rcc>
  <rcc rId="7368" sId="39" numFmtId="4">
    <nc r="J96">
      <v>33700000</v>
    </nc>
  </rcc>
  <rcc rId="7369" sId="39" numFmtId="4">
    <nc r="K96">
      <v>33432</v>
    </nc>
  </rcc>
  <rcc rId="7370" sId="39" odxf="1" dxf="1" numFmtId="19">
    <nc r="F98">
      <v>38044</v>
    </nc>
    <odxf>
      <numFmt numFmtId="0" formatCode="General"/>
    </odxf>
    <ndxf>
      <numFmt numFmtId="19" formatCode="mm/dd/yyyy"/>
    </ndxf>
  </rcc>
  <rcc rId="7371" sId="39" odxf="1" dxf="1" numFmtId="19">
    <nc r="G98">
      <v>41697</v>
    </nc>
    <odxf>
      <numFmt numFmtId="0" formatCode="General"/>
    </odxf>
    <ndxf>
      <numFmt numFmtId="19" formatCode="mm/dd/yyyy"/>
    </ndxf>
  </rcc>
  <rfmt sheetId="39" sqref="H98" start="0" length="0">
    <dxf>
      <numFmt numFmtId="19" formatCode="mm/dd/yyyy"/>
    </dxf>
  </rfmt>
  <rcc rId="7372" sId="39" numFmtId="19">
    <nc r="H98">
      <v>38044</v>
    </nc>
  </rcc>
  <rcc rId="7373" sId="39" odxf="1" dxf="1" numFmtId="19">
    <nc r="I98">
      <v>41697</v>
    </nc>
    <odxf>
      <numFmt numFmtId="0" formatCode="General"/>
    </odxf>
    <ndxf>
      <numFmt numFmtId="19" formatCode="mm/dd/yyyy"/>
    </ndxf>
  </rcc>
  <rcc rId="7374" sId="39" numFmtId="4">
    <nc r="K98">
      <v>51504</v>
    </nc>
  </rcc>
  <rcc rId="7375" sId="39" odxf="1" dxf="1" numFmtId="19">
    <nc r="F99">
      <v>38294</v>
    </nc>
    <odxf>
      <numFmt numFmtId="0" formatCode="General"/>
    </odxf>
    <ndxf>
      <numFmt numFmtId="19" formatCode="mm/dd/yyyy"/>
    </ndxf>
  </rcc>
  <rcc rId="7376" sId="39" odxf="1" dxf="1" numFmtId="19">
    <nc r="G99">
      <v>43773</v>
    </nc>
    <odxf>
      <numFmt numFmtId="0" formatCode="General"/>
    </odxf>
    <ndxf>
      <numFmt numFmtId="19" formatCode="mm/dd/yyyy"/>
    </ndxf>
  </rcc>
  <rcc rId="7377" sId="39" odxf="1" dxf="1" numFmtId="19">
    <nc r="H99">
      <v>38294</v>
    </nc>
    <odxf>
      <numFmt numFmtId="0" formatCode="General"/>
    </odxf>
    <ndxf>
      <numFmt numFmtId="19" formatCode="mm/dd/yyyy"/>
    </ndxf>
  </rcc>
  <rcc rId="7378" sId="39" odxf="1" dxf="1" numFmtId="19">
    <nc r="I99">
      <v>43773</v>
    </nc>
    <odxf>
      <numFmt numFmtId="0" formatCode="General"/>
    </odxf>
    <ndxf>
      <numFmt numFmtId="19" formatCode="mm/dd/yyyy"/>
    </ndxf>
  </rcc>
  <rcc rId="7379" sId="39" numFmtId="4">
    <nc r="J99">
      <v>27000000</v>
    </nc>
  </rcc>
  <rcc rId="7380" sId="39" numFmtId="4">
    <nc r="K99">
      <v>1363500</v>
    </nc>
  </rcc>
  <rcc rId="7381" sId="39" odxf="1" dxf="1" numFmtId="19">
    <nc r="F100">
      <v>38296</v>
    </nc>
    <odxf>
      <numFmt numFmtId="0" formatCode="General"/>
    </odxf>
    <ndxf>
      <numFmt numFmtId="19" formatCode="mm/dd/yyyy"/>
    </ndxf>
  </rcc>
  <rcc rId="7382" sId="39" odxf="1" dxf="1" numFmtId="19">
    <nc r="G100">
      <v>41948</v>
    </nc>
    <odxf>
      <numFmt numFmtId="0" formatCode="General"/>
    </odxf>
    <ndxf>
      <numFmt numFmtId="19" formatCode="mm/dd/yyyy"/>
    </ndxf>
  </rcc>
  <rcc rId="7383" sId="39" odxf="1" dxf="1" numFmtId="19">
    <nc r="H100">
      <v>38296</v>
    </nc>
    <odxf>
      <numFmt numFmtId="0" formatCode="General"/>
    </odxf>
    <ndxf>
      <numFmt numFmtId="19" formatCode="mm/dd/yyyy"/>
    </ndxf>
  </rcc>
  <rcc rId="7384" sId="39" odxf="1" dxf="1" numFmtId="19">
    <nc r="I100">
      <v>41948</v>
    </nc>
    <odxf>
      <numFmt numFmtId="0" formatCode="General"/>
    </odxf>
    <ndxf>
      <numFmt numFmtId="19" formatCode="mm/dd/yyyy"/>
    </ndxf>
  </rcc>
  <rcc rId="7385" sId="39" numFmtId="4">
    <nc r="K100">
      <v>283733</v>
    </nc>
  </rcc>
  <rcc rId="7386" sId="39">
    <nc r="J98" t="inlineStr">
      <is>
        <t>*</t>
      </is>
    </nc>
  </rcc>
  <rfmt sheetId="39" sqref="J98">
    <dxf>
      <alignment horizontal="center" readingOrder="0"/>
    </dxf>
  </rfmt>
  <rcc rId="7387" sId="39">
    <nc r="J100" t="inlineStr">
      <is>
        <t>**</t>
      </is>
    </nc>
  </rcc>
  <rfmt sheetId="39" sqref="J100">
    <dxf>
      <alignment horizontal="center" readingOrder="0"/>
    </dxf>
  </rfmt>
  <rcc rId="7388" sId="39" odxf="1" dxf="1" numFmtId="19">
    <nc r="F101">
      <v>38691</v>
    </nc>
    <odxf>
      <numFmt numFmtId="0" formatCode="General"/>
    </odxf>
    <ndxf>
      <numFmt numFmtId="19" formatCode="mm/dd/yyyy"/>
    </ndxf>
  </rcc>
  <rcc rId="7389" sId="39" odxf="1" dxf="1" numFmtId="19">
    <nc r="G101">
      <v>49648</v>
    </nc>
    <odxf>
      <numFmt numFmtId="0" formatCode="General"/>
    </odxf>
    <ndxf>
      <numFmt numFmtId="19" formatCode="mm/dd/yyyy"/>
    </ndxf>
  </rcc>
  <rcc rId="7390" sId="39" odxf="1" dxf="1" numFmtId="19">
    <nc r="H101">
      <v>38691</v>
    </nc>
    <odxf>
      <numFmt numFmtId="0" formatCode="General"/>
    </odxf>
    <ndxf>
      <numFmt numFmtId="19" formatCode="mm/dd/yyyy"/>
    </ndxf>
  </rcc>
  <rcc rId="7391" sId="39" odxf="1" dxf="1" numFmtId="19">
    <nc r="I101">
      <v>49648</v>
    </nc>
    <odxf>
      <numFmt numFmtId="0" formatCode="General"/>
    </odxf>
    <ndxf>
      <numFmt numFmtId="19" formatCode="mm/dd/yyyy"/>
    </ndxf>
  </rcc>
  <rcc rId="7392" sId="39" numFmtId="4">
    <nc r="J101">
      <v>24000000</v>
    </nc>
  </rcc>
  <rcc rId="7393" sId="39" numFmtId="4">
    <nc r="K101">
      <v>1401600</v>
    </nc>
  </rcc>
  <rcc rId="7394" sId="39" odxf="1" dxf="1" numFmtId="19">
    <nc r="F102">
      <v>39038</v>
    </nc>
    <odxf>
      <numFmt numFmtId="0" formatCode="General"/>
    </odxf>
    <ndxf>
      <numFmt numFmtId="19" formatCode="mm/dd/yyyy"/>
    </ndxf>
  </rcc>
  <rcc rId="7395" sId="39" odxf="1" dxf="1" numFmtId="19">
    <nc r="G102">
      <v>48169</v>
    </nc>
    <odxf>
      <numFmt numFmtId="0" formatCode="General"/>
    </odxf>
    <ndxf>
      <numFmt numFmtId="19" formatCode="mm/dd/yyyy"/>
    </ndxf>
  </rcc>
  <rfmt sheetId="39" sqref="H102" start="0" length="0">
    <dxf>
      <numFmt numFmtId="19" formatCode="mm/dd/yyyy"/>
    </dxf>
  </rfmt>
  <rcc rId="7396" sId="39" numFmtId="19">
    <nc r="H102">
      <v>39038</v>
    </nc>
  </rcc>
  <rcc rId="7397" sId="39" odxf="1" dxf="1" numFmtId="19">
    <nc r="I102">
      <v>48169</v>
    </nc>
    <ndxf>
      <numFmt numFmtId="19" formatCode="mm/dd/yyyy"/>
    </ndxf>
  </rcc>
  <rcc rId="7398" sId="39" numFmtId="4">
    <nc r="J102">
      <v>27000000</v>
    </nc>
  </rcc>
  <rcc rId="7399" sId="39" numFmtId="4">
    <nc r="K102">
      <v>1556280</v>
    </nc>
  </rcc>
  <rcc rId="7400" sId="39" odxf="1" dxf="1" numFmtId="19">
    <nc r="F103">
      <v>39164</v>
    </nc>
    <odxf>
      <numFmt numFmtId="0" formatCode="General"/>
    </odxf>
    <ndxf>
      <numFmt numFmtId="19" formatCode="mm/dd/yyyy"/>
    </ndxf>
  </rcc>
  <rcc rId="7401" sId="39" odxf="1" dxf="1" numFmtId="19">
    <nc r="G103">
      <v>50122</v>
    </nc>
    <odxf>
      <numFmt numFmtId="0" formatCode="General"/>
    </odxf>
    <ndxf>
      <numFmt numFmtId="19" formatCode="mm/dd/yyyy"/>
    </ndxf>
  </rcc>
  <rcc rId="7402" sId="39" odxf="1" dxf="1" numFmtId="19">
    <nc r="H103">
      <v>39164</v>
    </nc>
    <odxf>
      <numFmt numFmtId="0" formatCode="General"/>
    </odxf>
    <ndxf>
      <numFmt numFmtId="19" formatCode="mm/dd/yyyy"/>
    </ndxf>
  </rcc>
  <rcc rId="7403" sId="39" odxf="1" dxf="1" numFmtId="19">
    <nc r="I103">
      <v>50122</v>
    </nc>
    <odxf>
      <numFmt numFmtId="0" formatCode="General"/>
    </odxf>
    <ndxf>
      <numFmt numFmtId="19" formatCode="mm/dd/yyyy"/>
    </ndxf>
  </rcc>
  <rcc rId="7404" sId="39" numFmtId="4">
    <nc r="J103">
      <v>33000000</v>
    </nc>
  </rcc>
  <rcc rId="7405" sId="39" numFmtId="4">
    <nc r="K103">
      <v>1915320</v>
    </nc>
  </rcc>
  <rcc rId="7406" sId="39" odxf="1" dxf="1" numFmtId="19">
    <nc r="F104">
      <v>39344</v>
    </nc>
    <odxf>
      <numFmt numFmtId="0" formatCode="General"/>
    </odxf>
    <ndxf>
      <numFmt numFmtId="19" formatCode="mm/dd/yyyy"/>
    </ndxf>
  </rcc>
  <rcc rId="7407" sId="39" odxf="1" dxf="1" numFmtId="19">
    <nc r="G104">
      <v>42979</v>
    </nc>
    <odxf>
      <numFmt numFmtId="0" formatCode="General"/>
    </odxf>
    <ndxf>
      <numFmt numFmtId="19" formatCode="mm/dd/yyyy"/>
    </ndxf>
  </rcc>
  <rcc rId="7408" sId="39" odxf="1" dxf="1" numFmtId="19">
    <nc r="H104">
      <v>39344</v>
    </nc>
    <odxf>
      <numFmt numFmtId="0" formatCode="General"/>
    </odxf>
    <ndxf>
      <numFmt numFmtId="19" formatCode="mm/dd/yyyy"/>
    </ndxf>
  </rcc>
  <rcc rId="7409" sId="39" odxf="1" dxf="1" numFmtId="19">
    <nc r="I104">
      <v>42979</v>
    </nc>
    <odxf>
      <numFmt numFmtId="0" formatCode="General"/>
    </odxf>
    <ndxf>
      <numFmt numFmtId="19" formatCode="mm/dd/yyyy"/>
    </ndxf>
  </rcc>
  <rcc rId="7410" sId="39" numFmtId="4">
    <nc r="J104">
      <v>33000000</v>
    </nc>
  </rcc>
  <rcc rId="7411" sId="39" numFmtId="4">
    <nc r="K104">
      <v>1989240</v>
    </nc>
  </rcc>
  <rcc rId="7412" sId="39" odxf="1" dxf="1" numFmtId="19">
    <nc r="F105">
      <v>40086</v>
    </nc>
    <odxf>
      <numFmt numFmtId="0" formatCode="General"/>
    </odxf>
    <ndxf>
      <numFmt numFmtId="19" formatCode="mm/dd/yyyy"/>
    </ndxf>
  </rcc>
  <rcc rId="7413" sId="39" odxf="1" dxf="1" numFmtId="19">
    <nc r="G105">
      <v>51075</v>
    </nc>
    <odxf>
      <numFmt numFmtId="0" formatCode="General"/>
    </odxf>
    <ndxf>
      <numFmt numFmtId="19" formatCode="mm/dd/yyyy"/>
    </ndxf>
  </rcc>
  <rcc rId="7414" sId="39" odxf="1" dxf="1" numFmtId="19">
    <nc r="H105">
      <v>40086</v>
    </nc>
    <odxf>
      <numFmt numFmtId="0" formatCode="General"/>
    </odxf>
    <ndxf>
      <numFmt numFmtId="19" formatCode="mm/dd/yyyy"/>
    </ndxf>
  </rcc>
  <rcc rId="7415" sId="39" odxf="1" dxf="1" numFmtId="19">
    <nc r="I105">
      <v>51075</v>
    </nc>
    <odxf>
      <numFmt numFmtId="0" formatCode="General"/>
    </odxf>
    <ndxf>
      <numFmt numFmtId="19" formatCode="mm/dd/yyyy"/>
    </ndxf>
  </rcc>
  <rcc rId="7416" sId="39" numFmtId="4">
    <nc r="J105">
      <v>24000000</v>
    </nc>
  </rcc>
  <rcc rId="7417" sId="39" numFmtId="4">
    <nc r="K105">
      <v>1392000</v>
    </nc>
  </rcc>
  <rcc rId="7418" sId="39" odxf="1" dxf="1" numFmtId="19">
    <nc r="F106">
      <v>40519</v>
    </nc>
    <odxf>
      <numFmt numFmtId="0" formatCode="General"/>
    </odxf>
    <ndxf>
      <numFmt numFmtId="19" formatCode="mm/dd/yyyy"/>
    </ndxf>
  </rcc>
  <rcc rId="7419" sId="39" odxf="1" dxf="1" numFmtId="19">
    <nc r="G106">
      <v>42461</v>
    </nc>
    <odxf>
      <numFmt numFmtId="0" formatCode="General"/>
    </odxf>
    <ndxf>
      <numFmt numFmtId="19" formatCode="mm/dd/yyyy"/>
    </ndxf>
  </rcc>
  <rcc rId="7420" sId="39" odxf="1" dxf="1" numFmtId="19">
    <nc r="H106">
      <v>40519</v>
    </nc>
    <odxf>
      <numFmt numFmtId="0" formatCode="General"/>
    </odxf>
    <ndxf>
      <numFmt numFmtId="19" formatCode="mm/dd/yyyy"/>
    </ndxf>
  </rcc>
  <rcc rId="7421" sId="39" odxf="1" dxf="1" numFmtId="19">
    <nc r="I106">
      <v>42461</v>
    </nc>
    <odxf>
      <numFmt numFmtId="0" formatCode="General"/>
    </odxf>
    <ndxf>
      <numFmt numFmtId="19" formatCode="mm/dd/yyyy"/>
    </ndxf>
  </rcc>
  <rcc rId="7422" sId="39" numFmtId="4">
    <nc r="J106">
      <v>8000000</v>
    </nc>
  </rcc>
  <rcc rId="7423" sId="39" numFmtId="4">
    <nc r="K106">
      <v>220480</v>
    </nc>
  </rcc>
  <rcc rId="7424" sId="39" odxf="1" dxf="1" numFmtId="19">
    <nc r="F107">
      <v>40519</v>
    </nc>
    <ndxf>
      <numFmt numFmtId="19" formatCode="mm/dd/yyyy"/>
    </ndxf>
  </rcc>
  <rcc rId="7425" sId="39" odxf="1" dxf="1" numFmtId="19">
    <nc r="G107">
      <v>44287</v>
    </nc>
    <odxf>
      <numFmt numFmtId="0" formatCode="General"/>
    </odxf>
    <ndxf>
      <numFmt numFmtId="19" formatCode="mm/dd/yyyy"/>
    </ndxf>
  </rcc>
  <rcc rId="7426" sId="39" odxf="1" dxf="1" numFmtId="19">
    <nc r="H107">
      <v>40519</v>
    </nc>
    <odxf>
      <numFmt numFmtId="0" formatCode="General"/>
    </odxf>
    <ndxf>
      <numFmt numFmtId="19" formatCode="mm/dd/yyyy"/>
    </ndxf>
  </rcc>
  <rcc rId="7427" sId="39" odxf="1" dxf="1" numFmtId="19">
    <nc r="I107">
      <v>44287</v>
    </nc>
    <odxf>
      <numFmt numFmtId="0" formatCode="General"/>
    </odxf>
    <ndxf>
      <numFmt numFmtId="19" formatCode="mm/dd/yyyy"/>
    </ndxf>
  </rcc>
  <rcc rId="7428" sId="39" numFmtId="4">
    <nc r="J107">
      <v>44150000</v>
    </nc>
  </rcc>
  <rcc rId="7429" sId="39" numFmtId="4">
    <nc r="K107">
      <v>1832225</v>
    </nc>
  </rcc>
  <rcc rId="7430" sId="39" odxf="1" dxf="1" numFmtId="19">
    <nc r="F108">
      <v>40519</v>
    </nc>
    <odxf>
      <numFmt numFmtId="0" formatCode="General"/>
    </odxf>
    <ndxf>
      <numFmt numFmtId="19" formatCode="mm/dd/yyyy"/>
    </ndxf>
  </rcc>
  <rcc rId="7431" sId="39" odxf="1" dxf="1" numFmtId="19">
    <nc r="G108">
      <v>51592</v>
    </nc>
    <odxf>
      <numFmt numFmtId="0" formatCode="General"/>
    </odxf>
    <ndxf>
      <numFmt numFmtId="19" formatCode="mm/dd/yyyy"/>
    </ndxf>
  </rcc>
  <rcc rId="7432" sId="39" odxf="1" dxf="1" numFmtId="19">
    <nc r="H108">
      <v>40519</v>
    </nc>
    <odxf>
      <numFmt numFmtId="0" formatCode="General"/>
    </odxf>
    <ndxf>
      <numFmt numFmtId="19" formatCode="mm/dd/yyyy"/>
    </ndxf>
  </rcc>
  <rcc rId="7433" sId="39" odxf="1" dxf="1" numFmtId="19">
    <nc r="I108">
      <v>51592</v>
    </nc>
    <odxf>
      <numFmt numFmtId="0" formatCode="General"/>
    </odxf>
    <ndxf>
      <numFmt numFmtId="19" formatCode="mm/dd/yyyy"/>
    </ndxf>
  </rcc>
  <rcc rId="7434" sId="39" numFmtId="4">
    <nc r="J108">
      <v>30000000</v>
    </nc>
  </rcc>
  <rcc rId="7435" sId="39" numFmtId="4">
    <nc r="K108">
      <v>1714800</v>
    </nc>
  </rcc>
  <rcc rId="7436" sId="39" odxf="1" dxf="1" numFmtId="19">
    <nc r="F109">
      <v>40442</v>
    </nc>
    <odxf>
      <numFmt numFmtId="0" formatCode="General"/>
    </odxf>
    <ndxf>
      <numFmt numFmtId="19" formatCode="mm/dd/yyyy"/>
    </ndxf>
  </rcc>
  <rcc rId="7437" sId="39" odxf="1" dxf="1" numFmtId="19">
    <nc r="G109">
      <v>44095</v>
    </nc>
    <odxf>
      <numFmt numFmtId="0" formatCode="General"/>
    </odxf>
    <ndxf>
      <numFmt numFmtId="19" formatCode="mm/dd/yyyy"/>
    </ndxf>
  </rcc>
  <rcc rId="7438" sId="39" odxf="1" dxf="1" numFmtId="19">
    <nc r="H109">
      <v>40442</v>
    </nc>
    <odxf>
      <numFmt numFmtId="0" formatCode="General"/>
    </odxf>
    <ndxf>
      <numFmt numFmtId="19" formatCode="mm/dd/yyyy"/>
    </ndxf>
  </rcc>
  <rcc rId="7439" sId="39" odxf="1" dxf="1" numFmtId="19">
    <nc r="I109">
      <v>44095</v>
    </nc>
    <odxf>
      <numFmt numFmtId="0" formatCode="General"/>
    </odxf>
    <ndxf>
      <numFmt numFmtId="19" formatCode="mm/dd/yyyy"/>
    </ndxf>
  </rcc>
  <rcc rId="7440" sId="39" numFmtId="4">
    <nc r="J109">
      <v>16000000</v>
    </nc>
  </rcc>
  <rcc rId="7441" sId="39" numFmtId="4">
    <nc r="K109">
      <v>688008</v>
    </nc>
  </rcc>
  <rcc rId="7442" sId="39" odxf="1" dxf="1" numFmtId="19">
    <nc r="F110">
      <v>40442</v>
    </nc>
    <ndxf>
      <numFmt numFmtId="19" formatCode="mm/dd/yyyy"/>
    </ndxf>
  </rcc>
  <rcc rId="7443" sId="39" odxf="1" dxf="1" numFmtId="19">
    <nc r="G110">
      <v>51400</v>
    </nc>
    <odxf>
      <numFmt numFmtId="0" formatCode="General"/>
    </odxf>
    <ndxf>
      <numFmt numFmtId="19" formatCode="mm/dd/yyyy"/>
    </ndxf>
  </rcc>
  <rcc rId="7444" sId="39" odxf="1" dxf="1" numFmtId="19">
    <nc r="H110">
      <v>40442</v>
    </nc>
    <odxf>
      <numFmt numFmtId="0" formatCode="General"/>
    </odxf>
    <ndxf>
      <numFmt numFmtId="19" formatCode="mm/dd/yyyy"/>
    </ndxf>
  </rcc>
  <rcc rId="7445" sId="39" odxf="1" dxf="1" numFmtId="19">
    <nc r="I110">
      <v>51400</v>
    </nc>
    <odxf>
      <numFmt numFmtId="0" formatCode="General"/>
    </odxf>
    <ndxf>
      <numFmt numFmtId="19" formatCode="mm/dd/yyyy"/>
    </ndxf>
  </rcc>
  <rcc rId="7446" sId="39" numFmtId="4">
    <nc r="J110">
      <v>24000000</v>
    </nc>
  </rcc>
  <rcc rId="7447" sId="39" numFmtId="4">
    <nc r="K110">
      <v>1353600</v>
    </nc>
  </rcc>
  <rcc rId="7448" sId="39" odxf="1" dxf="1" numFmtId="19">
    <nc r="F111">
      <v>40816</v>
    </nc>
    <odxf>
      <numFmt numFmtId="0" formatCode="General"/>
    </odxf>
    <ndxf>
      <numFmt numFmtId="19" formatCode="mm/dd/yyyy"/>
    </ndxf>
  </rcc>
  <rcc rId="7449" sId="39" odxf="1" dxf="1" numFmtId="19">
    <nc r="G111">
      <v>44652</v>
    </nc>
    <odxf>
      <numFmt numFmtId="0" formatCode="General"/>
    </odxf>
    <ndxf>
      <numFmt numFmtId="19" formatCode="mm/dd/yyyy"/>
    </ndxf>
  </rcc>
  <rcc rId="7450" sId="39" odxf="1" dxf="1" numFmtId="19">
    <nc r="H111">
      <v>40816</v>
    </nc>
    <odxf>
      <numFmt numFmtId="0" formatCode="General"/>
    </odxf>
    <ndxf>
      <numFmt numFmtId="19" formatCode="mm/dd/yyyy"/>
    </ndxf>
  </rcc>
  <rcc rId="7451" sId="39" odxf="1" dxf="1" numFmtId="19">
    <nc r="I111">
      <v>44652</v>
    </nc>
    <odxf>
      <numFmt numFmtId="0" formatCode="General"/>
    </odxf>
    <ndxf>
      <numFmt numFmtId="19" formatCode="mm/dd/yyyy"/>
    </ndxf>
  </rcc>
  <rcc rId="7452" sId="39" numFmtId="4">
    <nc r="J111">
      <v>23400000</v>
    </nc>
  </rcc>
  <rcc rId="7453" sId="39" numFmtId="4">
    <nc r="K111">
      <v>790452</v>
    </nc>
  </rcc>
  <rcc rId="7454" sId="39" odxf="1" dxf="1" numFmtId="19">
    <nc r="F112">
      <v>40816</v>
    </nc>
    <odxf>
      <numFmt numFmtId="0" formatCode="General"/>
    </odxf>
    <ndxf>
      <numFmt numFmtId="19" formatCode="mm/dd/yyyy"/>
    </ndxf>
  </rcc>
  <rcc rId="7455" sId="39" odxf="1" dxf="1" numFmtId="19">
    <nc r="G112">
      <v>51957</v>
    </nc>
    <odxf>
      <numFmt numFmtId="0" formatCode="General"/>
    </odxf>
    <ndxf>
      <numFmt numFmtId="19" formatCode="mm/dd/yyyy"/>
    </ndxf>
  </rcc>
  <rcc rId="7456" sId="39" odxf="1" dxf="1" numFmtId="19">
    <nc r="H112">
      <v>40816</v>
    </nc>
    <odxf>
      <numFmt numFmtId="0" formatCode="General"/>
    </odxf>
    <ndxf>
      <numFmt numFmtId="19" formatCode="mm/dd/yyyy"/>
    </ndxf>
  </rcc>
  <rcc rId="7457" sId="39" odxf="1" dxf="1" numFmtId="19">
    <nc r="I112">
      <v>51957</v>
    </nc>
    <odxf>
      <numFmt numFmtId="0" formatCode="General"/>
    </odxf>
    <ndxf>
      <numFmt numFmtId="19" formatCode="mm/dd/yyyy"/>
    </ndxf>
  </rcc>
  <rcc rId="7458" sId="39" numFmtId="4">
    <nc r="J112">
      <v>10000000</v>
    </nc>
  </rcc>
  <rcc rId="7459" sId="39" numFmtId="4">
    <nc r="K112">
      <v>470700</v>
    </nc>
  </rcc>
  <rcc rId="7460" sId="39" odxf="1" dxf="1" numFmtId="19">
    <nc r="F113">
      <v>40998</v>
    </nc>
    <odxf>
      <numFmt numFmtId="0" formatCode="General"/>
    </odxf>
    <ndxf>
      <numFmt numFmtId="19" formatCode="mm/dd/yyyy"/>
    </ndxf>
  </rcc>
  <rcc rId="7461" sId="39" odxf="1" dxf="1" numFmtId="19">
    <nc r="G113">
      <v>51957</v>
    </nc>
    <odxf>
      <numFmt numFmtId="0" formatCode="General"/>
    </odxf>
    <ndxf>
      <numFmt numFmtId="19" formatCode="mm/dd/yyyy"/>
    </ndxf>
  </rcc>
  <rcc rId="7462" sId="39" odxf="1" dxf="1" numFmtId="19">
    <nc r="H113">
      <v>40998</v>
    </nc>
    <odxf>
      <numFmt numFmtId="0" formatCode="General"/>
    </odxf>
    <ndxf>
      <numFmt numFmtId="19" formatCode="mm/dd/yyyy"/>
    </ndxf>
  </rcc>
  <rcc rId="7463" sId="39" odxf="1" dxf="1" numFmtId="19">
    <nc r="I113">
      <v>51957</v>
    </nc>
    <odxf>
      <numFmt numFmtId="0" formatCode="General"/>
    </odxf>
    <ndxf>
      <numFmt numFmtId="19" formatCode="mm/dd/yyyy"/>
    </ndxf>
  </rcc>
  <rcc rId="7464" sId="39" numFmtId="4">
    <nc r="J113">
      <v>48000000</v>
    </nc>
  </rcc>
  <rcc rId="7465" sId="39" numFmtId="4">
    <nc r="K113">
      <v>2292480</v>
    </nc>
  </rcc>
  <rcc rId="7466" sId="39" odxf="1" dxf="1" numFmtId="19">
    <nc r="F114">
      <v>41202</v>
    </nc>
    <odxf>
      <numFmt numFmtId="0" formatCode="General"/>
    </odxf>
    <ndxf>
      <numFmt numFmtId="19" formatCode="mm/dd/yyyy"/>
    </ndxf>
  </rcc>
  <rcc rId="7467" sId="39" odxf="1" dxf="1" numFmtId="19">
    <nc r="G114">
      <v>52140</v>
    </nc>
    <odxf>
      <numFmt numFmtId="0" formatCode="General"/>
    </odxf>
    <ndxf>
      <numFmt numFmtId="19" formatCode="mm/dd/yyyy"/>
    </ndxf>
  </rcc>
  <rcc rId="7468" sId="39" odxf="1" dxf="1" numFmtId="19">
    <nc r="H114">
      <v>41202</v>
    </nc>
    <odxf>
      <numFmt numFmtId="0" formatCode="General"/>
    </odxf>
    <ndxf>
      <numFmt numFmtId="19" formatCode="mm/dd/yyyy"/>
    </ndxf>
  </rcc>
  <rcc rId="7469" sId="39" odxf="1" dxf="1" numFmtId="19">
    <nc r="I114">
      <v>52140</v>
    </nc>
    <odxf>
      <numFmt numFmtId="0" formatCode="General"/>
    </odxf>
    <ndxf>
      <numFmt numFmtId="19" formatCode="mm/dd/yyyy"/>
    </ndxf>
  </rcc>
  <rcc rId="7470" sId="39" numFmtId="4">
    <nc r="J114">
      <v>24000000</v>
    </nc>
  </rcc>
  <rcc rId="7471" sId="39" numFmtId="4">
    <nc r="K114">
      <v>975600</v>
    </nc>
  </rcc>
  <rcc rId="7472" sId="39" odxf="1" dxf="1" numFmtId="19">
    <nc r="F115">
      <v>41579</v>
    </nc>
    <ndxf>
      <numFmt numFmtId="19" formatCode="mm/dd/yyyy"/>
    </ndxf>
  </rcc>
  <rcc rId="7473" sId="39" odxf="1" dxf="1" numFmtId="19">
    <nc r="G115">
      <v>43405</v>
    </nc>
    <odxf>
      <numFmt numFmtId="0" formatCode="General"/>
    </odxf>
    <ndxf>
      <numFmt numFmtId="19" formatCode="mm/dd/yyyy"/>
    </ndxf>
  </rcc>
  <rcc rId="7474" sId="39" odxf="1" dxf="1" numFmtId="19">
    <nc r="H115">
      <v>41579</v>
    </nc>
    <odxf>
      <numFmt numFmtId="0" formatCode="General"/>
    </odxf>
    <ndxf>
      <numFmt numFmtId="19" formatCode="mm/dd/yyyy"/>
    </ndxf>
  </rcc>
  <rcc rId="7475" sId="39" odxf="1" dxf="1" numFmtId="19">
    <nc r="I115">
      <v>43405</v>
    </nc>
    <odxf>
      <numFmt numFmtId="0" formatCode="General"/>
    </odxf>
    <ndxf>
      <numFmt numFmtId="19" formatCode="mm/dd/yyyy"/>
    </ndxf>
  </rcc>
  <rcc rId="7476" sId="39" numFmtId="4">
    <nc r="J115">
      <v>30000000</v>
    </nc>
  </rcc>
  <rcc rId="7477" sId="39" numFmtId="4">
    <nc r="K115">
      <v>735000</v>
    </nc>
  </rcc>
  <rcc rId="7478" sId="39" odxf="1" dxf="1" numFmtId="19">
    <nc r="F116">
      <v>41610</v>
    </nc>
    <odxf>
      <numFmt numFmtId="0" formatCode="General"/>
    </odxf>
    <ndxf>
      <numFmt numFmtId="19" formatCode="mm/dd/yyyy"/>
    </ndxf>
  </rcc>
  <rcc rId="7479" sId="39" odxf="1" dxf="1" numFmtId="19">
    <nc r="G116">
      <v>47089</v>
    </nc>
    <odxf>
      <numFmt numFmtId="0" formatCode="General"/>
    </odxf>
    <ndxf>
      <numFmt numFmtId="19" formatCode="mm/dd/yyyy"/>
    </ndxf>
  </rcc>
  <rcc rId="7480" sId="39" odxf="1" dxf="1" numFmtId="19">
    <nc r="H116">
      <v>41610</v>
    </nc>
    <odxf>
      <numFmt numFmtId="0" formatCode="General"/>
    </odxf>
    <ndxf>
      <numFmt numFmtId="19" formatCode="mm/dd/yyyy"/>
    </ndxf>
  </rcc>
  <rcc rId="7481" sId="39" odxf="1" dxf="1" numFmtId="19">
    <nc r="I116">
      <v>47089</v>
    </nc>
    <odxf>
      <numFmt numFmtId="0" formatCode="General"/>
    </odxf>
    <ndxf>
      <numFmt numFmtId="19" formatCode="mm/dd/yyyy"/>
    </ndxf>
  </rcc>
  <rcc rId="7482" sId="39" numFmtId="4">
    <nc r="J116">
      <v>16700000</v>
    </nc>
  </rcc>
  <rcc rId="7483" sId="39" numFmtId="4">
    <nc r="K116">
      <v>683030</v>
    </nc>
  </rcc>
  <rcc rId="7484" sId="39" odxf="1" dxf="1" numFmtId="19">
    <nc r="F117">
      <v>41724</v>
    </nc>
    <odxf>
      <numFmt numFmtId="0" formatCode="General"/>
    </odxf>
    <ndxf>
      <numFmt numFmtId="19" formatCode="mm/dd/yyyy"/>
    </ndxf>
  </rcc>
  <rcc rId="7485" sId="39" odxf="1" dxf="1" numFmtId="19">
    <nc r="G117">
      <v>45377</v>
    </nc>
    <odxf>
      <numFmt numFmtId="0" formatCode="General"/>
    </odxf>
    <ndxf>
      <numFmt numFmtId="19" formatCode="mm/dd/yyyy"/>
    </ndxf>
  </rcc>
  <rcc rId="7486" sId="39" odxf="1" dxf="1" numFmtId="19">
    <nc r="H117">
      <v>41724</v>
    </nc>
    <odxf>
      <numFmt numFmtId="0" formatCode="General"/>
    </odxf>
    <ndxf>
      <numFmt numFmtId="19" formatCode="mm/dd/yyyy"/>
    </ndxf>
  </rcc>
  <rcc rId="7487" sId="39" odxf="1" dxf="1" numFmtId="19">
    <nc r="I117">
      <v>45377</v>
    </nc>
    <odxf>
      <numFmt numFmtId="0" formatCode="General"/>
    </odxf>
    <ndxf>
      <numFmt numFmtId="19" formatCode="mm/dd/yyyy"/>
    </ndxf>
  </rcc>
  <rcc rId="7488" sId="39" numFmtId="4">
    <nc r="J117">
      <v>30000000</v>
    </nc>
  </rcc>
  <rcc rId="7489" sId="39" numFmtId="4">
    <nc r="K117">
      <v>287533</v>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90" sId="48" numFmtId="11">
    <nc r="D21">
      <v>316478049</v>
    </nc>
  </rcc>
  <rcc rId="7491" sId="48" numFmtId="4">
    <nc r="D23">
      <v>93967642</v>
    </nc>
  </rcc>
  <rcc rId="7492" sId="48" numFmtId="4">
    <nc r="D24">
      <v>10735487</v>
    </nc>
  </rcc>
  <rcc rId="7493" sId="48" numFmtId="4">
    <nc r="D25">
      <v>6678644</v>
    </nc>
  </rcc>
  <rcc rId="7494" sId="48" numFmtId="4">
    <nc r="D26">
      <v>23906364</v>
    </nc>
  </rcc>
  <rcc rId="7495" sId="48" numFmtId="4">
    <nc r="D27">
      <v>0</v>
    </nc>
  </rcc>
  <rcc rId="7496" sId="48" numFmtId="4">
    <nc r="D28">
      <v>12051</v>
    </nc>
  </rcc>
  <rcc rId="7497" sId="48" numFmtId="4">
    <nc r="D30">
      <v>3080070</v>
    </nc>
  </rcc>
  <rcc rId="7498" sId="48" numFmtId="4">
    <nc r="D32">
      <v>0</v>
    </nc>
  </rcc>
  <rcc rId="7499" sId="48" numFmtId="4">
    <nc r="D35">
      <v>3716362</v>
    </nc>
  </rcc>
  <rcc rId="7500" sId="48" numFmtId="4">
    <nc r="D36">
      <v>357773</v>
    </nc>
  </rcc>
  <rcc rId="7501" sId="48" numFmtId="4">
    <nc r="D37">
      <v>0</v>
    </nc>
  </rcc>
  <rcc rId="7502" sId="48" numFmtId="4">
    <nc r="D38">
      <v>4852659</v>
    </nc>
  </rcc>
  <rcc rId="7503" sId="48" numFmtId="4">
    <nc r="D39">
      <v>0</v>
    </nc>
  </rcc>
  <rcc rId="7504" sId="48" numFmtId="11">
    <nc r="E21">
      <v>296747324</v>
    </nc>
  </rcc>
  <rcc rId="7505" sId="48" numFmtId="4">
    <nc r="E23">
      <v>83728349</v>
    </nc>
  </rcc>
  <rcc rId="7506" sId="48" numFmtId="4">
    <nc r="E24">
      <v>10889441</v>
    </nc>
  </rcc>
  <rcc rId="7507" sId="48" numFmtId="4">
    <nc r="E25">
      <v>6459751</v>
    </nc>
  </rcc>
  <rcc rId="7508" sId="48" numFmtId="4">
    <nc r="E26">
      <v>21954920</v>
    </nc>
  </rcc>
  <rcc rId="7509" sId="48" numFmtId="4">
    <nc r="E27">
      <v>0</v>
    </nc>
  </rcc>
  <rcc rId="7510" sId="48" numFmtId="4">
    <nc r="E28">
      <v>10593</v>
    </nc>
  </rcc>
  <rcc rId="7511" sId="48" numFmtId="4">
    <nc r="E30">
      <v>2641396</v>
    </nc>
  </rcc>
  <rcc rId="7512" sId="48" numFmtId="4">
    <nc r="E32">
      <v>0</v>
    </nc>
  </rcc>
  <rcc rId="7513" sId="48" numFmtId="4">
    <nc r="E35">
      <v>3130075</v>
    </nc>
  </rcc>
  <rcc rId="7514" sId="48" numFmtId="4">
    <nc r="E36">
      <v>370874</v>
    </nc>
  </rcc>
  <rcc rId="7515" sId="48" numFmtId="4">
    <nc r="E37">
      <v>0</v>
    </nc>
  </rcc>
  <rcc rId="7516" sId="48" numFmtId="4">
    <nc r="E38">
      <v>5638439</v>
    </nc>
  </rcc>
  <rcc rId="7517" sId="48" numFmtId="4">
    <nc r="E39">
      <v>0</v>
    </nc>
  </rcc>
  <rcc rId="7518" sId="48" numFmtId="4">
    <nc r="E40">
      <v>100978894</v>
    </nc>
  </rcc>
  <rcc rId="7519" sId="48" numFmtId="4">
    <nc r="D40">
      <v>117613282</v>
    </nc>
  </rcc>
  <rcc rId="7520" sId="48" numFmtId="4">
    <nc r="F21">
      <v>1684952</v>
    </nc>
  </rcc>
  <rcc rId="7521" sId="48" numFmtId="4">
    <nc r="F23">
      <v>609204</v>
    </nc>
  </rcc>
  <rcc rId="7522" sId="48" numFmtId="4">
    <nc r="F24">
      <v>81566</v>
    </nc>
  </rcc>
  <rcc rId="7523" sId="48" numFmtId="4">
    <nc r="F25">
      <v>21648</v>
    </nc>
  </rcc>
  <rcc rId="7524" sId="48" numFmtId="4">
    <nc r="F26">
      <v>171102</v>
    </nc>
  </rcc>
  <rcc rId="7525" sId="48" numFmtId="4">
    <nc r="F27">
      <v>0</v>
    </nc>
  </rcc>
  <rcc rId="7526" sId="48" numFmtId="4">
    <nc r="F28">
      <v>977</v>
    </nc>
  </rcc>
  <rcc rId="7527" sId="48" numFmtId="4">
    <nc r="F30">
      <v>53860</v>
    </nc>
  </rcc>
  <rcc rId="7528" sId="48" numFmtId="4">
    <nc r="F32">
      <v>0</v>
    </nc>
  </rcc>
  <rcc rId="7529" sId="48" numFmtId="4">
    <nc r="G21">
      <v>1760152</v>
    </nc>
  </rcc>
  <rcc rId="7530" sId="48" numFmtId="4">
    <nc r="G23">
      <v>627135</v>
    </nc>
  </rcc>
  <rcc rId="7531" sId="48" numFmtId="4">
    <nc r="G24">
      <v>101126</v>
    </nc>
  </rcc>
  <rcc rId="7532" sId="48" numFmtId="4">
    <nc r="G25">
      <v>22622</v>
    </nc>
  </rcc>
  <rcc rId="7533" sId="48" numFmtId="4">
    <nc r="G26">
      <v>199298</v>
    </nc>
  </rcc>
  <rcc rId="7534" sId="48" numFmtId="4">
    <nc r="G27">
      <v>0</v>
    </nc>
  </rcc>
  <rcc rId="7535" sId="48" numFmtId="4">
    <nc r="G28">
      <v>867</v>
    </nc>
  </rcc>
  <rcc rId="7536" sId="48" numFmtId="4">
    <nc r="G30">
      <v>50479</v>
    </nc>
  </rcc>
  <rcc rId="7537" sId="48" numFmtId="4">
    <nc r="G32">
      <v>0</v>
    </nc>
  </rcc>
  <rcc rId="7538" sId="48" numFmtId="4">
    <nc r="H21">
      <v>213187</v>
    </nc>
  </rcc>
  <rcc rId="7539" sId="48" numFmtId="4">
    <nc r="H23">
      <v>30719</v>
    </nc>
  </rcc>
  <rcc rId="7540" sId="48" numFmtId="4">
    <nc r="H24">
      <v>761</v>
    </nc>
  </rcc>
  <rcc rId="7541" sId="48" numFmtId="4">
    <nc r="H25">
      <v>209</v>
    </nc>
  </rcc>
  <rcc rId="7542" sId="48" numFmtId="4">
    <nc r="H26">
      <v>2456</v>
    </nc>
  </rcc>
  <rcc rId="7543" sId="48" numFmtId="4">
    <nc r="H27">
      <v>0</v>
    </nc>
  </rcc>
  <rcc rId="7544" sId="48" numFmtId="4">
    <nc r="H28">
      <v>1</v>
    </nc>
  </rcc>
  <rcc rId="7545" sId="48" numFmtId="4">
    <nc r="H30">
      <v>4</v>
    </nc>
  </rcc>
  <rcc rId="7546" sId="48" numFmtId="4">
    <nc r="I21">
      <v>217524</v>
    </nc>
  </rcc>
  <rcc rId="7547" sId="48" numFmtId="4">
    <nc r="I23">
      <v>31471</v>
    </nc>
  </rcc>
  <rcc rId="7548" sId="48" numFmtId="4">
    <nc r="I24">
      <v>798</v>
    </nc>
  </rcc>
  <rcc rId="7549" sId="48" numFmtId="4">
    <nc r="I25">
      <v>207</v>
    </nc>
  </rcc>
  <rcc rId="7550" sId="48" numFmtId="4">
    <nc r="I26">
      <v>2538</v>
    </nc>
  </rcc>
  <rcc rId="7551" sId="48" numFmtId="4">
    <nc r="I27">
      <v>0</v>
    </nc>
  </rcc>
  <rcc rId="7552" sId="48" numFmtId="4">
    <nc r="I28">
      <v>1</v>
    </nc>
  </rcc>
  <rcc rId="7553" sId="48" numFmtId="4">
    <nc r="I30">
      <v>4</v>
    </nc>
  </rcc>
  <rcc rId="7554" sId="48">
    <oc r="F37" t="inlineStr">
      <is>
        <t xml:space="preserve">   Line 12, Column (b) includes $__________ of unbilled revenues.</t>
      </is>
    </oc>
    <nc r="F37" t="inlineStr">
      <is>
        <t xml:space="preserve">   Line 12, Column (b) includes -$407,924 of unbilled revenues.</t>
      </is>
    </nc>
  </rcc>
  <rcc rId="7555" sId="48">
    <oc r="F39" t="inlineStr">
      <is>
        <t xml:space="preserve">   Line 12 Column (d) includes __________  MWH relating to unbilled revenues.</t>
      </is>
    </oc>
    <nc r="F39" t="inlineStr">
      <is>
        <t xml:space="preserve">   Line 12 Column (d) includes -6,990 MWH relating to unbilled revenues.</t>
      </is>
    </nc>
  </rcc>
  <rdn rId="0" localSheetId="57" customView="1" name="Z_139C5046_2F46_48F5_A0B9_76AEA7D78668_.wvu.PrintArea" hidden="1" oldHidden="1">
    <formula>'337'!$A$1:$H$101</formula>
  </rdn>
  <rcv guid="{139C5046-2F46-48F5-A0B9-76AEA7D78668}" action="add"/>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57" sId="49" xfDxf="1" s="1" dxf="1">
    <nc r="B21" t="inlineStr">
      <is>
        <t>RESIDENTIAL SALES (440)</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8"/>
        </top>
        <bottom/>
      </border>
      <protection locked="1" hidden="0"/>
    </ndxf>
  </rcc>
  <rfmt sheetId="49" xfDxf="1" s="1" sqref="C21"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border>
      <protection locked="1" hidden="0"/>
    </dxf>
  </rfmt>
  <rfmt sheetId="49" xfDxf="1" s="1" sqref="D21" start="0" length="0">
    <dxf>
      <font>
        <b val="0"/>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border>
      <protection locked="1" hidden="0"/>
    </dxf>
  </rfmt>
  <rfmt sheetId="49" xfDxf="1" s="1" sqref="E21"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border>
      <protection locked="1" hidden="0"/>
    </dxf>
  </rfmt>
  <rcc rId="7558" sId="49" xfDxf="1" s="1" dxf="1">
    <nc r="B22" t="inlineStr">
      <is>
        <t>Rate No. 1</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59" sId="49" xfDxf="1" s="1" dxf="1" numFmtId="4">
    <nc r="C22">
      <v>1675914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0" sId="49" xfDxf="1" s="1" dxf="1" numFmtId="4">
    <nc r="D22">
      <v>314288019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1" sId="49" xfDxf="1" s="1" dxf="1" numFmtId="4">
    <nc r="E22">
      <v>212258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2" sId="49" xfDxf="1" s="1" dxf="1">
    <nc r="B23" t="inlineStr">
      <is>
        <t>Rate No. 2</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63" sId="49" xfDxf="1" s="1" dxf="1" numFmtId="4">
    <nc r="C23">
      <v>623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4" sId="49" xfDxf="1" s="1" dxf="1" numFmtId="4">
    <nc r="D23">
      <v>108808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5" sId="49" xfDxf="1" s="1" dxf="1" numFmtId="4">
    <nc r="E23">
      <v>48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6" sId="49" xfDxf="1" s="1" dxf="1">
    <nc r="B24" t="inlineStr">
      <is>
        <t>Rate No. 6</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67" sId="49" xfDxf="1" s="1" dxf="1" numFmtId="4">
    <nc r="C24">
      <v>15162</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8" sId="49" xfDxf="1" s="1" dxf="1" numFmtId="4">
    <nc r="D24">
      <v>2482756</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69" sId="49" xfDxf="1" s="1" dxf="1" numFmtId="4">
    <nc r="E24">
      <v>881</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70" sId="49" xfDxf="1" s="1" dxf="1">
    <nc r="B25" t="inlineStr">
      <is>
        <t>Unbilled Revenue</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71" sId="49" xfDxf="1" s="1" dxf="1" numFmtId="4">
    <nc r="C25">
      <v>-6747</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72" sId="49" xfDxf="1" s="1" dxf="1" numFmtId="4">
    <nc r="D25">
      <v>-401534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73" sId="49" xfDxf="1" s="1" dxf="1" numFmtId="4">
    <nc r="E25">
      <v>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74" sId="49" xfDxf="1" s="1" dxf="1">
    <nc r="B28" t="inlineStr">
      <is>
        <t>TOTAL RESIDENTIAL SALES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2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2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2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575" sId="49" xfDxf="1" s="1" dxf="1">
    <nc r="B30" t="inlineStr">
      <is>
        <t>COMM &amp; INDUST SALES (442)</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3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3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3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576" sId="49" xfDxf="1" s="1" dxf="1">
    <nc r="B31" t="inlineStr">
      <is>
        <t>Rate No. 1</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77" sId="49" xfDxf="1" s="1" dxf="1" numFmtId="4">
    <nc r="C31">
      <v>9111</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78" sId="49" xfDxf="1" s="1" dxf="1" numFmtId="4">
    <nc r="D31">
      <v>1474618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79" sId="49" xfDxf="1" s="1" dxf="1" numFmtId="4">
    <nc r="E31">
      <v>361</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0" sId="49" xfDxf="1" s="1" dxf="1">
    <nc r="B32" t="inlineStr">
      <is>
        <t>Rate No. 2 billed</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81" sId="49" xfDxf="1" s="1" dxf="1" numFmtId="4">
    <nc r="C32">
      <v>628859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2" sId="49" xfDxf="1" s="1" dxf="1" numFmtId="4">
    <nc r="D32">
      <v>96212849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3" sId="49" xfDxf="1" s="1" dxf="1" numFmtId="4">
    <nc r="E32">
      <v>26889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4" sId="49" xfDxf="1" s="1" dxf="1">
    <nc r="B33" t="inlineStr">
      <is>
        <t>Rate No. 3</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85" sId="49" xfDxf="1" s="1" dxf="1" numFmtId="4">
    <nc r="C33">
      <v>28748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6" sId="49" xfDxf="1" s="1" dxf="1" numFmtId="4">
    <nc r="D33">
      <v>3025519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7" sId="49" xfDxf="1" s="1" dxf="1" numFmtId="4">
    <nc r="E33">
      <v>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88" sId="49" xfDxf="1" s="1" dxf="1">
    <nc r="B34" t="inlineStr">
      <is>
        <t>Rate No. 5</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89" sId="49" xfDxf="1" s="1" dxf="1" numFmtId="4">
    <nc r="C34">
      <v>12556</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0" sId="49" xfDxf="1" s="1" dxf="1" numFmtId="4">
    <nc r="D34">
      <v>2475697</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1" sId="49" xfDxf="1" s="1" dxf="1" numFmtId="4">
    <nc r="E34">
      <v>4207</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2" sId="49" xfDxf="1" s="1" dxf="1">
    <nc r="B35" t="inlineStr">
      <is>
        <t>Rate No. 6</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93" sId="49" xfDxf="1" s="1" dxf="1" numFmtId="4">
    <nc r="C35">
      <v>430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4" sId="49" xfDxf="1" s="1" dxf="1" numFmtId="4">
    <nc r="D35">
      <v>66423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5" sId="49" xfDxf="1" s="1" dxf="1" numFmtId="4">
    <nc r="E35">
      <v>17</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6" sId="49" xfDxf="1" s="1" dxf="1">
    <nc r="B36" t="inlineStr">
      <is>
        <t>Rate No. 13</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597" sId="49" xfDxf="1" s="1" dxf="1" numFmtId="4">
    <nc r="C36">
      <v>11309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8" sId="49" xfDxf="1" s="1" dxf="1" numFmtId="4">
    <nc r="D36">
      <v>1454413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599" sId="49" xfDxf="1" s="1" dxf="1" numFmtId="4">
    <nc r="E36">
      <v>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00" sId="49" xfDxf="1" s="1" dxf="1">
    <nc r="B37" t="inlineStr">
      <is>
        <t>Unbilled Revenue-Commercial</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01" sId="49" xfDxf="1" s="1" dxf="1" numFmtId="4">
    <nc r="C37">
      <v>-243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02" sId="49" xfDxf="1" s="1" dxf="1" numFmtId="4">
    <nc r="D37">
      <v>-6390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fmt sheetId="49" xfDxf="1" s="1" sqref="E37"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B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C3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3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3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B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C39"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39"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39"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03" sId="49" xfDxf="1" s="1" dxf="1">
    <nc r="B40" t="inlineStr">
      <is>
        <t>TOAL COMM &amp; INDUST</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ndxf>
  </rcc>
  <rfmt sheetId="49" xfDxf="1" s="1" sqref="C4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4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4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B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C41"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41"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41"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04" sId="49" xfDxf="1" s="1" dxf="1">
    <nc r="B42" t="inlineStr">
      <is>
        <t>PUBLIC ST &amp; HWY LTG (444)</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42"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42"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42"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05" sId="49" xfDxf="1" s="1" dxf="1">
    <nc r="B43" t="inlineStr">
      <is>
        <t>Rate No. 8</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06" sId="49" xfDxf="1" s="1" dxf="1" numFmtId="4">
    <nc r="C43">
      <v>21648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07" sId="49" xfDxf="1" s="1" dxf="1" numFmtId="4">
    <nc r="D43">
      <v>6678644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08" sId="49" xfDxf="1" s="1" dxf="1" numFmtId="4">
    <nc r="E43">
      <v>209</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09" sId="49" xfDxf="1" s="1" dxf="1">
    <nc r="B44" t="inlineStr">
      <is>
        <t>TOTAL ST &amp; HWY LIGHTING</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4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4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4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B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C45"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45"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45"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10" sId="49" xfDxf="1" s="1" dxf="1">
    <nc r="B46" t="inlineStr">
      <is>
        <t>SALES TO PUBLIC AUTH (445)</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46"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46"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46"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11" sId="49" xfDxf="1" s="1" dxf="1">
    <nc r="B47" t="inlineStr">
      <is>
        <t>Rate No. 1</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12" sId="49" xfDxf="1" s="1" dxf="1" numFmtId="4">
    <nc r="C47">
      <v>2822</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13" sId="49" xfDxf="1" s="1" dxf="1" numFmtId="4">
    <nc r="D47">
      <v>494402</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14" sId="49" xfDxf="1" s="1" dxf="1" numFmtId="4">
    <nc r="E47">
      <v>254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15" sId="49" xfDxf="1" s="1" dxf="1">
    <nc r="B48" t="inlineStr">
      <is>
        <t>Rate No. 2</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16" sId="49" xfDxf="1" s="1" dxf="1" numFmtId="4">
    <nc r="C48">
      <v>120054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17" sId="49" xfDxf="1" s="1" dxf="1" numFmtId="4">
    <nc r="D48">
      <v>16984333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18" sId="49" xfDxf="1" s="1" dxf="1" numFmtId="4">
    <nc r="E48">
      <v>1950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19" sId="49" xfDxf="1" s="1" dxf="1">
    <nc r="B49" t="inlineStr">
      <is>
        <t>Rate No. 3</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20" sId="49" xfDxf="1" s="1" dxf="1" numFmtId="4">
    <nc r="C49">
      <v>43846</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1" sId="49" xfDxf="1" s="1" dxf="1" numFmtId="4">
    <nc r="D49">
      <v>5364048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2" sId="49" xfDxf="1" s="1" dxf="1" numFmtId="4">
    <nc r="E49">
      <v>5</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3" sId="49" xfDxf="1" s="1" dxf="1">
    <nc r="B50" t="inlineStr">
      <is>
        <t>Rate No. 6</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24" sId="49" xfDxf="1" s="1" dxf="1" numFmtId="4">
    <nc r="C50">
      <v>377</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5" sId="49" xfDxf="1" s="1" dxf="1" numFmtId="4">
    <nc r="D50">
      <v>57054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6" sId="49" xfDxf="1" s="1" dxf="1" numFmtId="4">
    <nc r="E50">
      <v>11</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7" sId="49" xfDxf="1" s="1" dxf="1">
    <nc r="B51" t="inlineStr">
      <is>
        <t>Rate No. 9</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7628" sId="49" xfDxf="1" s="1" dxf="1" numFmtId="4">
    <nc r="C51">
      <v>2865</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29" sId="49" xfDxf="1" s="1" dxf="1" numFmtId="4">
    <nc r="D51">
      <v>474993</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0" sId="49" xfDxf="1" s="1" dxf="1" numFmtId="4">
    <nc r="E51">
      <v>234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1" sId="49" xfDxf="1" s="1" dxf="1">
    <nc r="B52" t="inlineStr">
      <is>
        <t>Rate No. 13</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7632" sId="49" xfDxf="1" s="1" dxf="1" numFmtId="4">
    <nc r="C52">
      <v>1138</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3" sId="49" xfDxf="1" s="1" dxf="1" numFmtId="4">
    <nc r="D52">
      <v>531534</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4" sId="49" xfDxf="1" s="1" dxf="1" numFmtId="4">
    <nc r="E52">
      <v>2</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5" sId="49" xfDxf="1" s="1" dxf="1">
    <nc r="B54" t="inlineStr">
      <is>
        <t>TOTAL SALES TO PUBLIC AUTH</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5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5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5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36" sId="49" xfDxf="1" s="1" dxf="1">
    <nc r="B56" t="inlineStr">
      <is>
        <t>INTERDEPT SALES (448)</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37" sId="49" xfDxf="1" s="1" dxf="1" numFmtId="4">
    <nc r="C56">
      <v>977</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8" sId="49" xfDxf="1" s="1" dxf="1" numFmtId="4">
    <nc r="D56">
      <v>12051</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39" sId="49" xfDxf="1" s="1" dxf="1" numFmtId="4">
    <nc r="E56">
      <v>1</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ndxf>
  </rcc>
  <rcc rId="7640" sId="49" xfDxf="1" s="1" dxf="1">
    <nc r="B57" t="inlineStr">
      <is>
        <t>TOTAL INTERDEPARTMENTAL</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C57"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D57"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fmt sheetId="49" xfDxf="1" s="1" sqref="E57"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1" hidden="0"/>
    </dxf>
  </rfmt>
  <rcc rId="7641" sId="49" xfDxf="1" s="1" dxf="1">
    <nc r="B58" t="inlineStr">
      <is>
        <t>*See footnote for EFA Revenue</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7642" sId="49">
    <nc r="C62">
      <f>C25+C37</f>
    </nc>
  </rcc>
  <rcc rId="7643" sId="49" numFmtId="4">
    <nc r="C28">
      <f>SUM(C22:C27)</f>
    </nc>
  </rcc>
  <rcc rId="7644" sId="49" numFmtId="4">
    <nc r="D28">
      <f>SUM(D22:D27)</f>
    </nc>
  </rcc>
  <rcc rId="7645" sId="49" numFmtId="4">
    <nc r="E28">
      <f>SUM(E22:E25)</f>
    </nc>
  </rcc>
  <rcc rId="7646" sId="49" numFmtId="4">
    <nc r="C40">
      <f>SUM(C31:C39)</f>
    </nc>
  </rcc>
  <rcc rId="7647" sId="49" numFmtId="4">
    <nc r="D40">
      <f>SUM(D31:D39)</f>
    </nc>
  </rcc>
  <rcc rId="7648" sId="49" numFmtId="4">
    <nc r="E40">
      <f>SUM(E31:E37)</f>
    </nc>
  </rcc>
  <rcc rId="7649" sId="49" numFmtId="4">
    <nc r="C44">
      <f>C43</f>
    </nc>
  </rcc>
  <rcc rId="7650" sId="49" numFmtId="4">
    <nc r="D44">
      <f>D43</f>
    </nc>
  </rcc>
  <rcc rId="7651" sId="49" numFmtId="4">
    <nc r="E44">
      <f>E43</f>
    </nc>
  </rcc>
  <rcc rId="7652" sId="49" numFmtId="4">
    <nc r="C54">
      <f>SUM(C47:C53)</f>
    </nc>
  </rcc>
  <rcc rId="7653" sId="49" numFmtId="4">
    <nc r="D54">
      <f>SUM(D47:D53)</f>
    </nc>
  </rcc>
  <rcc rId="7654" sId="49" numFmtId="4">
    <nc r="E54">
      <f>SUM(E47:E52)</f>
    </nc>
  </rcc>
  <rcc rId="7655" sId="49" numFmtId="4">
    <nc r="C57">
      <f>C56</f>
    </nc>
  </rcc>
  <rcc rId="7656" sId="49" numFmtId="4">
    <nc r="D57">
      <f>D56</f>
    </nc>
  </rcc>
  <rcc rId="7657" sId="49" numFmtId="4">
    <nc r="E57">
      <f>E56</f>
    </nc>
  </rcc>
  <rcc rId="7658" sId="49">
    <oc r="C61">
      <f>SUM(C21:C60)</f>
    </oc>
    <nc r="C61">
      <f>C28+C40+C44+C54+C57-C25-C37</f>
    </nc>
  </rcc>
  <rcc rId="7659" sId="49">
    <oc r="D61">
      <f>SUM(D21:D60)</f>
    </oc>
    <nc r="D61">
      <f>D28+D40+D44+D54+D57-D25-D37</f>
    </nc>
  </rcc>
  <rcc rId="7660" sId="49">
    <nc r="D62">
      <f>D25+D37</f>
    </nc>
  </rcc>
  <rcc rId="7661" sId="49">
    <oc r="E61">
      <f>SUM(E21:E60)</f>
    </oc>
    <nc r="E61">
      <f>E28+E40+E44+E54+E57-E25-E37</f>
    </nc>
  </rcc>
  <rfmt sheetId="49" xfDxf="1" s="1" sqref="J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2" sId="49" xfDxf="1" s="1" dxf="1">
    <nc r="J4" t="inlineStr">
      <is>
        <t>Central Hudson Gas &amp; Electric</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K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3" sId="49" xfDxf="1" s="1" dxf="1" numFmtId="19">
    <nc r="O4">
      <v>42004</v>
    </nc>
    <ndxf>
      <font>
        <b val="0"/>
        <i val="0"/>
        <strike val="0"/>
        <condense val="0"/>
        <extend val="0"/>
        <outline val="0"/>
        <shadow val="0"/>
        <u val="none"/>
        <vertAlign val="baseline"/>
        <sz val="12"/>
        <color auto="1"/>
        <name val="Arial"/>
        <scheme val="none"/>
      </font>
      <numFmt numFmtId="177" formatCode="[$-409]mmmm\ d\,\ yyyy;@"/>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ndxf>
  </rcc>
  <rfmt sheetId="49" xfDxf="1" s="1" sqref="J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4" sId="49" xfDxf="1" s="1" dxf="1">
    <nc r="J6" t="inlineStr">
      <is>
        <t>SALES OF ELECTRICITY BY RATE SCHEDULES (Cont'd)</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ndxf>
  </rcc>
  <rfmt sheetId="49" xfDxf="1" s="1" sqref="K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L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M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N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O6"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J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K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L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M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N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O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rfmt>
  <rfmt sheetId="49" xfDxf="1" s="1" sqref="J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5" sId="49" xfDxf="1" s="1" dxf="1">
    <nc r="O8" t="inlineStr">
      <is>
        <t>Fuel Adjustment</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ndxf>
  </rcc>
  <rcc rId="7666" sId="49" xfDxf="1" s="1" dxf="1">
    <nc r="J9" t="inlineStr">
      <is>
        <t>INQUIRY NO. 5</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thin">
          <color indexed="64"/>
        </bottom>
      </border>
      <protection locked="1" hidden="0"/>
    </ndxf>
  </rcc>
  <rfmt sheetId="49" xfDxf="1" s="1" sqref="K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style="thin">
          <color indexed="64"/>
        </bottom>
      </border>
      <protection locked="1" hidden="0"/>
    </dxf>
  </rfmt>
  <rfmt sheetId="49" xfDxf="1" s="1" sqref="L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7" sId="49" xfDxf="1" s="1" dxf="1">
    <nc r="O9" t="inlineStr">
      <is>
        <t>Clause</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style="thin">
          <color indexed="64"/>
        </bottom>
      </border>
      <protection locked="1" hidden="0"/>
    </ndxf>
  </rcc>
  <rfmt sheetId="49" xfDxf="1" s="1" sqref="J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1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1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8" sId="49" xfDxf="1" s="1" dxf="1">
    <nc r="K11" t="inlineStr">
      <is>
        <t>Residential (440)</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L1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69" sId="49" xfDxf="1" s="1" dxf="1" numFmtId="34">
    <nc r="O11">
      <v>161354200</v>
    </nc>
    <ndxf>
      <font>
        <b val="0"/>
        <i val="0"/>
        <strike val="0"/>
        <condense val="0"/>
        <extend val="0"/>
        <outline val="0"/>
        <shadow val="0"/>
        <u val="none"/>
        <vertAlign val="baseline"/>
        <sz val="12"/>
        <color auto="1"/>
        <name val="Arial"/>
        <scheme val="none"/>
      </font>
      <numFmt numFmtId="178" formatCode="_(&quot;$&quot;* #,##0_);_(&quot;$&quot;* \(#,##0\);_(&quot;$&quot;* &quot;-&quot;??_);_(@_)"/>
    </ndxf>
  </rcc>
  <rfmt sheetId="49" xfDxf="1" s="1" sqref="J1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0" sId="49" xfDxf="1" s="1" dxf="1">
    <nc r="K12" t="inlineStr">
      <is>
        <t>Commercial &amp; Industrial (442)</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L1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1" sId="49" xfDxf="1" s="1" dxf="1" numFmtId="34">
    <nc r="O12">
      <v>65023218</v>
    </nc>
    <ndxf>
      <font>
        <b val="0"/>
        <i val="0"/>
        <strike val="0"/>
        <condense val="0"/>
        <extend val="0"/>
        <outline val="0"/>
        <shadow val="0"/>
        <u val="none"/>
        <vertAlign val="baseline"/>
        <sz val="12"/>
        <color auto="1"/>
        <name val="Arial"/>
        <scheme val="none"/>
      </font>
      <numFmt numFmtId="176" formatCode="_(* #,##0_);_(* \(#,##0\);_(* &quot;-&quot;??_);_(@_)"/>
    </ndxf>
  </rcc>
  <rfmt sheetId="49" xfDxf="1" s="1" sqref="J1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2" sId="49" xfDxf="1" s="1" dxf="1">
    <nc r="K13" t="inlineStr">
      <is>
        <t>Street Lighting (444)</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L1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3" sId="49" xfDxf="1" s="1" dxf="1" numFmtId="34">
    <nc r="O13">
      <v>1744332</v>
    </nc>
    <ndxf>
      <font>
        <b val="0"/>
        <i val="0"/>
        <strike val="0"/>
        <condense val="0"/>
        <extend val="0"/>
        <outline val="0"/>
        <shadow val="0"/>
        <u val="none"/>
        <vertAlign val="baseline"/>
        <sz val="12"/>
        <color auto="1"/>
        <name val="Arial"/>
        <scheme val="none"/>
      </font>
      <numFmt numFmtId="176" formatCode="_(* #,##0_);_(* \(#,##0\);_(* &quot;-&quot;??_);_(@_)"/>
    </ndxf>
  </rcc>
  <rfmt sheetId="49" xfDxf="1" s="1" sqref="J1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4" sId="49" xfDxf="1" s="1" dxf="1">
    <nc r="K14" t="inlineStr">
      <is>
        <t>Other Public Authorities (445)</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L1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5" sId="49" xfDxf="1" s="1" dxf="1" numFmtId="34">
    <nc r="O14">
      <v>16437417</v>
    </nc>
    <ndxf>
      <font>
        <b val="0"/>
        <i val="0"/>
        <strike val="0"/>
        <condense val="0"/>
        <extend val="0"/>
        <outline val="0"/>
        <shadow val="0"/>
        <u val="none"/>
        <vertAlign val="baseline"/>
        <sz val="12"/>
        <color auto="1"/>
        <name val="Arial"/>
        <scheme val="none"/>
      </font>
      <numFmt numFmtId="176" formatCode="_(* #,##0_);_(* \(#,##0\);_(* &quot;-&quot;??_);_(@_)"/>
    </ndxf>
  </rcc>
  <rfmt sheetId="49" xfDxf="1" s="1" sqref="J1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6" sId="49" xfDxf="1" s="1" dxf="1">
    <nc r="K15" t="inlineStr">
      <is>
        <t>Delivery Service</t>
      </is>
    </nc>
    <n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fmt sheetId="49" xfDxf="1" s="1" sqref="L1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7" sId="49" xfDxf="1" s="1" dxf="1" numFmtId="34">
    <nc r="O15">
      <v>9315755</v>
    </nc>
    <ndxf>
      <font>
        <b val="0"/>
        <i val="0"/>
        <strike val="0"/>
        <condense val="0"/>
        <extend val="0"/>
        <outline val="0"/>
        <shadow val="0"/>
        <u val="none"/>
        <vertAlign val="baseline"/>
        <sz val="12"/>
        <color auto="1"/>
        <name val="Arial"/>
        <scheme val="none"/>
      </font>
      <numFmt numFmtId="176" formatCode="_(* #,##0_);_(* \(#,##0\);_(* &quot;-&quot;??_);_(@_)"/>
    </ndxf>
  </rcc>
  <rfmt sheetId="49" xfDxf="1" s="1" sqref="J1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1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1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1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1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7678" sId="49" xfDxf="1" s="1" dxf="1" numFmtId="34">
    <nc r="O16">
      <v>253874922</v>
    </nc>
    <ndxf>
      <font>
        <b val="0"/>
        <i val="0"/>
        <strike val="0"/>
        <condense val="0"/>
        <extend val="0"/>
        <outline val="0"/>
        <shadow val="0"/>
        <u val="none"/>
        <vertAlign val="baseline"/>
        <sz val="12"/>
        <color auto="1"/>
        <name val="Arial"/>
        <scheme val="none"/>
      </font>
      <numFmt numFmtId="178" formatCode="_(&quot;$&quot;* #,##0_);_(&quot;$&quot;* \(#,##0\);_(&quot;$&quot;* &quot;-&quot;??_);_(@_)"/>
      <border diagonalUp="0" diagonalDown="0" outline="0">
        <left/>
        <right/>
        <top style="thin">
          <color indexed="64"/>
        </top>
        <bottom style="double">
          <color indexed="64"/>
        </bottom>
      </border>
    </ndxf>
  </rcc>
  <rfmt sheetId="49" xfDxf="1" sqref="J17" start="0" length="0"/>
  <rfmt sheetId="49" xfDxf="1" sqref="K17" start="0" length="0"/>
  <rfmt sheetId="49" xfDxf="1" sqref="L17" start="0" length="0"/>
  <rfmt sheetId="49" xfDxf="1" sqref="M17" start="0" length="0"/>
  <rfmt sheetId="49" xfDxf="1" sqref="N17" start="0" length="0"/>
  <rfmt sheetId="49" xfDxf="1" sqref="O17" start="0" length="0"/>
  <rfmt sheetId="49" xfDxf="1" sqref="J18" start="0" length="0"/>
  <rfmt sheetId="49" xfDxf="1" sqref="K18" start="0" length="0"/>
  <rfmt sheetId="49" xfDxf="1" sqref="L18" start="0" length="0"/>
  <rfmt sheetId="49" xfDxf="1" sqref="M18" start="0" length="0"/>
  <rfmt sheetId="49" xfDxf="1" sqref="N18" start="0" length="0"/>
  <rfmt sheetId="49" xfDxf="1" sqref="O18" start="0" length="0"/>
  <rfmt sheetId="49" xfDxf="1" sqref="J19" start="0" length="0"/>
  <rfmt sheetId="49" xfDxf="1" sqref="K19" start="0" length="0"/>
  <rfmt sheetId="49" xfDxf="1" sqref="L19" start="0" length="0"/>
  <rfmt sheetId="49" xfDxf="1" sqref="M19" start="0" length="0"/>
  <rfmt sheetId="49" xfDxf="1" sqref="N19" start="0" length="0"/>
  <rfmt sheetId="49" xfDxf="1" sqref="O19" start="0" length="0"/>
  <rfmt sheetId="49" xfDxf="1" sqref="J20" start="0" length="0"/>
  <rfmt sheetId="49" xfDxf="1" sqref="K20" start="0" length="0"/>
  <rfmt sheetId="49" xfDxf="1" sqref="L20" start="0" length="0"/>
  <rfmt sheetId="49" xfDxf="1" sqref="M20" start="0" length="0"/>
  <rfmt sheetId="49" xfDxf="1" sqref="N20" start="0" length="0"/>
  <rfmt sheetId="49" xfDxf="1" sqref="O20" start="0" length="0"/>
  <rfmt sheetId="49" xfDxf="1" sqref="J21" start="0" length="0"/>
  <rfmt sheetId="49" xfDxf="1" sqref="K21" start="0" length="0"/>
  <rfmt sheetId="49" xfDxf="1" sqref="L21" start="0" length="0"/>
  <rfmt sheetId="49" xfDxf="1" sqref="M21" start="0" length="0"/>
  <rfmt sheetId="49" xfDxf="1" sqref="N21" start="0" length="0"/>
  <rfmt sheetId="49" xfDxf="1" sqref="O21" start="0" length="0"/>
  <rfmt sheetId="49" xfDxf="1" sqref="J22" start="0" length="0"/>
  <rfmt sheetId="49" xfDxf="1" sqref="K22" start="0" length="0"/>
  <rfmt sheetId="49" xfDxf="1" sqref="L22" start="0" length="0"/>
  <rfmt sheetId="49" xfDxf="1" sqref="M22" start="0" length="0"/>
  <rfmt sheetId="49" xfDxf="1" sqref="N22" start="0" length="0"/>
  <rfmt sheetId="49" xfDxf="1" sqref="O22" start="0" length="0"/>
  <rfmt sheetId="49" xfDxf="1" sqref="J23" start="0" length="0"/>
  <rfmt sheetId="49" xfDxf="1" sqref="K23" start="0" length="0"/>
  <rfmt sheetId="49" xfDxf="1" sqref="L23" start="0" length="0"/>
  <rfmt sheetId="49" xfDxf="1" sqref="M23" start="0" length="0"/>
  <rfmt sheetId="49" xfDxf="1" sqref="N23" start="0" length="0"/>
  <rfmt sheetId="49" xfDxf="1" sqref="O23" start="0" length="0"/>
  <rfmt sheetId="49" xfDxf="1" sqref="J24" start="0" length="0"/>
  <rfmt sheetId="49" xfDxf="1" sqref="K24" start="0" length="0"/>
  <rfmt sheetId="49" xfDxf="1" sqref="L24" start="0" length="0"/>
  <rfmt sheetId="49" xfDxf="1" sqref="M24" start="0" length="0"/>
  <rfmt sheetId="49" xfDxf="1" sqref="N24" start="0" length="0"/>
  <rfmt sheetId="49" xfDxf="1" sqref="O24" start="0" length="0"/>
  <rfmt sheetId="49" xfDxf="1" sqref="J25" start="0" length="0"/>
  <rfmt sheetId="49" xfDxf="1" sqref="K25" start="0" length="0"/>
  <rfmt sheetId="49" xfDxf="1" sqref="L25" start="0" length="0"/>
  <rfmt sheetId="49" xfDxf="1" sqref="M25" start="0" length="0"/>
  <rfmt sheetId="49" xfDxf="1" sqref="N25" start="0" length="0"/>
  <rfmt sheetId="49" xfDxf="1" sqref="O25" start="0" length="0"/>
  <rfmt sheetId="49" xfDxf="1" sqref="J26" start="0" length="0"/>
  <rfmt sheetId="49" xfDxf="1" sqref="K26" start="0" length="0"/>
  <rfmt sheetId="49" xfDxf="1" sqref="L26" start="0" length="0"/>
  <rfmt sheetId="49" xfDxf="1" sqref="M26" start="0" length="0"/>
  <rfmt sheetId="49" xfDxf="1" sqref="N26" start="0" length="0"/>
  <rfmt sheetId="49" xfDxf="1" sqref="O26" start="0" length="0"/>
  <rfmt sheetId="49" xfDxf="1" sqref="J27" start="0" length="0"/>
  <rfmt sheetId="49" xfDxf="1" sqref="K27" start="0" length="0"/>
  <rfmt sheetId="49" xfDxf="1" sqref="L27" start="0" length="0"/>
  <rfmt sheetId="49" xfDxf="1" sqref="M27" start="0" length="0"/>
  <rfmt sheetId="49" xfDxf="1" sqref="N27" start="0" length="0"/>
  <rfmt sheetId="49" xfDxf="1" sqref="O27" start="0" length="0"/>
  <rfmt sheetId="49" xfDxf="1" sqref="J28" start="0" length="0"/>
  <rfmt sheetId="49" xfDxf="1" sqref="K28" start="0" length="0"/>
  <rfmt sheetId="49" xfDxf="1" sqref="L28" start="0" length="0"/>
  <rfmt sheetId="49" xfDxf="1" sqref="M28" start="0" length="0"/>
  <rfmt sheetId="49" xfDxf="1" sqref="N28" start="0" length="0"/>
  <rfmt sheetId="49" xfDxf="1" sqref="O28" start="0" length="0"/>
  <rfmt sheetId="49" xfDxf="1" sqref="J29" start="0" length="0"/>
  <rfmt sheetId="49" xfDxf="1" sqref="K29" start="0" length="0"/>
  <rfmt sheetId="49" xfDxf="1" sqref="L29" start="0" length="0"/>
  <rfmt sheetId="49" xfDxf="1" sqref="M29" start="0" length="0"/>
  <rfmt sheetId="49" xfDxf="1" sqref="N29" start="0" length="0"/>
  <rfmt sheetId="49" xfDxf="1" sqref="O29" start="0" length="0"/>
  <rfmt sheetId="49" xfDxf="1" sqref="J30" start="0" length="0"/>
  <rfmt sheetId="49" xfDxf="1" sqref="K30" start="0" length="0"/>
  <rfmt sheetId="49" xfDxf="1" sqref="L30" start="0" length="0"/>
  <rfmt sheetId="49" xfDxf="1" sqref="M30" start="0" length="0"/>
  <rfmt sheetId="49" xfDxf="1" sqref="N30" start="0" length="0"/>
  <rfmt sheetId="49" xfDxf="1" sqref="O30" start="0" length="0"/>
  <rfmt sheetId="49" xfDxf="1" sqref="J31" start="0" length="0"/>
  <rfmt sheetId="49" xfDxf="1" sqref="K31" start="0" length="0"/>
  <rfmt sheetId="49" xfDxf="1" sqref="L31" start="0" length="0"/>
  <rfmt sheetId="49" xfDxf="1" sqref="M31" start="0" length="0"/>
  <rfmt sheetId="49" xfDxf="1" sqref="N31" start="0" length="0"/>
  <rfmt sheetId="49" xfDxf="1" sqref="O31" start="0" length="0"/>
  <rfmt sheetId="49" xfDxf="1" sqref="J32" start="0" length="0"/>
  <rfmt sheetId="49" xfDxf="1" sqref="K32" start="0" length="0"/>
  <rfmt sheetId="49" xfDxf="1" sqref="L32" start="0" length="0"/>
  <rfmt sheetId="49" xfDxf="1" sqref="M32" start="0" length="0"/>
  <rfmt sheetId="49" xfDxf="1" sqref="N32" start="0" length="0"/>
  <rfmt sheetId="49" xfDxf="1" sqref="O32" start="0" length="0"/>
  <rfmt sheetId="49" xfDxf="1" s="1" sqref="J3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3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L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M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N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O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J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49" xfDxf="1" s="1" sqref="K4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49" xfDxf="1" s="1" sqref="L4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49" xfDxf="1" s="1" sqref="M4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49" xfDxf="1" s="1" sqref="N4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49" xfDxf="1" s="1" sqref="O47" start="0" length="0">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m rId="7679" sheetId="49" source="K47" destination="I46" sourceSheetId="49"/>
  <rcc rId="7680" sId="49">
    <nc r="J46" t="inlineStr">
      <is>
        <t>NOTE:  All electric sales under</t>
      </is>
    </nc>
  </rcc>
  <rcc rId="7681" sId="49">
    <nc r="J47" t="inlineStr">
      <is>
        <t>service classification Nos. 1,</t>
      </is>
    </nc>
  </rcc>
  <rcc rId="7682" sId="49" odxf="1" dxf="1">
    <nc r="J48" t="inlineStr">
      <is>
        <t>2, 3, 5, 6, 8, 9, 11, and 13 are</t>
      </is>
    </nc>
    <odxf>
      <font>
        <sz val="12"/>
        <color auto="1"/>
        <name val="Arial"/>
        <scheme val="none"/>
      </font>
    </odxf>
    <ndxf>
      <font>
        <sz val="12"/>
        <color auto="1"/>
        <name val="Arial"/>
        <scheme val="none"/>
      </font>
    </ndxf>
  </rcc>
  <rcc rId="7683" sId="49" odxf="1" dxf="1">
    <nc r="J49" t="inlineStr">
      <is>
        <t xml:space="preserve">subject to adjustment based on </t>
      </is>
    </nc>
    <odxf>
      <font>
        <sz val="12"/>
        <color auto="1"/>
        <name val="Arial"/>
        <scheme val="none"/>
      </font>
    </odxf>
    <ndxf>
      <font>
        <sz val="12"/>
        <color auto="1"/>
        <name val="Arial"/>
        <scheme val="none"/>
      </font>
    </ndxf>
  </rcc>
  <rfmt sheetId="49" sqref="J49">
    <dxf>
      <font>
        <b val="0"/>
        <i val="0"/>
        <strike val="0"/>
        <condense val="0"/>
        <extend val="0"/>
        <outline val="0"/>
        <shadow val="0"/>
        <u val="none"/>
        <vertAlign val="baseline"/>
        <sz val="12"/>
        <color auto="1"/>
        <name val="Arial"/>
        <scheme val="none"/>
      </font>
    </dxf>
  </rfmt>
  <rcc rId="7684" sId="49" odxf="1" dxf="1">
    <nc r="J50" t="inlineStr">
      <is>
        <t>the costs of electric fuel to</t>
      </is>
    </nc>
    <odxf>
      <font>
        <sz val="12"/>
        <color auto="1"/>
        <name val="Arial"/>
        <scheme val="none"/>
      </font>
    </odxf>
    <ndxf>
      <font>
        <sz val="12"/>
        <color auto="1"/>
        <name val="Arial"/>
        <scheme val="none"/>
      </font>
    </ndxf>
  </rcc>
  <rfmt sheetId="49" sqref="J50">
    <dxf>
      <font>
        <b val="0"/>
        <i val="0"/>
        <strike val="0"/>
        <condense val="0"/>
        <extend val="0"/>
        <outline val="0"/>
        <shadow val="0"/>
        <u val="none"/>
        <vertAlign val="baseline"/>
        <sz val="12"/>
        <color auto="1"/>
        <name val="Arial"/>
        <scheme val="none"/>
      </font>
    </dxf>
  </rfmt>
  <rcc rId="7685" sId="49" odxf="1" dxf="1">
    <nc r="J51" t="inlineStr">
      <is>
        <t>respondent</t>
      </is>
    </nc>
    <odxf>
      <font>
        <sz val="12"/>
        <color auto="1"/>
        <name val="Arial"/>
        <scheme val="none"/>
      </font>
    </odxf>
    <ndxf>
      <font>
        <sz val="12"/>
        <color auto="1"/>
        <name val="Arial"/>
        <scheme val="none"/>
      </font>
    </ndxf>
  </rcc>
  <rfmt sheetId="49" sqref="J51">
    <dxf>
      <font>
        <b val="0"/>
        <i val="0"/>
        <strike val="0"/>
        <condense val="0"/>
        <extend val="0"/>
        <outline val="0"/>
        <shadow val="0"/>
        <u val="none"/>
        <vertAlign val="baseline"/>
        <sz val="12"/>
        <color auto="1"/>
        <name val="Arial"/>
        <scheme val="none"/>
      </font>
    </dxf>
  </rfmt>
  <rfmt sheetId="49" sqref="O11:O16" start="0" length="2147483647">
    <dxf>
      <font>
        <sz val="10"/>
      </font>
    </dxf>
  </rfmt>
  <rfmt sheetId="49" sqref="O15" start="0" length="0">
    <dxf>
      <border>
        <left/>
        <right/>
        <top/>
        <bottom style="thin">
          <color theme="1"/>
        </bottom>
      </border>
    </dxf>
  </rfmt>
  <rfmt sheetId="49" sqref="O16" start="0" length="0">
    <dxf>
      <border>
        <left/>
        <right/>
        <top style="thin">
          <color theme="1"/>
        </top>
        <bottom style="double">
          <color theme="1"/>
        </bottom>
      </border>
    </dxf>
  </rfmt>
  <rcv guid="{139C5046-2F46-48F5-A0B9-76AEA7D78668}" action="delete"/>
  <rdn rId="0" localSheetId="57" customView="1" name="Z_139C5046_2F46_48F5_A0B9_76AEA7D78668_.wvu.PrintArea" hidden="1" oldHidden="1">
    <formula>'337'!$A$1:$H$101</formula>
    <oldFormula>'337'!$A$1:$H$101</oldFormula>
  </rdn>
  <rcv guid="{139C5046-2F46-48F5-A0B9-76AEA7D78668}" action="add"/>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687" sId="49" ref="N1:N1048576" action="deleteCol">
    <rfmt sheetId="49" xfDxf="1" sqref="N1:N1048576" start="0" length="0"/>
    <rfmt sheetId="49" s="1" sqref="N1" start="0" length="0">
      <dxf>
        <font>
          <sz val="12"/>
          <color auto="1"/>
          <name val="Arial"/>
          <scheme val="none"/>
        </font>
      </dxf>
    </rfmt>
    <rfmt sheetId="49" s="1" sqref="N2" start="0" length="0">
      <dxf>
        <font>
          <sz val="12"/>
          <color auto="1"/>
          <name val="Arial"/>
          <scheme val="none"/>
        </font>
      </dxf>
    </rfmt>
    <rfmt sheetId="49" s="1" sqref="N3" start="0" length="0">
      <dxf>
        <font>
          <sz val="12"/>
          <color auto="1"/>
          <name val="Arial"/>
          <scheme val="none"/>
        </font>
      </dxf>
    </rfmt>
    <rfmt sheetId="49" s="1" sqref="N4" start="0" length="0">
      <dxf>
        <font>
          <sz val="12"/>
          <color auto="1"/>
          <name val="Arial"/>
          <scheme val="none"/>
        </font>
      </dxf>
    </rfmt>
    <rfmt sheetId="49" s="1" sqref="N5" start="0" length="0">
      <dxf>
        <font>
          <sz val="12"/>
          <color auto="1"/>
          <name val="Arial"/>
          <scheme val="none"/>
        </font>
      </dxf>
    </rfmt>
    <rfmt sheetId="49" s="1" sqref="N6" start="0" length="0">
      <dxf>
        <font>
          <sz val="10"/>
          <color auto="1"/>
          <name val="Arial"/>
          <scheme val="none"/>
        </font>
        <alignment horizontal="center" readingOrder="0"/>
      </dxf>
    </rfmt>
    <rfmt sheetId="49" s="1" sqref="N7" start="0" length="0">
      <dxf>
        <font>
          <sz val="10"/>
          <color auto="1"/>
          <name val="Arial"/>
          <scheme val="none"/>
        </font>
        <alignment horizontal="center" readingOrder="0"/>
      </dxf>
    </rfmt>
    <rfmt sheetId="49" s="1" sqref="N8" start="0" length="0">
      <dxf>
        <font>
          <sz val="12"/>
          <color auto="1"/>
          <name val="Arial"/>
          <scheme val="none"/>
        </font>
      </dxf>
    </rfmt>
    <rfmt sheetId="49" s="1" sqref="N9" start="0" length="0">
      <dxf>
        <font>
          <sz val="12"/>
          <color auto="1"/>
          <name val="Arial"/>
          <scheme val="none"/>
        </font>
      </dxf>
    </rfmt>
    <rfmt sheetId="49" s="1" sqref="N10" start="0" length="0">
      <dxf>
        <font>
          <sz val="12"/>
          <color auto="1"/>
          <name val="Arial"/>
          <scheme val="none"/>
        </font>
      </dxf>
    </rfmt>
    <rfmt sheetId="49" s="1" sqref="N11" start="0" length="0">
      <dxf>
        <font>
          <sz val="12"/>
          <color auto="1"/>
          <name val="Arial"/>
          <scheme val="none"/>
        </font>
      </dxf>
    </rfmt>
    <rfmt sheetId="49" s="1" sqref="N12" start="0" length="0">
      <dxf>
        <font>
          <sz val="12"/>
          <color auto="1"/>
          <name val="Arial"/>
          <scheme val="none"/>
        </font>
      </dxf>
    </rfmt>
    <rfmt sheetId="49" s="1" sqref="N13" start="0" length="0">
      <dxf>
        <font>
          <sz val="12"/>
          <color auto="1"/>
          <name val="Arial"/>
          <scheme val="none"/>
        </font>
      </dxf>
    </rfmt>
    <rfmt sheetId="49" s="1" sqref="N14" start="0" length="0">
      <dxf>
        <font>
          <sz val="12"/>
          <color auto="1"/>
          <name val="Arial"/>
          <scheme val="none"/>
        </font>
      </dxf>
    </rfmt>
    <rfmt sheetId="49" s="1" sqref="N15" start="0" length="0">
      <dxf>
        <font>
          <sz val="12"/>
          <color auto="1"/>
          <name val="Arial"/>
          <scheme val="none"/>
        </font>
      </dxf>
    </rfmt>
    <rfmt sheetId="49" s="1" sqref="N16" start="0" length="0">
      <dxf>
        <font>
          <sz val="12"/>
          <color auto="1"/>
          <name val="Arial"/>
          <scheme val="none"/>
        </font>
      </dxf>
    </rfmt>
    <rfmt sheetId="49" s="1" sqref="N33" start="0" length="0">
      <dxf>
        <font>
          <sz val="12"/>
          <color auto="1"/>
          <name val="Arial"/>
          <scheme val="none"/>
        </font>
      </dxf>
    </rfmt>
    <rfmt sheetId="49" s="1" sqref="N34" start="0" length="0">
      <dxf>
        <font>
          <sz val="12"/>
          <color auto="1"/>
          <name val="Arial"/>
          <scheme val="none"/>
        </font>
      </dxf>
    </rfmt>
    <rfmt sheetId="49" s="1" sqref="N35" start="0" length="0">
      <dxf>
        <font>
          <sz val="12"/>
          <color auto="1"/>
          <name val="Arial"/>
          <scheme val="none"/>
        </font>
      </dxf>
    </rfmt>
    <rfmt sheetId="49" s="1" sqref="N36" start="0" length="0">
      <dxf>
        <font>
          <sz val="12"/>
          <color auto="1"/>
          <name val="Arial"/>
          <scheme val="none"/>
        </font>
      </dxf>
    </rfmt>
    <rfmt sheetId="49" s="1" sqref="N37" start="0" length="0">
      <dxf>
        <font>
          <sz val="12"/>
          <color auto="1"/>
          <name val="Arial"/>
          <scheme val="none"/>
        </font>
      </dxf>
    </rfmt>
    <rfmt sheetId="49" s="1" sqref="N38" start="0" length="0">
      <dxf>
        <font>
          <sz val="12"/>
          <color auto="1"/>
          <name val="Arial"/>
          <scheme val="none"/>
        </font>
      </dxf>
    </rfmt>
    <rfmt sheetId="49" s="1" sqref="N39" start="0" length="0">
      <dxf>
        <font>
          <sz val="12"/>
          <color auto="1"/>
          <name val="Arial"/>
          <scheme val="none"/>
        </font>
      </dxf>
    </rfmt>
    <rfmt sheetId="49" s="1" sqref="N40" start="0" length="0">
      <dxf>
        <font>
          <sz val="12"/>
          <color auto="1"/>
          <name val="Arial"/>
          <scheme val="none"/>
        </font>
      </dxf>
    </rfmt>
    <rfmt sheetId="49" s="1" sqref="N41" start="0" length="0">
      <dxf>
        <font>
          <sz val="12"/>
          <color auto="1"/>
          <name val="Arial"/>
          <scheme val="none"/>
        </font>
      </dxf>
    </rfmt>
    <rfmt sheetId="49" s="1" sqref="N42" start="0" length="0">
      <dxf>
        <font>
          <sz val="12"/>
          <color auto="1"/>
          <name val="Arial"/>
          <scheme val="none"/>
        </font>
      </dxf>
    </rfmt>
    <rfmt sheetId="49" s="1" sqref="N43" start="0" length="0">
      <dxf>
        <font>
          <sz val="12"/>
          <color auto="1"/>
          <name val="Arial"/>
          <scheme val="none"/>
        </font>
      </dxf>
    </rfmt>
    <rfmt sheetId="49" s="1" sqref="N44" start="0" length="0">
      <dxf>
        <font>
          <sz val="12"/>
          <color auto="1"/>
          <name val="Arial"/>
          <scheme val="none"/>
        </font>
      </dxf>
    </rfmt>
    <rfmt sheetId="49" s="1" sqref="N45" start="0" length="0">
      <dxf>
        <font>
          <sz val="12"/>
          <color auto="1"/>
          <name val="Arial"/>
          <scheme val="none"/>
        </font>
      </dxf>
    </rfmt>
    <rfmt sheetId="49" s="1" sqref="N46" start="0" length="0">
      <dxf>
        <font>
          <sz val="12"/>
          <color auto="1"/>
          <name val="Arial"/>
          <scheme val="none"/>
        </font>
      </dxf>
    </rfmt>
    <rfmt sheetId="49" s="1" sqref="N47" start="0" length="0">
      <dxf>
        <font>
          <sz val="10"/>
          <color auto="1"/>
          <name val="Arial"/>
          <scheme val="none"/>
        </font>
        <alignment horizontal="left" vertical="top" wrapText="1" readingOrder="0"/>
      </dxf>
    </rfmt>
  </rrc>
  <rcv guid="{139C5046-2F46-48F5-A0B9-76AEA7D78668}" action="delete"/>
  <rdn rId="0" localSheetId="57" customView="1" name="Z_139C5046_2F46_48F5_A0B9_76AEA7D78668_.wvu.PrintArea" hidden="1" oldHidden="1">
    <formula>'337'!$A$1:$H$101</formula>
    <oldFormula>'337'!$A$1:$H$101</oldFormula>
  </rdn>
  <rcv guid="{139C5046-2F46-48F5-A0B9-76AEA7D78668}" action="add"/>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89" sId="58" odxf="1" dxf="1">
    <nc r="B27" t="inlineStr">
      <is>
        <t>Capital Stock Expense (Contra Account 214):</t>
      </is>
    </nc>
    <odxf>
      <font>
        <sz val="12"/>
        <color auto="1"/>
        <name val="Arial"/>
        <scheme val="none"/>
      </font>
    </odxf>
    <ndxf>
      <font>
        <sz val="12"/>
        <color auto="1"/>
        <name val="Arial"/>
        <scheme val="none"/>
      </font>
    </ndxf>
  </rcc>
  <rcc rId="7690" sId="58" odxf="1" dxf="1">
    <nc r="B29" t="inlineStr">
      <is>
        <t>Preferred Stock Redemption Cost Amortization</t>
      </is>
    </nc>
    <odxf>
      <font>
        <sz val="12"/>
        <color auto="1"/>
        <name val="Arial"/>
        <scheme val="none"/>
      </font>
    </odxf>
    <ndxf>
      <font>
        <sz val="12"/>
        <color auto="1"/>
        <name val="Arial"/>
        <scheme val="none"/>
      </font>
    </ndxf>
  </rcc>
  <rcc rId="7691" sId="58" numFmtId="4">
    <nc r="E29">
      <v>90648</v>
    </nc>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92" sId="50" xfDxf="1" dxf="1">
    <nc r="B41" t="inlineStr">
      <is>
        <t>New York State Electric and Gas-Borderline</t>
      </is>
    </nc>
    <ndxf>
      <font/>
      <border outline="0">
        <left style="thin">
          <color indexed="8"/>
        </left>
        <bottom style="thin">
          <color indexed="8"/>
        </bottom>
      </border>
    </ndxf>
  </rcc>
  <rfmt sheetId="50" xfDxf="1" sqref="C41" start="0" length="0">
    <dxf>
      <font/>
      <border outline="0">
        <right style="thin">
          <color indexed="8"/>
        </right>
        <bottom style="thin">
          <color indexed="8"/>
        </bottom>
      </border>
    </dxf>
  </rfmt>
  <rcc rId="7693" sId="50" xfDxf="1" dxf="1">
    <nc r="D41" t="inlineStr">
      <is>
        <t>RQ</t>
      </is>
    </nc>
    <ndxf>
      <font/>
      <alignment horizontal="center" readingOrder="0"/>
      <border outline="0">
        <right style="thin">
          <color indexed="8"/>
        </right>
        <bottom style="thin">
          <color indexed="8"/>
        </bottom>
      </border>
    </ndxf>
  </rcc>
  <rcc rId="7694" sId="50" xfDxf="1" dxf="1">
    <nc r="E41">
      <v>3</v>
    </nc>
    <ndxf>
      <font/>
      <alignment horizontal="center" readingOrder="0"/>
      <border outline="0">
        <bottom style="thin">
          <color indexed="8"/>
        </bottom>
      </border>
    </ndxf>
  </rcc>
  <rcc rId="7695" sId="50" xfDxf="1" dxf="1">
    <nc r="B42" t="inlineStr">
      <is>
        <t>Orange &amp; Rockland-Borderline</t>
      </is>
    </nc>
    <ndxf>
      <font/>
      <border outline="0">
        <left style="thin">
          <color indexed="8"/>
        </left>
        <bottom style="thin">
          <color indexed="8"/>
        </bottom>
      </border>
    </ndxf>
  </rcc>
  <rfmt sheetId="50" xfDxf="1" sqref="C42" start="0" length="0">
    <dxf>
      <font/>
      <border outline="0">
        <right style="thin">
          <color indexed="8"/>
        </right>
        <bottom style="thin">
          <color indexed="8"/>
        </bottom>
      </border>
    </dxf>
  </rfmt>
  <rcc rId="7696" sId="50" xfDxf="1" dxf="1">
    <nc r="D42" t="inlineStr">
      <is>
        <t>RQ</t>
      </is>
    </nc>
    <ndxf>
      <font/>
      <alignment horizontal="center" readingOrder="0"/>
      <border outline="0">
        <right style="thin">
          <color indexed="8"/>
        </right>
        <bottom style="thin">
          <color indexed="8"/>
        </bottom>
      </border>
    </ndxf>
  </rcc>
  <rcc rId="7697" sId="50" xfDxf="1" dxf="1">
    <nc r="E42">
      <v>4</v>
    </nc>
    <ndxf>
      <font/>
      <alignment horizontal="center" readingOrder="0"/>
      <border outline="0">
        <bottom style="thin">
          <color indexed="8"/>
        </bottom>
      </border>
    </ndxf>
  </rcc>
  <rcc rId="7698" sId="50" xfDxf="1" dxf="1">
    <nc r="B43" t="inlineStr">
      <is>
        <t>Orange &amp; Rockland</t>
      </is>
    </nc>
    <ndxf>
      <font/>
      <border outline="0">
        <left style="thin">
          <color indexed="8"/>
        </left>
        <bottom style="thin">
          <color indexed="8"/>
        </bottom>
      </border>
    </ndxf>
  </rcc>
  <rfmt sheetId="50" xfDxf="1" sqref="C43" start="0" length="0">
    <dxf>
      <font/>
      <border outline="0">
        <right style="thin">
          <color indexed="8"/>
        </right>
        <bottom style="thin">
          <color indexed="8"/>
        </bottom>
      </border>
    </dxf>
  </rfmt>
  <rcc rId="7699" sId="50" xfDxf="1" dxf="1">
    <nc r="D43" t="inlineStr">
      <is>
        <t>RQ</t>
      </is>
    </nc>
    <ndxf>
      <font/>
      <alignment horizontal="center" readingOrder="0"/>
      <border outline="0">
        <right style="thin">
          <color indexed="8"/>
        </right>
        <bottom style="thin">
          <color indexed="8"/>
        </bottom>
      </border>
    </ndxf>
  </rcc>
  <rcc rId="7700" sId="50" xfDxf="1" dxf="1">
    <nc r="E43">
      <v>32</v>
    </nc>
    <ndxf>
      <font/>
      <alignment horizontal="center" readingOrder="0"/>
      <border outline="0">
        <bottom style="thin">
          <color indexed="8"/>
        </bottom>
      </border>
    </ndxf>
  </rcc>
  <rcc rId="7701" sId="50" xfDxf="1" dxf="1">
    <nc r="B44" t="inlineStr">
      <is>
        <t>New York State Electric and Gas</t>
      </is>
    </nc>
    <ndxf>
      <font/>
      <border outline="0">
        <left style="thin">
          <color indexed="8"/>
        </left>
        <bottom style="thin">
          <color indexed="8"/>
        </bottom>
      </border>
    </ndxf>
  </rcc>
  <rfmt sheetId="50" xfDxf="1" sqref="C44" start="0" length="0">
    <dxf>
      <font/>
      <border outline="0">
        <right style="thin">
          <color indexed="8"/>
        </right>
        <bottom style="thin">
          <color indexed="8"/>
        </bottom>
      </border>
    </dxf>
  </rfmt>
  <rcc rId="7702" sId="50" xfDxf="1" dxf="1">
    <nc r="D44" t="inlineStr">
      <is>
        <t>RQ</t>
      </is>
    </nc>
    <ndxf>
      <font/>
      <alignment horizontal="center" readingOrder="0"/>
      <border outline="0">
        <right style="thin">
          <color indexed="8"/>
        </right>
        <bottom style="thin">
          <color indexed="8"/>
        </bottom>
      </border>
    </ndxf>
  </rcc>
  <rfmt sheetId="50" xfDxf="1" sqref="E44" start="0" length="0">
    <dxf>
      <font/>
      <alignment horizontal="center" readingOrder="0"/>
      <border outline="0">
        <bottom style="thin">
          <color indexed="8"/>
        </bottom>
      </border>
    </dxf>
  </rfmt>
  <rcc rId="7703" sId="50" xfDxf="1" dxf="1">
    <nc r="B45" t="inlineStr">
      <is>
        <t>National Grid-Borderline</t>
      </is>
    </nc>
    <ndxf>
      <font/>
      <border outline="0">
        <left style="thin">
          <color indexed="8"/>
        </left>
        <bottom style="thin">
          <color indexed="8"/>
        </bottom>
      </border>
    </ndxf>
  </rcc>
  <rfmt sheetId="50" xfDxf="1" sqref="C45" start="0" length="0">
    <dxf>
      <font/>
      <border outline="0">
        <right style="thin">
          <color indexed="8"/>
        </right>
        <bottom style="thin">
          <color indexed="8"/>
        </bottom>
      </border>
    </dxf>
  </rfmt>
  <rcc rId="7704" sId="50" xfDxf="1" dxf="1">
    <nc r="D45" t="inlineStr">
      <is>
        <t>RQ</t>
      </is>
    </nc>
    <ndxf>
      <font/>
      <alignment horizontal="center" readingOrder="0"/>
      <border outline="0">
        <right style="thin">
          <color indexed="8"/>
        </right>
        <bottom style="thin">
          <color indexed="8"/>
        </bottom>
      </border>
    </ndxf>
  </rcc>
  <rcc rId="7705" sId="50" xfDxf="1" dxf="1">
    <nc r="E45">
      <v>27</v>
    </nc>
    <ndxf>
      <font/>
      <alignment horizontal="center" readingOrder="0"/>
      <border outline="0">
        <bottom style="thin">
          <color indexed="8"/>
        </bottom>
      </border>
    </ndxf>
  </rcc>
  <rcc rId="7706" sId="50" xfDxf="1" dxf="1">
    <nc r="B46" t="inlineStr">
      <is>
        <t>New York ISO</t>
      </is>
    </nc>
    <ndxf>
      <font/>
      <border outline="0">
        <left style="thin">
          <color indexed="8"/>
        </left>
        <bottom style="thin">
          <color indexed="8"/>
        </bottom>
      </border>
    </ndxf>
  </rcc>
  <rfmt sheetId="50" xfDxf="1" sqref="C46" start="0" length="0">
    <dxf>
      <font/>
      <border outline="0">
        <right style="thin">
          <color indexed="8"/>
        </right>
        <bottom style="thin">
          <color indexed="8"/>
        </bottom>
      </border>
    </dxf>
  </rfmt>
  <rcc rId="7707" sId="50" xfDxf="1" dxf="1">
    <nc r="D46" t="inlineStr">
      <is>
        <t>RQ</t>
      </is>
    </nc>
    <ndxf>
      <font/>
      <alignment horizontal="center" readingOrder="0"/>
      <border outline="0">
        <right style="thin">
          <color indexed="8"/>
        </right>
        <bottom style="thin">
          <color indexed="8"/>
        </bottom>
      </border>
    </ndxf>
  </rcc>
  <rfmt sheetId="50" xfDxf="1" sqref="E46" start="0" length="0">
    <dxf>
      <font/>
      <alignment horizontal="center" readingOrder="0"/>
      <border outline="0">
        <bottom style="thin">
          <color indexed="8"/>
        </bottom>
      </border>
    </dxf>
  </rfmt>
  <rcc rId="7708" sId="50" xfDxf="1" dxf="1">
    <nc r="B47" t="inlineStr">
      <is>
        <t>Power Authority State of New York</t>
      </is>
    </nc>
    <ndxf>
      <font/>
      <border outline="0">
        <left style="thin">
          <color indexed="8"/>
        </left>
        <bottom style="thin">
          <color indexed="8"/>
        </bottom>
      </border>
    </ndxf>
  </rcc>
  <rfmt sheetId="50" xfDxf="1" sqref="C47" start="0" length="0">
    <dxf>
      <font/>
      <border outline="0">
        <right style="thin">
          <color indexed="8"/>
        </right>
        <bottom style="thin">
          <color indexed="8"/>
        </bottom>
      </border>
    </dxf>
  </rfmt>
  <rcc rId="7709" sId="50" xfDxf="1" dxf="1">
    <nc r="D47" t="inlineStr">
      <is>
        <t>RQ</t>
      </is>
    </nc>
    <ndxf>
      <font/>
      <alignment horizontal="center" readingOrder="0"/>
      <border outline="0">
        <right style="thin">
          <color indexed="8"/>
        </right>
        <bottom style="thin">
          <color indexed="8"/>
        </bottom>
      </border>
    </ndxf>
  </rcc>
  <rcc rId="7710" sId="50" xfDxf="1" dxf="1">
    <nc r="E47">
      <v>65</v>
    </nc>
    <ndxf>
      <font/>
      <alignment horizontal="center" readingOrder="0"/>
      <border outline="0">
        <bottom style="thin">
          <color indexed="8"/>
        </bottom>
      </border>
    </ndxf>
  </rcc>
  <rfmt sheetId="50" xfDxf="1" sqref="B48" start="0" length="0">
    <dxf>
      <font/>
      <border outline="0">
        <left style="thin">
          <color indexed="8"/>
        </left>
        <bottom style="thin">
          <color indexed="8"/>
        </bottom>
      </border>
    </dxf>
  </rfmt>
  <rfmt sheetId="50" xfDxf="1" sqref="C48" start="0" length="0">
    <dxf>
      <font/>
      <border outline="0">
        <right style="thin">
          <color indexed="8"/>
        </right>
        <bottom style="thin">
          <color indexed="8"/>
        </bottom>
      </border>
    </dxf>
  </rfmt>
  <rfmt sheetId="50" xfDxf="1" sqref="D48" start="0" length="0">
    <dxf>
      <font/>
      <border outline="0">
        <right style="thin">
          <color indexed="8"/>
        </right>
        <bottom style="thin">
          <color indexed="8"/>
        </bottom>
      </border>
    </dxf>
  </rfmt>
  <rfmt sheetId="50" xfDxf="1" sqref="E48" start="0" length="0">
    <dxf>
      <font/>
      <border outline="0">
        <bottom style="thin">
          <color indexed="8"/>
        </bottom>
      </border>
    </dxf>
  </rfmt>
  <rcc rId="7711" sId="50" xfDxf="1" dxf="1">
    <nc r="B49" t="inlineStr">
      <is>
        <t xml:space="preserve">  SUBTOTAL-RQ</t>
      </is>
    </nc>
    <ndxf>
      <font/>
      <border outline="0">
        <left style="thin">
          <color indexed="8"/>
        </left>
        <bottom style="thin">
          <color indexed="8"/>
        </bottom>
      </border>
    </ndxf>
  </rcc>
  <rfmt sheetId="50" xfDxf="1" sqref="C49" start="0" length="0">
    <dxf>
      <font/>
      <border outline="0">
        <right style="thin">
          <color indexed="8"/>
        </right>
        <bottom style="thin">
          <color indexed="8"/>
        </bottom>
      </border>
    </dxf>
  </rfmt>
  <rfmt sheetId="50" xfDxf="1" sqref="D49" start="0" length="0">
    <dxf>
      <font/>
      <border outline="0">
        <right style="thin">
          <color indexed="8"/>
        </right>
        <bottom style="thin">
          <color indexed="8"/>
        </bottom>
      </border>
    </dxf>
  </rfmt>
  <rfmt sheetId="50" xfDxf="1" sqref="E49" start="0" length="0">
    <dxf>
      <font/>
      <border outline="0">
        <bottom style="thin">
          <color indexed="8"/>
        </bottom>
      </border>
    </dxf>
  </rfmt>
  <rfmt sheetId="50" xfDxf="1" sqref="B50" start="0" length="0">
    <dxf>
      <font/>
      <border outline="0">
        <left style="thin">
          <color indexed="8"/>
        </left>
        <bottom style="thin">
          <color indexed="8"/>
        </bottom>
      </border>
    </dxf>
  </rfmt>
  <rfmt sheetId="50" xfDxf="1" sqref="C50" start="0" length="0">
    <dxf>
      <font/>
      <border outline="0">
        <right style="thin">
          <color indexed="8"/>
        </right>
        <bottom style="thin">
          <color indexed="8"/>
        </bottom>
      </border>
    </dxf>
  </rfmt>
  <rfmt sheetId="50" xfDxf="1" sqref="D50" start="0" length="0">
    <dxf>
      <font/>
      <border outline="0">
        <right style="thin">
          <color indexed="8"/>
        </right>
        <bottom style="thin">
          <color indexed="8"/>
        </bottom>
      </border>
    </dxf>
  </rfmt>
  <rfmt sheetId="50" xfDxf="1" sqref="E50" start="0" length="0">
    <dxf>
      <font/>
      <border outline="0">
        <bottom style="thin">
          <color indexed="8"/>
        </bottom>
      </border>
    </dxf>
  </rfmt>
  <rcc rId="7712" sId="50" xfDxf="1" dxf="1">
    <nc r="B51" t="inlineStr">
      <is>
        <t>New York Power Authority</t>
      </is>
    </nc>
    <ndxf>
      <font/>
      <border outline="0">
        <left style="thin">
          <color indexed="8"/>
        </left>
        <bottom style="thin">
          <color indexed="8"/>
        </bottom>
      </border>
    </ndxf>
  </rcc>
  <rfmt sheetId="50" xfDxf="1" sqref="C51" start="0" length="0">
    <dxf>
      <font/>
      <border outline="0">
        <right style="thin">
          <color indexed="8"/>
        </right>
        <bottom style="thin">
          <color indexed="8"/>
        </bottom>
      </border>
    </dxf>
  </rfmt>
  <rcc rId="7713" sId="50" xfDxf="1" dxf="1">
    <nc r="D51" t="inlineStr">
      <is>
        <t>SF</t>
      </is>
    </nc>
    <ndxf>
      <font/>
      <alignment horizontal="center" readingOrder="0"/>
      <border outline="0">
        <right style="thin">
          <color indexed="8"/>
        </right>
        <bottom style="thin">
          <color indexed="8"/>
        </bottom>
      </border>
    </ndxf>
  </rcc>
  <rfmt sheetId="50" xfDxf="1" sqref="E51" start="0" length="0">
    <dxf>
      <font/>
      <border outline="0">
        <bottom style="thin">
          <color indexed="8"/>
        </bottom>
      </border>
    </dxf>
  </rfmt>
  <rcc rId="7714" sId="50" xfDxf="1" dxf="1" numFmtId="4">
    <nc r="I41">
      <v>924</v>
    </nc>
    <ndxf>
      <numFmt numFmtId="5" formatCode="#,##0_);\(#,##0\)"/>
      <border outline="0">
        <left style="medium">
          <color indexed="8"/>
        </left>
        <right style="thin">
          <color indexed="8"/>
        </right>
        <top style="thin">
          <color indexed="8"/>
        </top>
        <bottom style="thin">
          <color indexed="8"/>
        </bottom>
      </border>
    </ndxf>
  </rcc>
  <rcc rId="7715" sId="50" xfDxf="1" dxf="1" numFmtId="4">
    <nc r="I42">
      <v>447</v>
    </nc>
    <ndxf>
      <font/>
      <numFmt numFmtId="5" formatCode="#,##0_);\(#,##0\)"/>
      <border outline="0">
        <left style="medium">
          <color indexed="8"/>
        </left>
        <right style="thin">
          <color indexed="8"/>
        </right>
        <bottom style="thin">
          <color indexed="8"/>
        </bottom>
      </border>
    </ndxf>
  </rcc>
  <rfmt sheetId="50" xfDxf="1" sqref="I43" start="0" length="0">
    <dxf>
      <font/>
      <numFmt numFmtId="5" formatCode="#,##0_);\(#,##0\)"/>
      <border outline="0">
        <left style="medium">
          <color indexed="8"/>
        </left>
        <right style="thin">
          <color indexed="8"/>
        </right>
        <bottom style="thin">
          <color indexed="8"/>
        </bottom>
      </border>
    </dxf>
  </rfmt>
  <rfmt sheetId="50" xfDxf="1" sqref="I44" start="0" length="0">
    <dxf>
      <font/>
      <numFmt numFmtId="5" formatCode="#,##0_);\(#,##0\)"/>
      <border outline="0">
        <left style="medium">
          <color indexed="8"/>
        </left>
        <right style="thin">
          <color indexed="8"/>
        </right>
        <bottom style="thin">
          <color indexed="8"/>
        </bottom>
      </border>
    </dxf>
  </rfmt>
  <rcc rId="7716" sId="50" xfDxf="1" dxf="1" numFmtId="4">
    <nc r="I45">
      <v>277</v>
    </nc>
    <ndxf>
      <font/>
      <numFmt numFmtId="5" formatCode="#,##0_);\(#,##0\)"/>
      <border outline="0">
        <left style="medium">
          <color indexed="8"/>
        </left>
        <right style="thin">
          <color indexed="8"/>
        </right>
        <bottom style="thin">
          <color indexed="8"/>
        </bottom>
      </border>
    </ndxf>
  </rcc>
  <rcc rId="7717" sId="50" xfDxf="1" dxf="1" numFmtId="4">
    <nc r="I46">
      <v>52212</v>
    </nc>
    <ndxf>
      <font/>
      <numFmt numFmtId="5" formatCode="#,##0_);\(#,##0\)"/>
      <border outline="0">
        <left style="medium">
          <color indexed="8"/>
        </left>
        <right style="thin">
          <color indexed="8"/>
        </right>
        <bottom style="thin">
          <color indexed="8"/>
        </bottom>
      </border>
    </ndxf>
  </rcc>
  <rcc rId="7718" sId="50" xfDxf="1" dxf="1" numFmtId="11">
    <nc r="K41">
      <v>115710</v>
    </nc>
    <ndxf>
      <font/>
      <numFmt numFmtId="9" formatCode="&quot;$&quot;#,##0_);\(&quot;$&quot;#,##0\)"/>
      <border outline="0">
        <right style="thin">
          <color indexed="8"/>
        </right>
        <bottom style="thin">
          <color indexed="8"/>
        </bottom>
      </border>
    </ndxf>
  </rcc>
  <rcc rId="7719" sId="50" xfDxf="1" dxf="1" numFmtId="4">
    <nc r="K42">
      <v>8950</v>
    </nc>
    <ndxf>
      <font/>
      <numFmt numFmtId="5" formatCode="#,##0_);\(#,##0\)"/>
      <border outline="0">
        <right style="thin">
          <color indexed="8"/>
        </right>
        <bottom style="thin">
          <color indexed="8"/>
        </bottom>
      </border>
    </ndxf>
  </rcc>
  <rfmt sheetId="50" xfDxf="1" sqref="K43" start="0" length="0">
    <dxf>
      <font/>
      <numFmt numFmtId="5" formatCode="#,##0_);\(#,##0\)"/>
      <border outline="0">
        <right style="thin">
          <color indexed="8"/>
        </right>
        <bottom style="thin">
          <color indexed="8"/>
        </bottom>
      </border>
    </dxf>
  </rfmt>
  <rfmt sheetId="50" xfDxf="1" sqref="K44" start="0" length="0">
    <dxf>
      <font/>
      <numFmt numFmtId="5" formatCode="#,##0_);\(#,##0\)"/>
      <border outline="0">
        <right style="thin">
          <color indexed="8"/>
        </right>
        <bottom style="thin">
          <color indexed="8"/>
        </bottom>
      </border>
    </dxf>
  </rfmt>
  <rcc rId="7720" sId="50" xfDxf="1" dxf="1" numFmtId="4">
    <nc r="K45">
      <v>5719</v>
    </nc>
    <ndxf>
      <font/>
      <numFmt numFmtId="5" formatCode="#,##0_);\(#,##0\)"/>
      <border outline="0">
        <right style="thin">
          <color indexed="8"/>
        </right>
        <bottom style="thin">
          <color indexed="8"/>
        </bottom>
      </border>
    </ndxf>
  </rcc>
  <rcc rId="7721" sId="50" xfDxf="1" dxf="1" numFmtId="4">
    <nc r="K46">
      <v>2925615</v>
    </nc>
    <ndxf>
      <font/>
      <numFmt numFmtId="5" formatCode="#,##0_);\(#,##0\)"/>
      <border outline="0">
        <right style="thin">
          <color indexed="8"/>
        </right>
        <bottom style="thin">
          <color indexed="8"/>
        </bottom>
      </border>
    </ndxf>
  </rcc>
  <rcc rId="7722" sId="50" xfDxf="1" dxf="1" numFmtId="4">
    <nc r="K47">
      <v>19840</v>
    </nc>
    <ndxf>
      <font/>
      <numFmt numFmtId="5" formatCode="#,##0_);\(#,##0\)"/>
      <border outline="0">
        <right style="thin">
          <color indexed="8"/>
        </right>
        <bottom style="thin">
          <color indexed="8"/>
        </bottom>
      </border>
    </ndxf>
  </rcc>
  <rfmt sheetId="50" xfDxf="1" sqref="K48" start="0" length="0">
    <dxf>
      <font/>
      <numFmt numFmtId="5" formatCode="#,##0_);\(#,##0\)"/>
      <border outline="0">
        <right style="thin">
          <color indexed="8"/>
        </right>
        <bottom style="thin">
          <color indexed="8"/>
        </bottom>
      </border>
    </dxf>
  </rfmt>
  <rfmt sheetId="50" xfDxf="1" sqref="K49" start="0" length="0">
    <dxf>
      <font/>
      <numFmt numFmtId="5" formatCode="#,##0_);\(#,##0\)"/>
      <border outline="0">
        <right style="thin">
          <color indexed="8"/>
        </right>
        <bottom style="thin">
          <color indexed="8"/>
        </bottom>
      </border>
    </dxf>
  </rfmt>
  <rfmt sheetId="50" xfDxf="1" sqref="K50" start="0" length="0">
    <dxf>
      <font/>
      <numFmt numFmtId="5" formatCode="#,##0_);\(#,##0\)"/>
      <border outline="0">
        <right style="thin">
          <color indexed="8"/>
        </right>
        <bottom style="thin">
          <color indexed="8"/>
        </bottom>
      </border>
    </dxf>
  </rfmt>
  <rcc rId="7723" sId="50" xfDxf="1" dxf="1" numFmtId="4">
    <nc r="K51">
      <v>4236</v>
    </nc>
    <ndxf>
      <font/>
      <numFmt numFmtId="5" formatCode="#,##0_);\(#,##0\)"/>
      <border outline="0">
        <right style="thin">
          <color indexed="8"/>
        </right>
        <bottom style="thin">
          <color indexed="8"/>
        </bottom>
      </border>
    </ndxf>
  </rcc>
  <rcc rId="7724" sId="53" xfDxf="1" dxf="1">
    <nc r="B27" t="inlineStr">
      <is>
        <t>NYS Electric &amp; Gas Corp</t>
      </is>
    </nc>
    <ndxf>
      <font/>
      <border outline="0">
        <right style="thin">
          <color indexed="8"/>
        </right>
        <bottom style="thin">
          <color indexed="8"/>
        </bottom>
      </border>
    </ndxf>
  </rcc>
  <rcc rId="7725" sId="53" xfDxf="1" dxf="1">
    <nc r="C27" t="inlineStr">
      <is>
        <t>NYS Electric &amp; Gas Corp</t>
      </is>
    </nc>
    <ndxf>
      <font/>
      <border outline="0">
        <right style="thin">
          <color indexed="8"/>
        </right>
        <bottom style="thin">
          <color indexed="8"/>
        </bottom>
      </border>
    </ndxf>
  </rcc>
  <rcc rId="7726" sId="53" xfDxf="1" dxf="1">
    <nc r="D27" t="inlineStr">
      <is>
        <t>NYS Electric &amp; Gas Corp</t>
      </is>
    </nc>
    <ndxf>
      <font/>
      <border outline="0">
        <right style="thin">
          <color indexed="8"/>
        </right>
        <bottom style="thin">
          <color indexed="8"/>
        </bottom>
      </border>
    </ndxf>
  </rcc>
  <rcc rId="7727" sId="53" xfDxf="1" dxf="1">
    <nc r="E27" t="inlineStr">
      <is>
        <t>LF</t>
      </is>
    </nc>
    <ndxf>
      <font/>
      <alignment horizontal="center" readingOrder="0"/>
      <border outline="0">
        <right style="medium">
          <color indexed="8"/>
        </right>
        <bottom style="thin">
          <color indexed="8"/>
        </bottom>
      </border>
    </ndxf>
  </rcc>
  <rcc rId="7728" sId="53" xfDxf="1" dxf="1">
    <nc r="B28" t="inlineStr">
      <is>
        <t xml:space="preserve">     "           "</t>
      </is>
    </nc>
    <ndxf>
      <font/>
      <border outline="0">
        <right style="thin">
          <color indexed="8"/>
        </right>
        <bottom style="thin">
          <color indexed="8"/>
        </bottom>
      </border>
    </ndxf>
  </rcc>
  <rcc rId="7729" sId="53" xfDxf="1" dxf="1">
    <nc r="C28" t="inlineStr">
      <is>
        <t xml:space="preserve">     "           "</t>
      </is>
    </nc>
    <ndxf>
      <font/>
      <border outline="0">
        <right style="thin">
          <color indexed="8"/>
        </right>
        <bottom style="thin">
          <color indexed="8"/>
        </bottom>
      </border>
    </ndxf>
  </rcc>
  <rcc rId="7730" sId="53" xfDxf="1" dxf="1">
    <nc r="D28" t="inlineStr">
      <is>
        <t xml:space="preserve">     "           "</t>
      </is>
    </nc>
    <ndxf>
      <font/>
      <border outline="0">
        <right style="thin">
          <color indexed="8"/>
        </right>
        <bottom style="thin">
          <color indexed="8"/>
        </bottom>
      </border>
    </ndxf>
  </rcc>
  <rcc rId="7731" sId="53" xfDxf="1" dxf="1">
    <nc r="E28" t="inlineStr">
      <is>
        <t>LF</t>
      </is>
    </nc>
    <ndxf>
      <font/>
      <alignment horizontal="center" readingOrder="0"/>
      <border outline="0">
        <right style="medium">
          <color indexed="8"/>
        </right>
        <bottom style="thin">
          <color indexed="8"/>
        </bottom>
      </border>
    </ndxf>
  </rcc>
  <rcc rId="7732" sId="53" xfDxf="1" dxf="1">
    <nc r="B29" t="inlineStr">
      <is>
        <t xml:space="preserve">     "           "</t>
      </is>
    </nc>
    <ndxf>
      <font/>
      <border outline="0">
        <right style="thin">
          <color indexed="8"/>
        </right>
        <bottom style="thin">
          <color indexed="8"/>
        </bottom>
      </border>
    </ndxf>
  </rcc>
  <rcc rId="7733" sId="53" xfDxf="1" dxf="1">
    <nc r="C29" t="inlineStr">
      <is>
        <t xml:space="preserve">     "           "</t>
      </is>
    </nc>
    <ndxf>
      <font/>
      <border outline="0">
        <right style="thin">
          <color indexed="8"/>
        </right>
        <bottom style="thin">
          <color indexed="8"/>
        </bottom>
      </border>
    </ndxf>
  </rcc>
  <rcc rId="7734" sId="53" xfDxf="1" dxf="1">
    <nc r="D29" t="inlineStr">
      <is>
        <t xml:space="preserve">     "           "</t>
      </is>
    </nc>
    <ndxf>
      <font/>
      <border outline="0">
        <right style="thin">
          <color indexed="8"/>
        </right>
        <bottom style="thin">
          <color indexed="8"/>
        </bottom>
      </border>
    </ndxf>
  </rcc>
  <rcc rId="7735" sId="53" xfDxf="1" dxf="1">
    <nc r="E29" t="inlineStr">
      <is>
        <t>LF</t>
      </is>
    </nc>
    <ndxf>
      <font/>
      <alignment horizontal="center" readingOrder="0"/>
      <border outline="0">
        <right style="medium">
          <color indexed="8"/>
        </right>
        <bottom style="thin">
          <color indexed="8"/>
        </bottom>
      </border>
    </ndxf>
  </rcc>
  <rcc rId="7736" sId="53" xfDxf="1" dxf="1">
    <nc r="B30" t="inlineStr">
      <is>
        <t xml:space="preserve">     "           "</t>
      </is>
    </nc>
    <ndxf>
      <font/>
      <border outline="0">
        <right style="thin">
          <color indexed="8"/>
        </right>
        <bottom style="thin">
          <color indexed="8"/>
        </bottom>
      </border>
    </ndxf>
  </rcc>
  <rcc rId="7737" sId="53" xfDxf="1" dxf="1">
    <nc r="C30" t="inlineStr">
      <is>
        <t xml:space="preserve">     "           "</t>
      </is>
    </nc>
    <ndxf>
      <font/>
      <border outline="0">
        <right style="thin">
          <color indexed="8"/>
        </right>
        <bottom style="thin">
          <color indexed="8"/>
        </bottom>
      </border>
    </ndxf>
  </rcc>
  <rcc rId="7738" sId="53" xfDxf="1" dxf="1">
    <nc r="D30" t="inlineStr">
      <is>
        <t xml:space="preserve">     "           "</t>
      </is>
    </nc>
    <ndxf>
      <font/>
      <border outline="0">
        <right style="thin">
          <color indexed="8"/>
        </right>
        <bottom style="thin">
          <color indexed="8"/>
        </bottom>
      </border>
    </ndxf>
  </rcc>
  <rcc rId="7739" sId="53" xfDxf="1" dxf="1">
    <nc r="E30" t="inlineStr">
      <is>
        <t>LF</t>
      </is>
    </nc>
    <ndxf>
      <font/>
      <alignment horizontal="center" readingOrder="0"/>
      <border outline="0">
        <right style="medium">
          <color indexed="8"/>
        </right>
        <bottom style="thin">
          <color indexed="8"/>
        </bottom>
      </border>
    </ndxf>
  </rcc>
  <rcc rId="7740" sId="53" xfDxf="1" dxf="1">
    <nc r="B31" t="inlineStr">
      <is>
        <t>New York Power Authority</t>
      </is>
    </nc>
    <ndxf>
      <font/>
      <border outline="0">
        <right style="thin">
          <color indexed="8"/>
        </right>
        <bottom style="thin">
          <color indexed="8"/>
        </bottom>
      </border>
    </ndxf>
  </rcc>
  <rcc rId="7741" sId="53" xfDxf="1" dxf="1">
    <nc r="C31" t="inlineStr">
      <is>
        <t xml:space="preserve">     "           "</t>
      </is>
    </nc>
    <ndxf>
      <font/>
      <border outline="0">
        <right style="thin">
          <color indexed="8"/>
        </right>
        <bottom style="thin">
          <color indexed="8"/>
        </bottom>
      </border>
    </ndxf>
  </rcc>
  <rcc rId="7742" sId="53" xfDxf="1" dxf="1">
    <nc r="D31" t="inlineStr">
      <is>
        <t>New York Power Authority</t>
      </is>
    </nc>
    <ndxf>
      <font/>
      <border outline="0">
        <right style="thin">
          <color indexed="8"/>
        </right>
        <bottom style="thin">
          <color indexed="8"/>
        </bottom>
      </border>
    </ndxf>
  </rcc>
  <rcc rId="7743" sId="53" xfDxf="1" dxf="1">
    <nc r="E31" t="inlineStr">
      <is>
        <t>LF</t>
      </is>
    </nc>
    <ndxf>
      <font/>
      <alignment horizontal="center" readingOrder="0"/>
      <border outline="0">
        <right style="medium">
          <color indexed="8"/>
        </right>
        <bottom style="thin">
          <color indexed="8"/>
        </bottom>
      </border>
    </ndxf>
  </rcc>
  <rcc rId="7744" sId="53" xfDxf="1" dxf="1">
    <nc r="B32" t="inlineStr">
      <is>
        <t>NY ISO</t>
      </is>
    </nc>
    <ndxf>
      <font/>
      <border outline="0">
        <right style="thin">
          <color indexed="8"/>
        </right>
        <bottom style="thin">
          <color indexed="8"/>
        </bottom>
      </border>
    </ndxf>
  </rcc>
  <rfmt sheetId="53" xfDxf="1" sqref="C32" start="0" length="0">
    <dxf>
      <font/>
      <border outline="0">
        <right style="thin">
          <color indexed="8"/>
        </right>
        <bottom style="thin">
          <color indexed="8"/>
        </bottom>
      </border>
    </dxf>
  </rfmt>
  <rcc rId="7745" sId="53" xfDxf="1" dxf="1">
    <nc r="D32" t="inlineStr">
      <is>
        <t>New York ISO</t>
      </is>
    </nc>
    <ndxf>
      <font/>
      <border outline="0">
        <right style="thin">
          <color indexed="8"/>
        </right>
        <bottom style="thin">
          <color indexed="8"/>
        </bottom>
      </border>
    </ndxf>
  </rcc>
  <rcc rId="7746" sId="53" xfDxf="1" dxf="1">
    <nc r="E32" t="inlineStr">
      <is>
        <t>LF</t>
      </is>
    </nc>
    <ndxf>
      <font/>
      <alignment horizontal="center" readingOrder="0"/>
      <border outline="0">
        <right style="medium">
          <color indexed="8"/>
        </right>
        <bottom style="thin">
          <color indexed="8"/>
        </bottom>
      </border>
    </ndxf>
  </rcc>
  <rcc rId="7747" sId="53" xfDxf="1" dxf="1">
    <nc r="G27">
      <v>26</v>
    </nc>
    <ndxf>
      <font/>
      <alignment horizontal="center" readingOrder="0"/>
      <border outline="0">
        <right style="thin">
          <color indexed="8"/>
        </right>
        <bottom style="thin">
          <color indexed="8"/>
        </bottom>
      </border>
    </ndxf>
  </rcc>
  <rcc rId="7748" sId="53" xfDxf="1" dxf="1">
    <nc r="H27" t="inlineStr">
      <is>
        <t>Pleasant Valley</t>
      </is>
    </nc>
    <ndxf>
      <font/>
      <alignment horizontal="center" readingOrder="0"/>
      <border outline="0">
        <right style="thin">
          <color indexed="8"/>
        </right>
        <bottom style="thin">
          <color indexed="8"/>
        </bottom>
      </border>
    </ndxf>
  </rcc>
  <rcc rId="7749" sId="53" xfDxf="1" dxf="1">
    <nc r="G28">
      <v>22</v>
    </nc>
    <ndxf>
      <font/>
      <alignment horizontal="center" readingOrder="0"/>
      <border outline="0">
        <right style="thin">
          <color indexed="8"/>
        </right>
        <bottom style="thin">
          <color indexed="8"/>
        </bottom>
      </border>
    </ndxf>
  </rcc>
  <rcc rId="7750" sId="53" xfDxf="1" dxf="1">
    <nc r="H28" t="inlineStr">
      <is>
        <t>Pleasant Valley</t>
      </is>
    </nc>
    <ndxf>
      <font/>
      <alignment horizontal="center" readingOrder="0"/>
      <border outline="0">
        <right style="thin">
          <color indexed="8"/>
        </right>
        <bottom style="thin">
          <color indexed="8"/>
        </bottom>
      </border>
    </ndxf>
  </rcc>
  <rcc rId="7751" sId="53" xfDxf="1" dxf="1">
    <nc r="G29">
      <v>49</v>
    </nc>
    <ndxf>
      <font/>
      <alignment horizontal="center" readingOrder="0"/>
      <border outline="0">
        <right style="thin">
          <color indexed="8"/>
        </right>
        <bottom style="thin">
          <color indexed="8"/>
        </bottom>
      </border>
    </ndxf>
  </rcc>
  <rcc rId="7752" sId="53" xfDxf="1" dxf="1">
    <nc r="H29" t="inlineStr">
      <is>
        <t>Sugarloaf</t>
      </is>
    </nc>
    <ndxf>
      <font/>
      <alignment horizontal="center" readingOrder="0"/>
      <border outline="0">
        <right style="thin">
          <color indexed="8"/>
        </right>
        <bottom style="thin">
          <color indexed="8"/>
        </bottom>
      </border>
    </ndxf>
  </rcc>
  <rcc rId="7753" sId="53" xfDxf="1" dxf="1">
    <nc r="G30">
      <v>26</v>
    </nc>
    <ndxf>
      <font/>
      <alignment horizontal="center" readingOrder="0"/>
      <border outline="0">
        <right style="thin">
          <color indexed="8"/>
        </right>
        <bottom style="thin">
          <color indexed="8"/>
        </bottom>
      </border>
    </ndxf>
  </rcc>
  <rcc rId="7754" sId="53" xfDxf="1" dxf="1">
    <nc r="H30" t="inlineStr">
      <is>
        <t>Sugarloaf</t>
      </is>
    </nc>
    <ndxf>
      <font/>
      <alignment horizontal="center" readingOrder="0"/>
      <border outline="0">
        <right style="thin">
          <color indexed="8"/>
        </right>
        <bottom style="thin">
          <color indexed="8"/>
        </bottom>
      </border>
    </ndxf>
  </rcc>
  <rcc rId="7755" sId="53" xfDxf="1" dxf="1">
    <nc r="G31">
      <v>51</v>
    </nc>
    <ndxf>
      <font/>
      <alignment horizontal="center" readingOrder="0"/>
      <border outline="0">
        <right style="thin">
          <color indexed="8"/>
        </right>
        <bottom style="thin">
          <color indexed="8"/>
        </bottom>
      </border>
    </ndxf>
  </rcc>
  <rcc rId="7756" sId="53" xfDxf="1" dxf="1">
    <nc r="H31" t="inlineStr">
      <is>
        <t>Leeds</t>
      </is>
    </nc>
    <ndxf>
      <font/>
      <alignment horizontal="center" readingOrder="0"/>
      <border outline="0">
        <right style="thin">
          <color indexed="8"/>
        </right>
        <bottom style="thin">
          <color indexed="8"/>
        </bottom>
      </border>
    </ndxf>
  </rcc>
  <rcc rId="7757" sId="53" xfDxf="1" dxf="1">
    <nc r="G32">
      <v>51</v>
    </nc>
    <ndxf>
      <font/>
      <alignment horizontal="center" readingOrder="0"/>
      <border outline="0">
        <right style="thin">
          <color indexed="8"/>
        </right>
        <bottom style="thin">
          <color indexed="8"/>
        </bottom>
      </border>
    </ndxf>
  </rcc>
  <rcc rId="7758" sId="53" xfDxf="1" dxf="1">
    <nc r="H32" t="inlineStr">
      <is>
        <t>Ashokan</t>
      </is>
    </nc>
    <ndxf>
      <font/>
      <alignment horizontal="center" readingOrder="0"/>
      <border outline="0">
        <right style="thin">
          <color indexed="8"/>
        </right>
        <bottom style="thin">
          <color indexed="8"/>
        </bottom>
      </border>
    </ndxf>
  </rcc>
  <rcc rId="7759" sId="53" xfDxf="1" dxf="1" numFmtId="4">
    <nc r="K28">
      <v>484014</v>
    </nc>
    <ndxf>
      <font/>
      <numFmt numFmtId="5" formatCode="#,##0_);\(#,##0\)"/>
      <border outline="0">
        <right style="thin">
          <color indexed="8"/>
        </right>
        <bottom style="thin">
          <color indexed="8"/>
        </bottom>
      </border>
    </ndxf>
  </rcc>
  <rcc rId="7760" sId="53" xfDxf="1" dxf="1" numFmtId="4">
    <nc r="L28">
      <v>484014</v>
    </nc>
    <ndxf>
      <font/>
      <numFmt numFmtId="5" formatCode="#,##0_);\(#,##0\)"/>
      <border outline="0">
        <right style="thin">
          <color indexed="8"/>
        </right>
        <bottom style="thin">
          <color indexed="8"/>
        </bottom>
      </border>
    </ndxf>
  </rcc>
  <rcc rId="7761" sId="53" xfDxf="1" dxf="1" numFmtId="4">
    <nc r="K29">
      <v>102359</v>
    </nc>
    <ndxf>
      <font/>
      <numFmt numFmtId="5" formatCode="#,##0_);\(#,##0\)"/>
      <border outline="0">
        <right style="thin">
          <color indexed="8"/>
        </right>
        <bottom style="thin">
          <color indexed="8"/>
        </bottom>
      </border>
    </ndxf>
  </rcc>
  <rcc rId="7762" sId="53" xfDxf="1" dxf="1" numFmtId="4">
    <nc r="L29">
      <v>102359</v>
    </nc>
    <ndxf>
      <font/>
      <numFmt numFmtId="5" formatCode="#,##0_);\(#,##0\)"/>
      <border outline="0">
        <right style="thin">
          <color indexed="8"/>
        </right>
        <bottom style="thin">
          <color indexed="8"/>
        </bottom>
      </border>
    </ndxf>
  </rcc>
  <rcc rId="7763" sId="53" xfDxf="1" dxf="1" numFmtId="4">
    <nc r="K30">
      <v>3829</v>
    </nc>
    <ndxf>
      <font/>
      <numFmt numFmtId="5" formatCode="#,##0_);\(#,##0\)"/>
      <border outline="0">
        <right style="thin">
          <color indexed="8"/>
        </right>
        <bottom style="thin">
          <color indexed="8"/>
        </bottom>
      </border>
    </ndxf>
  </rcc>
  <rcc rId="7764" sId="53" xfDxf="1" dxf="1" numFmtId="4">
    <nc r="L30">
      <v>3829</v>
    </nc>
    <ndxf>
      <font/>
      <numFmt numFmtId="5" formatCode="#,##0_);\(#,##0\)"/>
      <border outline="0">
        <right style="thin">
          <color indexed="8"/>
        </right>
        <bottom style="thin">
          <color indexed="8"/>
        </bottom>
      </border>
    </ndxf>
  </rcc>
  <rcc rId="7765" sId="53" xfDxf="1" dxf="1" numFmtId="4">
    <nc r="P28">
      <v>50830</v>
    </nc>
    <ndxf>
      <font/>
      <numFmt numFmtId="5" formatCode="#,##0_);\(#,##0\)"/>
      <border outline="0">
        <right style="thin">
          <color indexed="8"/>
        </right>
        <bottom style="thin">
          <color indexed="8"/>
        </bottom>
      </border>
    </ndxf>
  </rcc>
  <rcc rId="7766" sId="53" xfDxf="1" dxf="1" numFmtId="4">
    <nc r="P29">
      <v>98328</v>
    </nc>
    <ndxf>
      <font/>
      <numFmt numFmtId="5" formatCode="#,##0_);\(#,##0\)"/>
      <border outline="0">
        <right style="thin">
          <color indexed="8"/>
        </right>
        <bottom style="thin">
          <color indexed="8"/>
        </bottom>
      </border>
    </ndxf>
  </rcc>
  <rcc rId="7767" sId="53" xfDxf="1" dxf="1" numFmtId="4">
    <nc r="P30">
      <v>4212</v>
    </nc>
    <ndxf>
      <font/>
      <numFmt numFmtId="5" formatCode="#,##0_);\(#,##0\)"/>
      <border outline="0">
        <right style="thin">
          <color indexed="8"/>
        </right>
        <bottom style="thin">
          <color indexed="8"/>
        </bottom>
      </border>
    </ndxf>
  </rcc>
  <rcc rId="7768" sId="53" xfDxf="1" dxf="1" numFmtId="4">
    <nc r="P31">
      <v>75240</v>
    </nc>
    <ndxf>
      <font/>
      <numFmt numFmtId="5" formatCode="#,##0_);\(#,##0\)"/>
      <border outline="0">
        <right style="thin">
          <color indexed="8"/>
        </right>
        <bottom style="thin">
          <color indexed="8"/>
        </bottom>
      </border>
    </ndxf>
  </rcc>
  <rcc rId="7769" sId="53" xfDxf="1" dxf="1" numFmtId="4">
    <nc r="P32">
      <v>14239000</v>
    </nc>
    <ndxf>
      <font/>
      <numFmt numFmtId="5" formatCode="#,##0_);\(#,##0\)"/>
      <border outline="0">
        <right style="thin">
          <color indexed="8"/>
        </right>
        <bottom style="thin">
          <color indexed="8"/>
        </bottom>
      </border>
    </ndxf>
  </rcc>
  <rcv guid="{139C5046-2F46-48F5-A0B9-76AEA7D78668}" action="delete"/>
  <rdn rId="0" localSheetId="53" customView="1" name="Z_139C5046_2F46_48F5_A0B9_76AEA7D78668_.wvu.PrintArea" hidden="1" oldHidden="1">
    <formula>'328330'!$A$1:$S$213</formula>
  </rdn>
  <rdn rId="0" localSheetId="57" customView="1" name="Z_139C5046_2F46_48F5_A0B9_76AEA7D78668_.wvu.PrintArea" hidden="1" oldHidden="1">
    <formula>'337'!$A$1:$H$101</formula>
    <oldFormula>'337'!$A$1:$H$101</oldFormula>
  </rdn>
  <rcv guid="{139C5046-2F46-48F5-A0B9-76AEA7D78668}" action="add"/>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72" sId="58" odxf="1" dxf="1">
    <nc r="B37" t="inlineStr">
      <is>
        <t>United Way</t>
      </is>
    </nc>
    <odxf>
      <font>
        <sz val="12"/>
        <color auto="1"/>
        <name val="Arial"/>
        <scheme val="none"/>
      </font>
    </odxf>
    <ndxf>
      <font>
        <sz val="12"/>
        <color auto="1"/>
        <name val="Arial"/>
        <scheme val="none"/>
      </font>
    </ndxf>
  </rcc>
  <rcc rId="7773" sId="58" numFmtId="4">
    <nc r="E37">
      <v>174310</v>
    </nc>
  </rcc>
  <rcc rId="7774" sId="58" odxf="1" dxf="1">
    <nc r="B38" t="inlineStr">
      <is>
        <t>Salvation Army-Good Neighbor Fund</t>
      </is>
    </nc>
    <odxf>
      <font>
        <sz val="12"/>
        <color auto="1"/>
        <name val="Arial"/>
        <scheme val="none"/>
      </font>
    </odxf>
    <ndxf>
      <font>
        <sz val="12"/>
        <color auto="1"/>
        <name val="Arial"/>
        <scheme val="none"/>
      </font>
    </ndxf>
  </rcc>
  <rcc rId="7775" sId="58" numFmtId="4">
    <nc r="E38">
      <v>50000</v>
    </nc>
  </rcc>
  <rcc rId="7776" sId="58" odxf="1" dxf="1">
    <nc r="B39" t="inlineStr">
      <is>
        <t>Misc. Items (Each) Less Than 5% of Account Total</t>
      </is>
    </nc>
    <odxf>
      <font>
        <sz val="12"/>
        <color auto="1"/>
        <name val="Arial"/>
        <scheme val="none"/>
      </font>
    </odxf>
    <ndxf>
      <font>
        <sz val="12"/>
        <color auto="1"/>
        <name val="Arial"/>
        <scheme val="none"/>
      </font>
    </ndxf>
  </rcc>
  <rfmt sheetId="58" sqref="B39">
    <dxf>
      <font>
        <b val="0"/>
        <i val="0"/>
        <strike val="0"/>
        <condense val="0"/>
        <extend val="0"/>
        <outline val="0"/>
        <shadow val="0"/>
        <u val="none"/>
        <vertAlign val="baseline"/>
        <sz val="12"/>
        <color auto="1"/>
        <name val="Arial"/>
        <scheme val="none"/>
      </font>
      <protection locked="1" hidden="0"/>
    </dxf>
  </rfmt>
  <rcc rId="7777" sId="58" numFmtId="4">
    <nc r="E39">
      <v>41685</v>
    </nc>
  </rcc>
  <rcc rId="7778" sId="58" odxf="1" dxf="1">
    <nc r="B78" t="inlineStr">
      <is>
        <t>SRP - Exec Comp - Life Insurance</t>
      </is>
    </nc>
    <odxf>
      <font>
        <sz val="12"/>
        <color auto="1"/>
        <name val="Arial"/>
        <scheme val="none"/>
      </font>
    </odxf>
    <ndxf>
      <font>
        <sz val="12"/>
        <color auto="1"/>
        <name val="Arial"/>
        <scheme val="none"/>
      </font>
    </ndxf>
  </rcc>
  <rcc rId="7779" sId="58" odxf="1" dxf="1">
    <nc r="B93" t="inlineStr">
      <is>
        <t>Edison Electric Institute - Grass Roots Advertising</t>
      </is>
    </nc>
    <odxf>
      <font>
        <sz val="12"/>
        <color auto="1"/>
        <name val="Arial"/>
        <scheme val="none"/>
      </font>
    </odxf>
    <ndxf>
      <font>
        <sz val="12"/>
        <color auto="1"/>
        <name val="Arial"/>
        <scheme val="none"/>
      </font>
    </ndxf>
  </rcc>
  <rcc rId="7780" sId="58" numFmtId="4">
    <nc r="E93">
      <v>34671</v>
    </nc>
  </rcc>
  <rcc rId="7781" sId="58" odxf="1" dxf="1">
    <nc r="B94" t="inlineStr">
      <is>
        <t>Community Relations</t>
      </is>
    </nc>
    <odxf>
      <font>
        <sz val="12"/>
        <color auto="1"/>
        <name val="Arial"/>
        <scheme val="none"/>
      </font>
    </odxf>
    <ndxf>
      <font>
        <sz val="12"/>
        <color auto="1"/>
        <name val="Arial"/>
        <scheme val="none"/>
      </font>
    </ndxf>
  </rcc>
  <rcc rId="7782" sId="58" numFmtId="4">
    <nc r="E94">
      <v>217462</v>
    </nc>
  </rcc>
  <rcc rId="7783" sId="58" odxf="1" dxf="1">
    <nc r="B138" t="inlineStr">
      <is>
        <t>AGA Membership Dues</t>
      </is>
    </nc>
    <odxf>
      <font>
        <sz val="12"/>
        <color auto="1"/>
        <name val="Arial"/>
        <scheme val="none"/>
      </font>
    </odxf>
    <ndxf>
      <font>
        <sz val="12"/>
        <color auto="1"/>
        <name val="Arial"/>
        <scheme val="none"/>
      </font>
    </ndxf>
  </rcc>
  <rcc rId="7784" sId="58" numFmtId="4">
    <nc r="E138">
      <v>27767</v>
    </nc>
  </rcc>
  <rcc rId="7785" sId="58" odxf="1" dxf="1">
    <nc r="B139" t="inlineStr">
      <is>
        <t>Edison Electric Institute Assesment</t>
      </is>
    </nc>
    <odxf>
      <font>
        <sz val="12"/>
        <color auto="1"/>
        <name val="Arial"/>
        <scheme val="none"/>
      </font>
    </odxf>
    <ndxf>
      <font>
        <sz val="12"/>
        <color auto="1"/>
        <name val="Arial"/>
        <scheme val="none"/>
      </font>
    </ndxf>
  </rcc>
  <rcc rId="7786" sId="58" numFmtId="4">
    <nc r="E139">
      <v>46513</v>
    </nc>
  </rcc>
  <rfmt sheetId="58" sqref="B140" start="0" length="0">
    <dxf>
      <font>
        <sz val="12"/>
        <color auto="1"/>
        <name val="Arial"/>
        <scheme val="none"/>
      </font>
    </dxf>
  </rfmt>
  <rfmt sheetId="58" sqref="B140">
    <dxf>
      <font>
        <b val="0"/>
        <i val="0"/>
        <strike val="0"/>
        <condense val="0"/>
        <extend val="0"/>
        <outline val="0"/>
        <shadow val="0"/>
        <u val="none"/>
        <vertAlign val="baseline"/>
        <sz val="12"/>
        <color auto="1"/>
        <name val="Arial"/>
        <scheme val="none"/>
      </font>
      <protection locked="1" hidden="0"/>
    </dxf>
  </rfmt>
  <rcc rId="7787" sId="58" numFmtId="4">
    <nc r="E140">
      <v>-993310</v>
    </nc>
  </rcc>
  <rfmt sheetId="58" sqref="B141" start="0" length="0">
    <dxf>
      <font>
        <sz val="12"/>
        <color auto="1"/>
        <name val="Arial"/>
        <scheme val="none"/>
      </font>
    </dxf>
  </rfmt>
  <rfmt sheetId="58" sqref="B141">
    <dxf>
      <font>
        <b val="0"/>
        <i val="0"/>
        <strike val="0"/>
        <condense val="0"/>
        <extend val="0"/>
        <outline val="0"/>
        <shadow val="0"/>
        <u val="none"/>
        <vertAlign val="baseline"/>
        <sz val="12"/>
        <color auto="1"/>
        <name val="Arial"/>
        <scheme val="none"/>
      </font>
      <protection locked="1" hidden="0"/>
    </dxf>
  </rfmt>
  <rcc rId="7788" sId="58">
    <nc r="B140" t="inlineStr">
      <is>
        <t>Deferred Interest - Variable Rates Notes - Electric</t>
      </is>
    </nc>
  </rcc>
  <rcc rId="7789" sId="58">
    <nc r="B141" t="inlineStr">
      <is>
        <t>Deferred Interest - Variable Rates Notes - Gas</t>
      </is>
    </nc>
  </rcc>
  <rcc rId="7790" sId="58" numFmtId="4">
    <nc r="E141">
      <v>-265248</v>
    </nc>
  </rcc>
  <rcc rId="7791" sId="58" odxf="1" dxf="1">
    <nc r="B142" t="inlineStr">
      <is>
        <t>Misc. Meeting Expense</t>
      </is>
    </nc>
    <odxf>
      <font>
        <sz val="12"/>
        <color auto="1"/>
        <name val="Arial"/>
        <scheme val="none"/>
      </font>
    </odxf>
    <ndxf>
      <font>
        <sz val="12"/>
        <color auto="1"/>
        <name val="Arial"/>
        <scheme val="none"/>
      </font>
    </ndxf>
  </rcc>
  <rfmt sheetId="58" sqref="B142">
    <dxf>
      <font>
        <b val="0"/>
        <i val="0"/>
        <strike val="0"/>
        <condense val="0"/>
        <extend val="0"/>
        <outline val="0"/>
        <shadow val="0"/>
        <u val="none"/>
        <vertAlign val="baseline"/>
        <sz val="12"/>
        <color auto="1"/>
        <name val="Arial"/>
        <scheme val="none"/>
      </font>
      <protection locked="1" hidden="0"/>
    </dxf>
  </rfmt>
  <rcc rId="7792" sId="58" numFmtId="4">
    <nc r="E142">
      <v>11466</v>
    </nc>
  </rcc>
  <rcc rId="7793" sId="58" numFmtId="4">
    <nc r="E78">
      <v>-174710</v>
    </nc>
  </rcc>
  <rm rId="7794" sheetId="58" source="C170:E170" destination="C186:E186" sourceSheetId="58">
    <rfmt sheetId="58" sqref="E186" start="0" length="0">
      <dxf>
        <numFmt numFmtId="5" formatCode="#,##0_);\(#,##0\)"/>
        <border outline="0">
          <left style="thin">
            <color indexed="8"/>
          </left>
          <right style="medium">
            <color indexed="8"/>
          </right>
        </border>
      </dxf>
    </rfmt>
  </rm>
  <rcc rId="7795" sId="58">
    <oc r="E186">
      <f>SUM(E163:E169)</f>
    </oc>
    <nc r="E186">
      <f>SUM(E163:E185)</f>
    </nc>
  </rcc>
  <rfmt sheetId="58" sqref="E170" start="0" length="0">
    <dxf>
      <numFmt numFmtId="5" formatCode="#,##0_);\(#,##0\)"/>
      <border outline="0">
        <left style="thin">
          <color indexed="8"/>
        </left>
        <right style="medium">
          <color indexed="8"/>
        </right>
      </border>
    </dxf>
  </rfmt>
  <rcc rId="7796" sId="58" odxf="1" dxf="1">
    <nc r="B164" t="inlineStr">
      <is>
        <t>Short Term Notes</t>
      </is>
    </nc>
    <odxf>
      <font>
        <sz val="12"/>
        <color auto="1"/>
        <name val="Arial"/>
        <scheme val="none"/>
      </font>
    </odxf>
    <ndxf>
      <font>
        <sz val="12"/>
        <color auto="1"/>
        <name val="Arial"/>
        <scheme val="none"/>
      </font>
    </ndxf>
  </rcc>
  <rcc rId="7797" sId="58" odxf="1" dxf="1">
    <nc r="B165" t="inlineStr">
      <is>
        <t>Carrying Charges - MFC Net Loss Rev</t>
      </is>
    </nc>
    <odxf>
      <font>
        <sz val="12"/>
        <color auto="1"/>
        <name val="Arial"/>
        <scheme val="none"/>
      </font>
    </odxf>
    <ndxf>
      <font>
        <sz val="12"/>
        <color auto="1"/>
        <name val="Arial"/>
        <scheme val="none"/>
      </font>
    </ndxf>
  </rcc>
  <rcc rId="7798" sId="58" odxf="1" dxf="1">
    <nc r="B166" t="inlineStr">
      <is>
        <t>Interest Expense on Tax Reserve - Gas</t>
      </is>
    </nc>
    <odxf>
      <font>
        <sz val="12"/>
        <color auto="1"/>
        <name val="Arial"/>
        <scheme val="none"/>
      </font>
    </odxf>
    <ndxf>
      <font>
        <sz val="12"/>
        <color auto="1"/>
        <name val="Arial"/>
        <scheme val="none"/>
      </font>
    </ndxf>
  </rcc>
  <rfmt sheetId="58" sqref="B166">
    <dxf>
      <font>
        <b val="0"/>
        <i val="0"/>
        <strike val="0"/>
        <condense val="0"/>
        <extend val="0"/>
        <outline val="0"/>
        <shadow val="0"/>
        <u val="none"/>
        <vertAlign val="baseline"/>
        <sz val="12"/>
        <color auto="1"/>
        <name val="Arial"/>
        <scheme val="none"/>
      </font>
      <protection locked="1" hidden="0"/>
    </dxf>
  </rfmt>
  <rcc rId="7799" sId="58" odxf="1" dxf="1">
    <nc r="B167" t="inlineStr">
      <is>
        <t>Carrying Charges- DEF Interest (Variable)</t>
      </is>
    </nc>
    <odxf>
      <font>
        <sz val="12"/>
        <color auto="1"/>
        <name val="Arial"/>
        <scheme val="none"/>
      </font>
    </odxf>
    <ndxf>
      <font>
        <sz val="12"/>
        <color auto="1"/>
        <name val="Arial"/>
        <scheme val="none"/>
      </font>
    </ndxf>
  </rcc>
  <rfmt sheetId="58" sqref="B167">
    <dxf>
      <font>
        <b val="0"/>
        <i val="0"/>
        <strike val="0"/>
        <condense val="0"/>
        <extend val="0"/>
        <outline val="0"/>
        <shadow val="0"/>
        <u val="none"/>
        <vertAlign val="baseline"/>
        <sz val="12"/>
        <color auto="1"/>
        <name val="Arial"/>
        <scheme val="none"/>
      </font>
      <protection locked="1" hidden="0"/>
    </dxf>
  </rfmt>
  <rfmt sheetId="58" sqref="B168" start="0" length="0">
    <dxf>
      <font>
        <sz val="12"/>
        <color auto="1"/>
        <name val="Arial"/>
        <scheme val="none"/>
      </font>
    </dxf>
  </rfmt>
  <rfmt sheetId="58" sqref="B168">
    <dxf>
      <font>
        <b val="0"/>
        <i val="0"/>
        <strike val="0"/>
        <condense val="0"/>
        <extend val="0"/>
        <outline val="0"/>
        <shadow val="0"/>
        <u val="none"/>
        <vertAlign val="baseline"/>
        <sz val="12"/>
        <color auto="1"/>
        <name val="Arial"/>
        <scheme val="none"/>
      </font>
      <protection locked="1" hidden="0"/>
    </dxf>
  </rfmt>
  <rcc rId="7800" sId="58">
    <nc r="B168" t="inlineStr">
      <is>
        <t>Carrying Charges - DEF Overcollection Interest - Elec</t>
      </is>
    </nc>
  </rcc>
  <rfmt sheetId="58" sqref="B169" start="0" length="0">
    <dxf>
      <font>
        <sz val="12"/>
        <color auto="1"/>
        <name val="Arial"/>
        <scheme val="none"/>
      </font>
    </dxf>
  </rfmt>
  <rfmt sheetId="58" sqref="B169">
    <dxf>
      <font>
        <b val="0"/>
        <i val="0"/>
        <strike val="0"/>
        <condense val="0"/>
        <extend val="0"/>
        <outline val="0"/>
        <shadow val="0"/>
        <u val="none"/>
        <vertAlign val="baseline"/>
        <sz val="12"/>
        <color auto="1"/>
        <name val="Arial"/>
        <scheme val="none"/>
      </font>
      <protection locked="1" hidden="0"/>
    </dxf>
  </rfmt>
  <rcc rId="7801" sId="58">
    <nc r="B169" t="inlineStr">
      <is>
        <t>Carrying Charges - DEF Overcollection Interest - Gas</t>
      </is>
    </nc>
  </rcc>
  <rcc rId="7802" sId="58" odxf="1" dxf="1">
    <nc r="B170" t="inlineStr">
      <is>
        <t>Carrying Charges - SAP Mitigation Cap Project Overcoll</t>
      </is>
    </nc>
    <odxf>
      <font>
        <sz val="12"/>
        <color auto="1"/>
        <name val="Arial"/>
        <scheme val="none"/>
      </font>
    </odxf>
    <ndxf>
      <font>
        <sz val="12"/>
        <color auto="1"/>
        <name val="Arial"/>
        <scheme val="none"/>
      </font>
    </ndxf>
  </rcc>
  <rfmt sheetId="58" sqref="B170">
    <dxf>
      <font>
        <b val="0"/>
        <i val="0"/>
        <strike val="0"/>
        <condense val="0"/>
        <extend val="0"/>
        <outline val="0"/>
        <shadow val="0"/>
        <u val="none"/>
        <vertAlign val="baseline"/>
        <sz val="12"/>
        <color auto="1"/>
        <name val="Arial"/>
        <scheme val="none"/>
      </font>
      <protection locked="1" hidden="0"/>
    </dxf>
  </rfmt>
  <rcc rId="7803" sId="58" odxf="1" dxf="1">
    <nc r="B171" t="inlineStr">
      <is>
        <t>Interest On Consumer Deposits</t>
      </is>
    </nc>
    <odxf>
      <font>
        <sz val="12"/>
        <color auto="1"/>
        <name val="Arial"/>
        <scheme val="none"/>
      </font>
    </odxf>
    <ndxf>
      <font>
        <sz val="12"/>
        <color auto="1"/>
        <name val="Arial"/>
        <scheme val="none"/>
      </font>
    </ndxf>
  </rcc>
  <rfmt sheetId="58" sqref="B171">
    <dxf>
      <font>
        <b val="0"/>
        <i val="0"/>
        <strike val="0"/>
        <condense val="0"/>
        <extend val="0"/>
        <outline val="0"/>
        <shadow val="0"/>
        <u val="none"/>
        <vertAlign val="baseline"/>
        <sz val="12"/>
        <color auto="1"/>
        <name val="Arial"/>
        <scheme val="none"/>
      </font>
      <protection locked="1" hidden="0"/>
    </dxf>
  </rfmt>
  <rcc rId="7804" sId="58" odxf="1" dxf="1">
    <nc r="B172" t="inlineStr">
      <is>
        <t>Carrying Charges - SBC Overcollection - Gas</t>
      </is>
    </nc>
    <odxf>
      <font>
        <sz val="12"/>
        <color auto="1"/>
        <name val="Arial"/>
        <scheme val="none"/>
      </font>
    </odxf>
    <ndxf>
      <font>
        <sz val="12"/>
        <color auto="1"/>
        <name val="Arial"/>
        <scheme val="none"/>
      </font>
    </ndxf>
  </rcc>
  <rfmt sheetId="58" sqref="B172">
    <dxf>
      <font>
        <b val="0"/>
        <i val="0"/>
        <strike val="0"/>
        <condense val="0"/>
        <extend val="0"/>
        <outline val="0"/>
        <shadow val="0"/>
        <u val="none"/>
        <vertAlign val="baseline"/>
        <sz val="12"/>
        <color auto="1"/>
        <name val="Arial"/>
        <scheme val="none"/>
      </font>
      <protection locked="1" hidden="0"/>
    </dxf>
  </rfmt>
  <rcc rId="7805" sId="58" odxf="1" dxf="1">
    <nc r="B173" t="inlineStr">
      <is>
        <t>Carrying Charges - Def Stray Voltage-Over Collection</t>
      </is>
    </nc>
    <odxf>
      <font>
        <sz val="12"/>
        <color auto="1"/>
        <name val="Arial"/>
        <scheme val="none"/>
      </font>
    </odxf>
    <ndxf>
      <font>
        <sz val="12"/>
        <color auto="1"/>
        <name val="Arial"/>
        <scheme val="none"/>
      </font>
    </ndxf>
  </rcc>
  <rfmt sheetId="58" sqref="B173">
    <dxf>
      <font>
        <b val="0"/>
        <i val="0"/>
        <strike val="0"/>
        <condense val="0"/>
        <extend val="0"/>
        <outline val="0"/>
        <shadow val="0"/>
        <u val="none"/>
        <vertAlign val="baseline"/>
        <sz val="12"/>
        <color auto="1"/>
        <name val="Arial"/>
        <scheme val="none"/>
      </font>
      <protection locked="1" hidden="0"/>
    </dxf>
  </rfmt>
  <rcc rId="7806" sId="58" odxf="1" dxf="1">
    <nc r="B174" t="inlineStr">
      <is>
        <t>OPEB Carrying Charges-Elec Reserve</t>
      </is>
    </nc>
    <odxf>
      <font>
        <sz val="12"/>
        <color auto="1"/>
        <name val="Arial"/>
        <scheme val="none"/>
      </font>
    </odxf>
    <ndxf>
      <font>
        <sz val="12"/>
        <color auto="1"/>
        <name val="Arial"/>
        <scheme val="none"/>
      </font>
    </ndxf>
  </rcc>
  <rfmt sheetId="58" sqref="B174">
    <dxf>
      <font>
        <b val="0"/>
        <i val="0"/>
        <strike val="0"/>
        <condense val="0"/>
        <extend val="0"/>
        <outline val="0"/>
        <shadow val="0"/>
        <u val="none"/>
        <vertAlign val="baseline"/>
        <sz val="12"/>
        <color auto="1"/>
        <name val="Arial"/>
        <scheme val="none"/>
      </font>
      <protection locked="1" hidden="0"/>
    </dxf>
  </rfmt>
  <rcc rId="7807" sId="58" odxf="1" dxf="1">
    <nc r="B175" t="inlineStr">
      <is>
        <t>OPEB Carrying Charges-Gas Reserve</t>
      </is>
    </nc>
    <odxf>
      <font>
        <sz val="12"/>
        <color auto="1"/>
        <name val="Arial"/>
        <scheme val="none"/>
      </font>
    </odxf>
    <ndxf>
      <font>
        <sz val="12"/>
        <color auto="1"/>
        <name val="Arial"/>
        <scheme val="none"/>
      </font>
    </ndxf>
  </rcc>
  <rfmt sheetId="58" sqref="B175">
    <dxf>
      <font>
        <b val="0"/>
        <i val="0"/>
        <strike val="0"/>
        <condense val="0"/>
        <extend val="0"/>
        <outline val="0"/>
        <shadow val="0"/>
        <u val="none"/>
        <vertAlign val="baseline"/>
        <sz val="12"/>
        <color auto="1"/>
        <name val="Arial"/>
        <scheme val="none"/>
      </font>
      <protection locked="1" hidden="0"/>
    </dxf>
  </rfmt>
  <rcc rId="7808" sId="58" odxf="1" dxf="1">
    <nc r="B176" t="inlineStr">
      <is>
        <t>Carrying Charges - Gas Shared Earnings</t>
      </is>
    </nc>
    <odxf>
      <font>
        <sz val="12"/>
        <color auto="1"/>
        <name val="Arial"/>
        <scheme val="none"/>
      </font>
    </odxf>
    <ndxf>
      <font>
        <sz val="12"/>
        <color auto="1"/>
        <name val="Arial"/>
        <scheme val="none"/>
      </font>
    </ndxf>
  </rcc>
  <rfmt sheetId="58" sqref="B176">
    <dxf>
      <font>
        <b val="0"/>
        <i val="0"/>
        <strike val="0"/>
        <condense val="0"/>
        <extend val="0"/>
        <outline val="0"/>
        <shadow val="0"/>
        <u val="none"/>
        <vertAlign val="baseline"/>
        <sz val="12"/>
        <color auto="1"/>
        <name val="Arial"/>
        <scheme val="none"/>
      </font>
      <protection locked="1" hidden="0"/>
    </dxf>
  </rfmt>
  <rcc rId="7809" sId="58" odxf="1" dxf="1">
    <nc r="B177" t="inlineStr">
      <is>
        <t>Carrying Charges - EPOP Overcollection - Elec</t>
      </is>
    </nc>
    <odxf>
      <font>
        <sz val="12"/>
        <color auto="1"/>
        <name val="Arial"/>
        <scheme val="none"/>
      </font>
    </odxf>
    <ndxf>
      <font>
        <sz val="12"/>
        <color auto="1"/>
        <name val="Arial"/>
        <scheme val="none"/>
      </font>
    </ndxf>
  </rcc>
  <rfmt sheetId="58" sqref="B177">
    <dxf>
      <font>
        <b val="0"/>
        <i val="0"/>
        <strike val="0"/>
        <condense val="0"/>
        <extend val="0"/>
        <outline val="0"/>
        <shadow val="0"/>
        <u val="none"/>
        <vertAlign val="baseline"/>
        <sz val="12"/>
        <color auto="1"/>
        <name val="Arial"/>
        <scheme val="none"/>
      </font>
      <protection locked="1" hidden="0"/>
    </dxf>
  </rfmt>
  <rfmt sheetId="58" sqref="B178" start="0" length="0">
    <dxf>
      <font>
        <sz val="12"/>
        <color auto="1"/>
        <name val="Arial"/>
        <scheme val="none"/>
      </font>
    </dxf>
  </rfmt>
  <rfmt sheetId="58" sqref="B178">
    <dxf>
      <font>
        <b val="0"/>
        <i val="0"/>
        <strike val="0"/>
        <condense val="0"/>
        <extend val="0"/>
        <outline val="0"/>
        <shadow val="0"/>
        <u val="none"/>
        <vertAlign val="baseline"/>
        <sz val="12"/>
        <color auto="1"/>
        <name val="Arial"/>
        <scheme val="none"/>
      </font>
      <protection locked="1" hidden="0"/>
    </dxf>
  </rfmt>
  <rcc rId="7810" sId="58">
    <nc r="B178" t="inlineStr">
      <is>
        <t>Carrying Charges - EPOP Overcollection - Gas</t>
      </is>
    </nc>
  </rcc>
  <rcc rId="7811" sId="58" odxf="1" dxf="1">
    <nc r="B179" t="inlineStr">
      <is>
        <t>Carrying Charges - PBA - Electric</t>
      </is>
    </nc>
    <odxf>
      <font>
        <sz val="12"/>
        <color auto="1"/>
        <name val="Arial"/>
        <scheme val="none"/>
      </font>
    </odxf>
    <ndxf>
      <font>
        <sz val="12"/>
        <color auto="1"/>
        <name val="Arial"/>
        <scheme val="none"/>
      </font>
    </ndxf>
  </rcc>
  <rfmt sheetId="58" sqref="B179">
    <dxf>
      <font>
        <b val="0"/>
        <i val="0"/>
        <strike val="0"/>
        <condense val="0"/>
        <extend val="0"/>
        <outline val="0"/>
        <shadow val="0"/>
        <u val="none"/>
        <vertAlign val="baseline"/>
        <sz val="12"/>
        <color auto="1"/>
        <name val="Arial"/>
        <scheme val="none"/>
      </font>
      <protection locked="1" hidden="0"/>
    </dxf>
  </rfmt>
  <rfmt sheetId="58" sqref="B180" start="0" length="0">
    <dxf>
      <font>
        <sz val="12"/>
        <color auto="1"/>
        <name val="Arial"/>
        <scheme val="none"/>
      </font>
    </dxf>
  </rfmt>
  <rfmt sheetId="58" sqref="B180">
    <dxf>
      <font>
        <b val="0"/>
        <i val="0"/>
        <strike val="0"/>
        <condense val="0"/>
        <extend val="0"/>
        <outline val="0"/>
        <shadow val="0"/>
        <u val="none"/>
        <vertAlign val="baseline"/>
        <sz val="12"/>
        <color auto="1"/>
        <name val="Arial"/>
        <scheme val="none"/>
      </font>
      <protection locked="1" hidden="0"/>
    </dxf>
  </rfmt>
  <rcc rId="7812" sId="58">
    <nc r="B180" t="inlineStr">
      <is>
        <t>Carrying Charges - PBA - Gas</t>
      </is>
    </nc>
  </rcc>
  <rcc rId="7813" sId="58" odxf="1" dxf="1">
    <nc r="B181" t="inlineStr">
      <is>
        <t>Carrying Charges - Rate Base IMP of Repair Proj - Elec</t>
      </is>
    </nc>
    <odxf>
      <font>
        <sz val="12"/>
        <color auto="1"/>
        <name val="Arial"/>
        <scheme val="none"/>
      </font>
    </odxf>
    <ndxf>
      <font>
        <sz val="12"/>
        <color auto="1"/>
        <name val="Arial"/>
        <scheme val="none"/>
      </font>
    </ndxf>
  </rcc>
  <rfmt sheetId="58" sqref="B181">
    <dxf>
      <font>
        <b val="0"/>
        <i val="0"/>
        <strike val="0"/>
        <condense val="0"/>
        <extend val="0"/>
        <outline val="0"/>
        <shadow val="0"/>
        <u val="none"/>
        <vertAlign val="baseline"/>
        <sz val="12"/>
        <color auto="1"/>
        <name val="Arial"/>
        <scheme val="none"/>
      </font>
      <protection locked="1" hidden="0"/>
    </dxf>
  </rfmt>
  <rcc rId="7814" sId="58" odxf="1" dxf="1">
    <nc r="B182" t="inlineStr">
      <is>
        <t>NMP-2 Supplemental Agreements</t>
      </is>
    </nc>
    <odxf>
      <font>
        <sz val="12"/>
        <color auto="1"/>
        <name val="Arial"/>
        <scheme val="none"/>
      </font>
    </odxf>
    <ndxf>
      <font>
        <sz val="12"/>
        <color auto="1"/>
        <name val="Arial"/>
        <scheme val="none"/>
      </font>
    </ndxf>
  </rcc>
  <rfmt sheetId="58" sqref="B182">
    <dxf>
      <font>
        <b val="0"/>
        <i val="0"/>
        <strike val="0"/>
        <condense val="0"/>
        <extend val="0"/>
        <outline val="0"/>
        <shadow val="0"/>
        <u val="none"/>
        <vertAlign val="baseline"/>
        <sz val="12"/>
        <color auto="1"/>
        <name val="Arial"/>
        <scheme val="none"/>
      </font>
      <protection locked="1" hidden="0"/>
    </dxf>
  </rfmt>
  <rcc rId="7815" sId="58" odxf="1" dxf="1">
    <nc r="B183" t="inlineStr">
      <is>
        <t>Carrying Charges - Tenn Gas PCB Refund</t>
      </is>
    </nc>
    <odxf>
      <font>
        <sz val="12"/>
        <color auto="1"/>
        <name val="Arial"/>
        <scheme val="none"/>
      </font>
    </odxf>
    <ndxf>
      <font>
        <sz val="12"/>
        <color auto="1"/>
        <name val="Arial"/>
        <scheme val="none"/>
      </font>
    </ndxf>
  </rcc>
  <rfmt sheetId="58" sqref="B183">
    <dxf>
      <font>
        <b val="0"/>
        <i val="0"/>
        <strike val="0"/>
        <condense val="0"/>
        <extend val="0"/>
        <outline val="0"/>
        <shadow val="0"/>
        <u val="none"/>
        <vertAlign val="baseline"/>
        <sz val="12"/>
        <color auto="1"/>
        <name val="Arial"/>
        <scheme val="none"/>
      </font>
      <protection locked="1" hidden="0"/>
    </dxf>
  </rfmt>
  <rcc rId="7816" sId="58" odxf="1" dxf="1">
    <nc r="B184" t="inlineStr">
      <is>
        <t>Proforma Interest Expense @ Cost Rate of New Issues</t>
      </is>
    </nc>
    <odxf>
      <font>
        <sz val="12"/>
        <color auto="1"/>
        <name val="Arial"/>
        <scheme val="none"/>
      </font>
    </odxf>
    <ndxf>
      <font>
        <sz val="12"/>
        <color auto="1"/>
        <name val="Arial"/>
        <scheme val="none"/>
      </font>
    </ndxf>
  </rcc>
  <rfmt sheetId="58" sqref="B184">
    <dxf>
      <font>
        <b val="0"/>
        <i val="0"/>
        <strike val="0"/>
        <condense val="0"/>
        <extend val="0"/>
        <outline val="0"/>
        <shadow val="0"/>
        <u val="none"/>
        <vertAlign val="baseline"/>
        <sz val="12"/>
        <color auto="1"/>
        <name val="Arial"/>
        <scheme val="none"/>
      </font>
      <protection locked="1" hidden="0"/>
    </dxf>
  </rfmt>
  <rcc rId="7817" sId="58" odxf="1" dxf="1">
    <nc r="B185" t="inlineStr">
      <is>
        <t>Misc Items</t>
      </is>
    </nc>
    <odxf>
      <font>
        <sz val="12"/>
        <color auto="1"/>
        <name val="Arial"/>
        <scheme val="none"/>
      </font>
    </odxf>
    <ndxf>
      <font>
        <sz val="12"/>
        <color auto="1"/>
        <name val="Arial"/>
        <scheme val="none"/>
      </font>
    </ndxf>
  </rcc>
  <rfmt sheetId="58" sqref="B185">
    <dxf>
      <font>
        <b val="0"/>
        <i val="0"/>
        <strike val="0"/>
        <condense val="0"/>
        <extend val="0"/>
        <outline val="0"/>
        <shadow val="0"/>
        <u val="none"/>
        <vertAlign val="baseline"/>
        <sz val="12"/>
        <color auto="1"/>
        <name val="Arial"/>
        <scheme val="none"/>
      </font>
      <protection locked="1" hidden="0"/>
    </dxf>
  </rfmt>
  <rcc rId="7818" sId="58" numFmtId="4">
    <nc r="E164">
      <v>88569</v>
    </nc>
  </rcc>
  <rcc rId="7819" sId="58" numFmtId="4">
    <nc r="E165">
      <v>15948</v>
    </nc>
  </rcc>
  <rcc rId="7820" sId="58" numFmtId="4">
    <nc r="E166">
      <v>130000</v>
    </nc>
  </rcc>
  <rcc rId="7821" sId="58" numFmtId="4">
    <nc r="E167">
      <v>180607</v>
    </nc>
  </rcc>
  <rcc rId="7822" sId="58" numFmtId="4">
    <nc r="E168">
      <v>37170</v>
    </nc>
  </rcc>
  <rcc rId="7823" sId="58" numFmtId="4">
    <nc r="E169">
      <v>9888</v>
    </nc>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24" sId="58" numFmtId="4">
    <nc r="E170">
      <v>69276</v>
    </nc>
  </rcc>
  <rcc rId="7825" sId="58" numFmtId="4">
    <nc r="E171">
      <v>115528</v>
    </nc>
  </rcc>
  <rcc rId="7826" sId="58" numFmtId="4">
    <nc r="E172">
      <v>180</v>
    </nc>
  </rcc>
  <rcc rId="7827" sId="58" numFmtId="4">
    <nc r="E173">
      <v>215408</v>
    </nc>
  </rcc>
  <rcc rId="7828" sId="58" numFmtId="4">
    <nc r="E174">
      <v>4537129</v>
    </nc>
  </rcc>
  <rcc rId="7829" sId="58" numFmtId="4">
    <nc r="E175">
      <v>1256817</v>
    </nc>
  </rcc>
  <rcc rId="7830" sId="58" numFmtId="4">
    <nc r="E176">
      <v>6816</v>
    </nc>
  </rcc>
  <rcc rId="7831" sId="58" numFmtId="4">
    <nc r="E177">
      <v>48879</v>
    </nc>
  </rcc>
  <rcc rId="7832" sId="58" numFmtId="4">
    <nc r="E178">
      <v>2800</v>
    </nc>
  </rcc>
  <rcc rId="7833" sId="58" numFmtId="4">
    <nc r="E179">
      <v>762756</v>
    </nc>
  </rcc>
  <rcc rId="7834" sId="58" numFmtId="4">
    <nc r="E180">
      <v>193476</v>
    </nc>
  </rcc>
  <rm rId="7835" sheetId="58" source="B164:E180" destination="B163:E179" sourceSheetId="58">
    <undo index="0" exp="area" dr="E163:E185" r="E186" sId="58"/>
    <rfmt sheetId="58" sqref="E163" start="0" length="0">
      <dxf>
        <numFmt numFmtId="9" formatCode="&quot;$&quot;#,##0_);\(&quot;$&quot;#,##0\)"/>
        <border outline="0">
          <left style="thin">
            <color indexed="8"/>
          </left>
          <right style="medium">
            <color indexed="8"/>
          </right>
        </border>
      </dxf>
    </rfmt>
  </rm>
  <rfmt sheetId="58" sqref="E180" start="0" length="0">
    <dxf>
      <numFmt numFmtId="5" formatCode="#,##0_);\(#,##0\)"/>
      <border outline="0">
        <left style="thin">
          <color indexed="8"/>
        </left>
        <right style="medium">
          <color indexed="8"/>
        </right>
      </border>
    </dxf>
  </rfmt>
  <rcc rId="7836" sId="58" odxf="1" dxf="1">
    <nc r="B180" t="inlineStr">
      <is>
        <t>Interest Rate Cap Agreement</t>
      </is>
    </nc>
    <odxf>
      <font>
        <sz val="12"/>
        <color auto="1"/>
        <name val="Arial"/>
        <scheme val="none"/>
      </font>
    </odxf>
    <ndxf>
      <font>
        <sz val="12"/>
        <color auto="1"/>
        <name val="Arial"/>
        <scheme val="none"/>
      </font>
    </ndxf>
  </rcc>
  <rfmt sheetId="58" sqref="B180">
    <dxf>
      <font>
        <b val="0"/>
        <i val="0"/>
        <strike val="0"/>
        <condense val="0"/>
        <extend val="0"/>
        <outline val="0"/>
        <shadow val="0"/>
        <u val="none"/>
        <vertAlign val="baseline"/>
        <sz val="12"/>
        <color auto="1"/>
        <name val="Arial"/>
        <scheme val="none"/>
      </font>
      <protection locked="1" hidden="0"/>
    </dxf>
  </rfmt>
  <rcc rId="7837" sId="58" numFmtId="4">
    <nc r="E180">
      <v>63000</v>
    </nc>
  </rcc>
  <rcc rId="7838" sId="58" numFmtId="4">
    <nc r="E181">
      <v>475560</v>
    </nc>
  </rcc>
  <rcc rId="7839" sId="58" numFmtId="4">
    <nc r="E182">
      <v>15405</v>
    </nc>
  </rcc>
  <rcc rId="7840" sId="58" numFmtId="4">
    <nc r="E183">
      <v>-35</v>
    </nc>
  </rcc>
  <rcc rId="7841" sId="58" numFmtId="4">
    <nc r="E185">
      <v>866</v>
    </nc>
  </rcc>
  <rcc rId="7842" sId="58" numFmtId="4">
    <nc r="E184">
      <v>428480</v>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43" sId="58" odxf="1" dxf="1">
    <nc r="C187" t="inlineStr">
      <is>
        <t>Total</t>
      </is>
    </nc>
    <odxf>
      <font>
        <sz val="12"/>
        <color auto="1"/>
        <name val="Arial"/>
        <scheme val="none"/>
      </font>
    </odxf>
    <ndxf>
      <font>
        <sz val="12"/>
        <color auto="1"/>
        <name val="Arial"/>
        <scheme val="none"/>
      </font>
    </ndxf>
  </rcc>
  <rfmt sheetId="58" sqref="C187">
    <dxf>
      <alignment horizontal="center" readingOrder="0"/>
    </dxf>
  </rfmt>
  <rcc rId="7844" sId="58">
    <oc r="C186" t="inlineStr">
      <is>
        <t>Total</t>
      </is>
    </oc>
    <nc r="C186"/>
  </rcc>
  <rcc rId="7845" sId="58" odxf="1" dxf="1">
    <nc r="B186" t="inlineStr">
      <is>
        <t>Misc Items</t>
      </is>
    </nc>
    <odxf>
      <font>
        <sz val="12"/>
        <color auto="1"/>
        <name val="Arial"/>
        <scheme val="none"/>
      </font>
    </odxf>
    <ndxf>
      <font>
        <sz val="12"/>
        <color auto="1"/>
        <name val="Arial"/>
        <scheme val="none"/>
      </font>
    </ndxf>
  </rcc>
  <rfmt sheetId="58" sqref="E187" start="0" length="0">
    <dxf>
      <numFmt numFmtId="9" formatCode="&quot;$&quot;#,##0_);\(&quot;$&quot;#,##0\)"/>
      <border outline="0">
        <top style="thin">
          <color indexed="8"/>
        </top>
        <bottom style="double">
          <color indexed="8"/>
        </bottom>
      </border>
    </dxf>
  </rfmt>
  <rfmt sheetId="58" sqref="E186" start="0" length="0">
    <dxf>
      <border>
        <left style="thin">
          <color indexed="8"/>
        </left>
        <right style="medium">
          <color indexed="8"/>
        </right>
        <top/>
        <bottom style="double">
          <color indexed="8"/>
        </bottom>
      </border>
    </dxf>
  </rfmt>
  <rcc rId="7846" sId="58" numFmtId="4">
    <oc r="E185">
      <v>866</v>
    </oc>
    <nc r="E185">
      <v>280253</v>
    </nc>
  </rcc>
  <rcc rId="7847" sId="58" numFmtId="11">
    <oc r="E186">
      <f>SUM(E163:E185)</f>
    </oc>
    <nc r="E186">
      <v>866</v>
    </nc>
  </rcc>
  <rfmt sheetId="58" sqref="E186">
    <dxf>
      <numFmt numFmtId="5" formatCode="#,##0_);\(#,##0\)"/>
    </dxf>
  </rfmt>
  <rcc rId="7848" sId="58">
    <oc r="B185" t="inlineStr">
      <is>
        <t>Misc Items</t>
      </is>
    </oc>
    <nc r="B185" t="inlineStr">
      <is>
        <t>Misc Int Exp Related to prior period Sales Tax Adj</t>
      </is>
    </nc>
  </rcc>
  <rcc rId="7849" sId="58">
    <nc r="E187">
      <f>SUM(E163:E186)</f>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15" sId="7">
    <oc r="B52" t="inlineStr">
      <is>
        <r>
          <t xml:space="preserve">(1) </t>
        </r>
        <r>
          <rPr>
            <u/>
            <sz val="12"/>
            <rFont val="Arial"/>
            <family val="2"/>
          </rPr>
          <t>__X _</t>
        </r>
        <r>
          <rPr>
            <sz val="12"/>
            <rFont val="Arial"/>
            <family val="2"/>
          </rPr>
          <t xml:space="preserve"> Yes.  Enter the date when such independent accountant was initially engaged: </t>
        </r>
        <r>
          <rPr>
            <u/>
            <sz val="12"/>
            <rFont val="Arial"/>
            <family val="2"/>
          </rPr>
          <t>__7/19/13__</t>
        </r>
        <r>
          <rPr>
            <sz val="12"/>
            <rFont val="Arial"/>
            <family val="2"/>
          </rPr>
          <t>.</t>
        </r>
      </is>
    </oc>
    <nc r="B52" t="inlineStr">
      <is>
        <r>
          <t xml:space="preserve">(1) </t>
        </r>
        <r>
          <rPr>
            <u/>
            <sz val="12"/>
            <rFont val="Arial"/>
            <family val="2"/>
          </rPr>
          <t>___</t>
        </r>
        <r>
          <rPr>
            <sz val="12"/>
            <rFont val="Arial"/>
            <family val="2"/>
          </rPr>
          <t xml:space="preserve"> Yes.  Enter the date when such independent accountant was initially engaged: </t>
        </r>
        <r>
          <rPr>
            <u/>
            <sz val="12"/>
            <rFont val="Arial"/>
            <family val="2"/>
          </rPr>
          <t>__7/19/13__</t>
        </r>
        <r>
          <rPr>
            <sz val="12"/>
            <rFont val="Arial"/>
            <family val="2"/>
          </rPr>
          <t>.</t>
        </r>
      </is>
    </nc>
  </rcc>
  <rcc rId="8716" sId="7">
    <oc r="B53" t="inlineStr">
      <is>
        <t xml:space="preserve">(2) ____  No. </t>
      </is>
    </oc>
    <nc r="B53" t="inlineStr">
      <is>
        <r>
          <t xml:space="preserve">(2) </t>
        </r>
        <r>
          <rPr>
            <u/>
            <sz val="12"/>
            <rFont val="Arial"/>
            <family val="2"/>
          </rPr>
          <t xml:space="preserve">  X   </t>
        </r>
        <r>
          <rPr>
            <sz val="12"/>
            <rFont val="Arial"/>
            <family val="2"/>
          </rPr>
          <t xml:space="preserve"> No. </t>
        </r>
      </is>
    </nc>
  </rcc>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81AA01E-C0DE-4A87-A251-E1F5DB0B073A}" action="delete"/>
  <rdn rId="0" localSheetId="57" customView="1" name="Z_B81AA01E_C0DE_4A87_A251_E1F5DB0B073A_.wvu.PrintArea" hidden="1" oldHidden="1">
    <formula>'337'!$A$1:$H$101</formula>
    <oldFormula>'337'!$A$1:$H$101</oldFormula>
  </rdn>
  <rcv guid="{B81AA01E-C0DE-4A87-A251-E1F5DB0B073A}" action="add"/>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51" sId="61" numFmtId="4">
    <nc r="D17">
      <v>173892</v>
    </nc>
  </rcc>
  <rcc rId="7852" sId="61" numFmtId="4">
    <nc r="D26">
      <v>1987587</v>
    </nc>
  </rcc>
  <rcc rId="7853" sId="61" numFmtId="4">
    <nc r="D18">
      <v>1556887</v>
    </nc>
  </rcc>
  <rcc rId="7854" sId="61" numFmtId="4">
    <nc r="D27">
      <v>1218815</v>
    </nc>
  </rcc>
  <rcc rId="7855" sId="61" numFmtId="4">
    <nc r="D19">
      <v>11553012</v>
    </nc>
  </rcc>
  <rcc rId="7856" sId="61" numFmtId="4">
    <nc r="D28">
      <v>8318385</v>
    </nc>
  </rcc>
  <rcc rId="7857" sId="61" numFmtId="4">
    <nc r="D20">
      <v>8541575</v>
    </nc>
  </rcc>
  <rcc rId="7858" sId="61" numFmtId="4">
    <nc r="D21">
      <v>1232325</v>
    </nc>
  </rcc>
  <rcc rId="7859" sId="61" numFmtId="4">
    <nc r="D23">
      <v>21157064</v>
    </nc>
  </rcc>
  <rcc rId="7860" sId="61" numFmtId="4">
    <nc r="D29">
      <v>538848</v>
    </nc>
  </rcc>
  <rcc rId="7861" sId="61" numFmtId="4">
    <nc r="D42">
      <v>0</v>
    </nc>
  </rcc>
  <rcc rId="7862" sId="61" numFmtId="4">
    <nc r="D54">
      <v>0</v>
    </nc>
  </rcc>
  <rcc rId="7863" sId="61" numFmtId="4">
    <nc r="D44">
      <v>282195</v>
    </nc>
  </rcc>
  <rcc rId="7864" sId="61" numFmtId="4">
    <nc r="D46">
      <v>740518</v>
    </nc>
  </rcc>
  <rcc rId="7865" sId="61" numFmtId="4">
    <nc r="D58">
      <v>234644</v>
    </nc>
  </rcc>
  <rcc rId="7866" sId="61" numFmtId="4">
    <nc r="D47">
      <v>3514934</v>
    </nc>
  </rcc>
  <rcc rId="7867" sId="61" numFmtId="4">
    <nc r="D59">
      <v>2996934</v>
    </nc>
  </rcc>
  <rcc rId="7868" sId="61" numFmtId="4">
    <nc r="D48">
      <v>1472553</v>
    </nc>
  </rcc>
  <rcc rId="7869" sId="61" numFmtId="4">
    <nc r="D49">
      <v>704724</v>
    </nc>
  </rcc>
  <rcc rId="7870" sId="61" numFmtId="4">
    <nc r="D51">
      <v>4244691</v>
    </nc>
  </rcc>
  <rcc rId="7871" sId="61" numFmtId="4">
    <nc r="D60">
      <v>73396</v>
    </nc>
  </rcc>
  <rcc rId="7872" sId="61" numFmtId="4">
    <nc r="E39">
      <v>2193876</v>
    </nc>
  </rcc>
  <rcc rId="7873" sId="61" numFmtId="4">
    <nc r="E86">
      <v>598268</v>
    </nc>
  </rcc>
  <rcc rId="7874" sId="61" numFmtId="4">
    <nc r="D92">
      <v>13651249</v>
    </nc>
  </rcc>
  <rcc rId="7875" sId="61" numFmtId="4">
    <nc r="E92">
      <v>1043935</v>
    </nc>
  </rcc>
  <rcc rId="7876" sId="61" numFmtId="4">
    <nc r="D93">
      <v>4012593</v>
    </nc>
  </rcc>
  <rcc rId="7877" sId="61" numFmtId="4">
    <nc r="E93">
      <v>191823</v>
    </nc>
  </rcc>
  <rcc rId="7878" sId="61">
    <nc r="D94">
      <f>1284336+5043043</f>
    </nc>
  </rcc>
  <rcc rId="7879" sId="61">
    <nc r="E94">
      <f>5123+112372-1</f>
    </nc>
  </rcc>
  <rcc rId="7880" sId="61" numFmtId="4">
    <nc r="D97">
      <v>1895971</v>
    </nc>
  </rcc>
  <rcc rId="7881" sId="61" numFmtId="4">
    <nc r="E97">
      <v>1543</v>
    </nc>
  </rcc>
  <rcc rId="7882" sId="61" numFmtId="4">
    <nc r="D98">
      <v>131487</v>
    </nc>
  </rcc>
  <rcc rId="7883" sId="61" numFmtId="4">
    <nc r="E98">
      <v>165</v>
    </nc>
  </rcc>
  <rcc rId="7884" sId="61" numFmtId="4">
    <nc r="D99">
      <v>7567</v>
    </nc>
  </rcc>
  <rcc rId="7885" sId="61">
    <nc r="B104" t="inlineStr">
      <is>
        <t>Miscellaneous Work In Progress</t>
      </is>
    </nc>
  </rcc>
  <rcc rId="7886" sId="61">
    <nc r="D104">
      <f>3816+1447876+178924+59223+2921906-11253</f>
    </nc>
  </rcc>
  <rcc rId="7887" sId="61" numFmtId="4">
    <nc r="E104">
      <v>15892</v>
    </nc>
  </rcc>
  <rcc rId="7888" sId="61">
    <nc r="B106" t="inlineStr">
      <is>
        <t>Lost Time</t>
      </is>
    </nc>
  </rcc>
  <rcc rId="7889" sId="61">
    <nc r="D106">
      <f>918625-390956</f>
    </nc>
  </rcc>
  <rcc rId="7890" sId="61">
    <nc r="B108" t="inlineStr">
      <is>
        <t>Miscellaneous Deferred (Credits)</t>
      </is>
    </nc>
  </rcc>
  <rcc rId="7891" sId="61">
    <nc r="B107" t="inlineStr">
      <is>
        <t>Disability Benefits</t>
      </is>
    </nc>
  </rcc>
  <rcc rId="7892" sId="61">
    <nc r="D107">
      <f>30229+10405</f>
    </nc>
  </rcc>
  <rcc rId="7893" sId="61">
    <nc r="D108">
      <f>8437-622700+659+2361</f>
    </nc>
  </rcc>
  <rcc rId="7894" sId="61">
    <oc r="D122">
      <f>SUM(D102:D121)</f>
    </oc>
    <nc r="D122">
      <f>SUM(D102:D121)</f>
    </nc>
  </rcc>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95" sId="51" numFmtId="4">
    <oc r="W44">
      <v>720</v>
    </oc>
    <nc r="W44">
      <v>739</v>
    </nc>
  </rcc>
  <rfmt sheetId="51" sqref="W44">
    <dxf>
      <fill>
        <patternFill patternType="none">
          <bgColor auto="1"/>
        </patternFill>
      </fill>
    </dxf>
  </rfmt>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29" sId="55" numFmtId="11">
    <nc r="F8">
      <v>139291</v>
    </nc>
  </rcc>
  <rcc rId="7930" sId="55" numFmtId="4">
    <nc r="F10">
      <v>2375674</v>
    </nc>
  </rcc>
  <rcc rId="7931" sId="55" numFmtId="4">
    <nc r="F12">
      <v>574040</v>
    </nc>
  </rcc>
  <rcc rId="7932" sId="55">
    <nc r="C19" t="inlineStr">
      <is>
        <t xml:space="preserve">  Detail of Other Expenses is shown on Insert Page 335-A. </t>
      </is>
    </nc>
  </rcc>
  <rcc rId="7933" sId="55" numFmtId="4">
    <nc r="F19">
      <v>7591628</v>
    </nc>
  </rcc>
  <rcc rId="7934" sId="55">
    <nc r="C38" t="inlineStr">
      <is>
        <t xml:space="preserve">  Detail of Other Expenses is shown on Insert Page 335-A. </t>
      </is>
    </nc>
  </rcc>
  <rcc rId="7935" sId="55" numFmtId="4">
    <nc r="F38">
      <v>5016652</v>
    </nc>
  </rcc>
  <rfmt sheetId="55" sqref="E76" start="0" length="2147483647">
    <dxf>
      <font>
        <b/>
      </font>
    </dxf>
  </rfmt>
  <rcc rId="7936" sId="55">
    <nc r="E76" t="inlineStr">
      <is>
        <t xml:space="preserve">Electric </t>
      </is>
    </nc>
  </rcc>
  <rcc rId="7937" sId="55" odxf="1" dxf="1">
    <nc r="F76" t="inlineStr">
      <is>
        <t>Gas</t>
      </is>
    </nc>
    <odxf>
      <font>
        <b val="0"/>
      </font>
    </odxf>
    <ndxf>
      <font>
        <b/>
      </font>
    </ndxf>
  </rcc>
  <rfmt sheetId="55" sqref="E76">
    <dxf>
      <alignment horizontal="center" readingOrder="0"/>
    </dxf>
  </rfmt>
  <rfmt sheetId="55" sqref="F76">
    <dxf>
      <alignment horizontal="center" readingOrder="0"/>
    </dxf>
  </rfmt>
  <rfmt sheetId="55" sqref="C76" start="0" length="2147483647">
    <dxf>
      <font>
        <b/>
      </font>
    </dxf>
  </rfmt>
  <rfmt sheetId="55" sqref="C76" start="0" length="2147483647">
    <dxf>
      <font>
        <u/>
      </font>
    </dxf>
  </rfmt>
  <rcc rId="7938" sId="55">
    <nc r="C76" t="inlineStr">
      <is>
        <t>Purpose &amp; Recipient</t>
      </is>
    </nc>
  </rcc>
  <rcc rId="7939" sId="55">
    <nc r="C78" t="inlineStr">
      <is>
        <t>Economic Development Matching Funds:</t>
      </is>
    </nc>
  </rcc>
  <rcc rId="7940" sId="55">
    <nc r="C80" t="inlineStr">
      <is>
        <t xml:space="preserve">  Dutchess County External Marketing Council</t>
      </is>
    </nc>
  </rcc>
  <rcc rId="7941" sId="55">
    <nc r="E80">
      <v>8500</v>
    </nc>
  </rcc>
  <rcc rId="7942" sId="55" numFmtId="4">
    <nc r="F80">
      <v>8500</v>
    </nc>
  </rcc>
  <rfmt sheetId="55" sqref="E1:F1048576">
    <dxf>
      <numFmt numFmtId="4" formatCode="#,##0.00"/>
    </dxf>
  </rfmt>
  <rfmt sheetId="55" sqref="E1:F1048576">
    <dxf>
      <numFmt numFmtId="3" formatCode="#,##0"/>
    </dxf>
  </rfmt>
  <rfmt sheetId="55" sqref="E76:F76" start="0" length="0">
    <dxf>
      <border>
        <bottom style="thick">
          <color indexed="8"/>
        </bottom>
      </border>
    </dxf>
  </rfmt>
  <rfmt sheetId="55" sqref="E77:E123" start="0" length="0">
    <dxf>
      <border>
        <left style="thick">
          <color indexed="8"/>
        </left>
      </border>
    </dxf>
  </rfmt>
  <rfmt sheetId="55" sqref="E75:E76" start="0" length="0">
    <dxf>
      <border>
        <left style="thick">
          <color indexed="8"/>
        </left>
      </border>
    </dxf>
  </rfmt>
  <rcc rId="7943" sId="55">
    <nc r="C81" t="inlineStr">
      <is>
        <t xml:space="preserve">  Orange County Partnership</t>
      </is>
    </nc>
  </rcc>
  <rfmt sheetId="55" sqref="C81">
    <dxf>
      <font>
        <b val="0"/>
        <i val="0"/>
        <strike val="0"/>
        <condense val="0"/>
        <extend val="0"/>
        <outline val="0"/>
        <shadow val="0"/>
        <u val="none"/>
        <vertAlign val="baseline"/>
        <sz val="12"/>
        <color auto="1"/>
        <name val="Arial"/>
        <scheme val="none"/>
      </font>
      <protection locked="1" hidden="0"/>
    </dxf>
  </rfmt>
  <rcc rId="7944" sId="55" numFmtId="4">
    <nc r="E81">
      <v>8500</v>
    </nc>
  </rcc>
  <rcc rId="7945" sId="55" numFmtId="4">
    <nc r="F81">
      <v>1500</v>
    </nc>
  </rcc>
  <rcc rId="7946" sId="55">
    <nc r="C82" t="inlineStr">
      <is>
        <t xml:space="preserve">  Greater Newburgh Partnership</t>
      </is>
    </nc>
  </rcc>
  <rfmt sheetId="55" sqref="C82">
    <dxf>
      <font>
        <b val="0"/>
        <i val="0"/>
        <strike val="0"/>
        <condense val="0"/>
        <extend val="0"/>
        <outline val="0"/>
        <shadow val="0"/>
        <u val="none"/>
        <vertAlign val="baseline"/>
        <sz val="12"/>
        <color auto="1"/>
        <name val="Arial"/>
        <scheme val="none"/>
      </font>
      <protection locked="1" hidden="0"/>
    </dxf>
  </rfmt>
  <rcc rId="7947" sId="55" numFmtId="4">
    <nc r="E82">
      <v>17000</v>
    </nc>
  </rcc>
  <rcc rId="7948" sId="55" numFmtId="4">
    <nc r="F82">
      <v>3000</v>
    </nc>
  </rcc>
  <rcc rId="7949" sId="55">
    <nc r="C83" t="inlineStr">
      <is>
        <t xml:space="preserve">  Iser Consulting LLC</t>
      </is>
    </nc>
  </rcc>
  <rfmt sheetId="55" sqref="C83">
    <dxf>
      <font>
        <b val="0"/>
        <i val="0"/>
        <strike val="0"/>
        <condense val="0"/>
        <extend val="0"/>
        <outline val="0"/>
        <shadow val="0"/>
        <u val="none"/>
        <vertAlign val="baseline"/>
        <sz val="12"/>
        <color auto="1"/>
        <name val="Arial"/>
        <scheme val="none"/>
      </font>
      <protection locked="1" hidden="0"/>
    </dxf>
  </rfmt>
  <rcc rId="7950" sId="55" numFmtId="4">
    <nc r="E83">
      <v>1275</v>
    </nc>
  </rcc>
  <rcc rId="7951" sId="55" numFmtId="4">
    <nc r="F83">
      <v>225</v>
    </nc>
  </rcc>
  <rcc rId="7952" sId="55">
    <nc r="C84" t="inlineStr">
      <is>
        <t xml:space="preserve">  Putnam County Economic Development Corp</t>
      </is>
    </nc>
  </rcc>
  <rfmt sheetId="55" sqref="C84">
    <dxf>
      <font>
        <b val="0"/>
        <i val="0"/>
        <strike val="0"/>
        <condense val="0"/>
        <extend val="0"/>
        <outline val="0"/>
        <shadow val="0"/>
        <u val="none"/>
        <vertAlign val="baseline"/>
        <sz val="12"/>
        <color auto="1"/>
        <name val="Arial"/>
        <scheme val="none"/>
      </font>
      <protection locked="1" hidden="0"/>
    </dxf>
  </rfmt>
  <rcc rId="7953" sId="55" numFmtId="4">
    <nc r="E84">
      <v>1275</v>
    </nc>
  </rcc>
  <rcc rId="7954" sId="55" numFmtId="4">
    <nc r="F84">
      <v>225</v>
    </nc>
  </rcc>
  <rfmt sheetId="55" sqref="E84:F84" start="0" length="0">
    <dxf>
      <border>
        <bottom style="medium">
          <color indexed="8"/>
        </bottom>
      </border>
    </dxf>
  </rfmt>
  <rcc rId="7955" sId="55">
    <nc r="C85" t="inlineStr">
      <is>
        <t xml:space="preserve">                                                                             Total</t>
      </is>
    </nc>
  </rcc>
  <rfmt sheetId="55" sqref="C85">
    <dxf>
      <font>
        <b val="0"/>
        <i val="0"/>
        <strike val="0"/>
        <condense val="0"/>
        <extend val="0"/>
        <outline val="0"/>
        <shadow val="0"/>
        <u val="none"/>
        <vertAlign val="baseline"/>
        <sz val="12"/>
        <color auto="1"/>
        <name val="Arial"/>
        <scheme val="none"/>
      </font>
      <protection locked="1" hidden="0"/>
    </dxf>
  </rfmt>
  <rcc rId="7956" sId="55" numFmtId="4">
    <nc r="E85">
      <v>36550</v>
    </nc>
  </rcc>
  <rcc rId="7957" sId="55" numFmtId="4">
    <nc r="F85">
      <v>6450</v>
    </nc>
  </rcc>
  <rfmt sheetId="55" sqref="E85:F85">
    <dxf>
      <numFmt numFmtId="181" formatCode="&quot;$&quot;#,##0"/>
    </dxf>
  </rfmt>
  <rcc rId="7958" sId="55">
    <nc r="C87" t="inlineStr">
      <is>
        <t>Other:</t>
      </is>
    </nc>
  </rcc>
  <rfmt sheetId="55" sqref="C87">
    <dxf>
      <font>
        <b val="0"/>
        <i val="0"/>
        <strike val="0"/>
        <condense val="0"/>
        <extend val="0"/>
        <outline val="0"/>
        <shadow val="0"/>
        <u val="none"/>
        <vertAlign val="baseline"/>
        <sz val="12"/>
        <color auto="1"/>
        <name val="Arial"/>
        <scheme val="none"/>
      </font>
      <protection locked="1" hidden="0"/>
    </dxf>
  </rfmt>
  <rfmt sheetId="55" sqref="C89">
    <dxf>
      <font>
        <b val="0"/>
        <i val="0"/>
        <strike val="0"/>
        <condense val="0"/>
        <extend val="0"/>
        <outline val="0"/>
        <shadow val="0"/>
        <u val="none"/>
        <vertAlign val="baseline"/>
        <sz val="12"/>
        <color auto="1"/>
        <name val="Arial"/>
        <scheme val="none"/>
      </font>
      <protection locked="1" hidden="0"/>
    </dxf>
  </rfmt>
  <rcc rId="7959" sId="55">
    <nc r="C90" t="inlineStr">
      <is>
        <t xml:space="preserve">  SBC Expense - NYSERDA</t>
      </is>
    </nc>
  </rcc>
  <rfmt sheetId="55" sqref="C90">
    <dxf>
      <font>
        <b val="0"/>
        <i val="0"/>
        <strike val="0"/>
        <condense val="0"/>
        <extend val="0"/>
        <outline val="0"/>
        <shadow val="0"/>
        <u val="none"/>
        <vertAlign val="baseline"/>
        <sz val="12"/>
        <color auto="1"/>
        <name val="Arial"/>
        <scheme val="none"/>
      </font>
      <protection locked="1" hidden="0"/>
    </dxf>
  </rfmt>
  <rcc rId="7960" sId="55">
    <nc r="C91" t="inlineStr">
      <is>
        <t xml:space="preserve">  Amortization of Gas Net Reg Assets</t>
      </is>
    </nc>
  </rcc>
  <rfmt sheetId="55" sqref="C91">
    <dxf>
      <font>
        <b val="0"/>
        <i val="0"/>
        <strike val="0"/>
        <condense val="0"/>
        <extend val="0"/>
        <outline val="0"/>
        <shadow val="0"/>
        <u val="none"/>
        <vertAlign val="baseline"/>
        <sz val="12"/>
        <color auto="1"/>
        <name val="Arial"/>
        <scheme val="none"/>
      </font>
      <protection locked="1" hidden="0"/>
    </dxf>
  </rfmt>
  <rcc rId="7961" sId="55" numFmtId="4">
    <nc r="F91">
      <v>4554000</v>
    </nc>
  </rcc>
  <rcc rId="7962" sId="55">
    <nc r="C89" t="inlineStr">
      <is>
        <t xml:space="preserve">  Amortization of Gas Net Reg Assets</t>
      </is>
    </nc>
  </rcc>
  <rcc rId="7963" sId="55" numFmtId="4">
    <nc r="F89">
      <v>4554000</v>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64" sId="55">
    <oc r="C90" t="inlineStr">
      <is>
        <t xml:space="preserve">  SBC Expense - NYSERDA</t>
      </is>
    </oc>
    <nc r="C90" t="inlineStr">
      <is>
        <t xml:space="preserve">  Civic Community Activities </t>
      </is>
    </nc>
  </rcc>
  <rcc rId="7965" sId="55" numFmtId="4">
    <nc r="E90">
      <v>83251</v>
    </nc>
  </rcc>
  <rcc rId="7966" sId="55" numFmtId="4">
    <nc r="F90">
      <v>14692</v>
    </nc>
  </rcc>
  <rcc rId="7967" sId="55" numFmtId="4">
    <nc r="E91">
      <v>3914000</v>
    </nc>
  </rcc>
  <rcc rId="7968" sId="55" numFmtId="4">
    <oc r="F91">
      <v>4554000</v>
    </oc>
    <nc r="F91">
      <v>691000</v>
    </nc>
  </rcc>
  <rfmt sheetId="55" sqref="C92">
    <dxf>
      <font>
        <b val="0"/>
        <i val="0"/>
        <strike val="0"/>
        <condense val="0"/>
        <extend val="0"/>
        <outline val="0"/>
        <shadow val="0"/>
        <u val="none"/>
        <vertAlign val="baseline"/>
        <sz val="12"/>
        <color auto="1"/>
        <name val="Arial"/>
        <scheme val="none"/>
      </font>
      <protection locked="1" hidden="0"/>
    </dxf>
  </rfmt>
  <rcc rId="7969" sId="55" numFmtId="4">
    <nc r="E92">
      <v>-156649</v>
    </nc>
  </rcc>
  <rfmt sheetId="55" sqref="E1:F1048576">
    <dxf>
      <numFmt numFmtId="180" formatCode="0.00_);\(0.00\)"/>
    </dxf>
  </rfmt>
  <rfmt sheetId="55" sqref="E1:F1048576">
    <dxf>
      <numFmt numFmtId="181" formatCode="0_);\(0\)"/>
    </dxf>
  </rfmt>
  <rfmt sheetId="55" sqref="E1:F1048576">
    <dxf>
      <numFmt numFmtId="5" formatCode="#,##0_);\(#,##0\)"/>
    </dxf>
  </rfmt>
  <rcc rId="7970" sId="55">
    <oc r="C91" t="inlineStr">
      <is>
        <t xml:space="preserve">  Amortization of Gas Net Reg Assets</t>
      </is>
    </oc>
    <nc r="C91" t="inlineStr">
      <is>
        <t xml:space="preserve">  MGP Site Rate Allowance</t>
      </is>
    </nc>
  </rcc>
  <rcc rId="7971" sId="55">
    <nc r="C92" t="inlineStr">
      <is>
        <t xml:space="preserve">  SBC Over/Under Collecton-Electric</t>
      </is>
    </nc>
  </rcc>
  <rcc rId="7972" sId="55">
    <nc r="C93" t="inlineStr">
      <is>
        <t xml:space="preserve">  RPS Over/Under Collection</t>
      </is>
    </nc>
  </rcc>
  <rfmt sheetId="55" sqref="C93">
    <dxf>
      <font>
        <b val="0"/>
        <i val="0"/>
        <strike val="0"/>
        <condense val="0"/>
        <extend val="0"/>
        <outline val="0"/>
        <shadow val="0"/>
        <u val="none"/>
        <vertAlign val="baseline"/>
        <sz val="12"/>
        <color auto="1"/>
        <name val="Arial"/>
        <scheme val="none"/>
      </font>
      <protection locked="1" hidden="0"/>
    </dxf>
  </rfmt>
  <rcc rId="7973" sId="55" numFmtId="4">
    <nc r="E93">
      <v>-236970</v>
    </nc>
  </rcc>
  <rcc rId="7974" sId="55">
    <nc r="C94" t="inlineStr">
      <is>
        <t xml:space="preserve">  Deferred Powerful Opportunities Program Costs</t>
      </is>
    </nc>
  </rcc>
  <rfmt sheetId="55" sqref="C94">
    <dxf>
      <font>
        <b val="0"/>
        <i val="0"/>
        <strike val="0"/>
        <condense val="0"/>
        <extend val="0"/>
        <outline val="0"/>
        <shadow val="0"/>
        <u val="none"/>
        <vertAlign val="baseline"/>
        <sz val="12"/>
        <color auto="1"/>
        <name val="Arial"/>
        <scheme val="none"/>
      </font>
      <protection locked="1" hidden="0"/>
    </dxf>
  </rfmt>
  <rcc rId="7975" sId="55" numFmtId="4">
    <nc r="E94">
      <v>17143</v>
    </nc>
  </rcc>
  <rcc rId="7976" sId="55" numFmtId="4">
    <nc r="F94">
      <v>74110</v>
    </nc>
  </rcc>
  <rcc rId="7977" sId="55">
    <nc r="C95" t="inlineStr">
      <is>
        <t xml:space="preserve">  Def Over/Under EPOP Low Inc Disc-Elec</t>
      </is>
    </nc>
  </rcc>
  <rfmt sheetId="55" sqref="C95">
    <dxf>
      <font>
        <b val="0"/>
        <i val="0"/>
        <strike val="0"/>
        <condense val="0"/>
        <extend val="0"/>
        <outline val="0"/>
        <shadow val="0"/>
        <u val="none"/>
        <vertAlign val="baseline"/>
        <sz val="12"/>
        <color auto="1"/>
        <name val="Arial"/>
        <scheme val="none"/>
      </font>
      <protection locked="1" hidden="0"/>
    </dxf>
  </rfmt>
  <rcc rId="7978" sId="55" numFmtId="4">
    <nc r="E95">
      <v>456632</v>
    </nc>
  </rcc>
  <rcc rId="7979" sId="55" numFmtId="4">
    <nc r="F95">
      <v>-723245</v>
    </nc>
  </rcc>
  <rcc rId="7980" sId="55">
    <nc r="C96" t="inlineStr">
      <is>
        <t xml:space="preserve">  </t>
      </is>
    </nc>
  </rcc>
  <rfmt sheetId="55" sqref="C96">
    <dxf>
      <font>
        <b val="0"/>
        <i val="0"/>
        <strike val="0"/>
        <condense val="0"/>
        <extend val="0"/>
        <outline val="0"/>
        <shadow val="0"/>
        <u val="none"/>
        <vertAlign val="baseline"/>
        <sz val="12"/>
        <color auto="1"/>
        <name val="Arial"/>
        <scheme val="none"/>
      </font>
      <protection locked="1" hidden="0"/>
    </dxf>
  </rfmt>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81" sId="55">
    <oc r="C96" t="inlineStr">
      <is>
        <t xml:space="preserve">  </t>
      </is>
    </oc>
    <nc r="C96" t="inlineStr">
      <is>
        <t xml:space="preserve">  Advertising-Rate Case</t>
      </is>
    </nc>
  </rcc>
  <rcc rId="7982" sId="55" numFmtId="4">
    <nc r="E96">
      <v>59896</v>
    </nc>
  </rcc>
  <rcc rId="7983" sId="55" numFmtId="4">
    <nc r="F96">
      <v>10571</v>
    </nc>
  </rcc>
  <rcc rId="7984" sId="55">
    <nc r="C97" t="inlineStr">
      <is>
        <t xml:space="preserve">  Area Development</t>
      </is>
    </nc>
  </rcc>
  <rfmt sheetId="55" sqref="C97">
    <dxf>
      <font>
        <b val="0"/>
        <i val="0"/>
        <strike val="0"/>
        <condense val="0"/>
        <extend val="0"/>
        <outline val="0"/>
        <shadow val="0"/>
        <u val="none"/>
        <vertAlign val="baseline"/>
        <sz val="12"/>
        <color auto="1"/>
        <name val="Arial"/>
        <scheme val="none"/>
      </font>
      <protection locked="1" hidden="0"/>
    </dxf>
  </rfmt>
  <rcc rId="7985" sId="55" numFmtId="4">
    <nc r="E97">
      <v>16667</v>
    </nc>
  </rcc>
  <rcc rId="7986" sId="55">
    <nc r="C98" t="inlineStr">
      <is>
        <t xml:space="preserve">  EEPS Over/Under Collecton</t>
      </is>
    </nc>
  </rcc>
  <rfmt sheetId="55" sqref="C98">
    <dxf>
      <font>
        <b val="0"/>
        <i val="0"/>
        <strike val="0"/>
        <condense val="0"/>
        <extend val="0"/>
        <outline val="0"/>
        <shadow val="0"/>
        <u val="none"/>
        <vertAlign val="baseline"/>
        <sz val="12"/>
        <color auto="1"/>
        <name val="Arial"/>
        <scheme val="none"/>
      </font>
      <protection locked="1" hidden="0"/>
    </dxf>
  </rfmt>
  <rcc rId="7987" sId="55" numFmtId="4">
    <nc r="E98">
      <v>1937243</v>
    </nc>
  </rcc>
  <rcc rId="7988" sId="55" numFmtId="4">
    <nc r="F98">
      <v>305647</v>
    </nc>
  </rcc>
  <rfmt sheetId="55" sqref="C99">
    <dxf>
      <font>
        <b val="0"/>
        <i val="0"/>
        <strike val="0"/>
        <condense val="0"/>
        <extend val="0"/>
        <outline val="0"/>
        <shadow val="0"/>
        <u val="none"/>
        <vertAlign val="baseline"/>
        <sz val="12"/>
        <color auto="1"/>
        <name val="Arial"/>
        <scheme val="none"/>
      </font>
      <protection locked="1" hidden="0"/>
    </dxf>
  </rfmt>
  <rcc rId="7989" sId="55" numFmtId="4">
    <nc r="E99">
      <v>4402</v>
    </nc>
  </rcc>
  <rcc rId="7990" sId="55" numFmtId="4">
    <nc r="F99">
      <v>777</v>
    </nc>
  </rcc>
  <rfmt sheetId="55" sqref="C100">
    <dxf>
      <font>
        <b val="0"/>
        <i val="0"/>
        <strike val="0"/>
        <condense val="0"/>
        <extend val="0"/>
        <outline val="0"/>
        <shadow val="0"/>
        <u val="none"/>
        <vertAlign val="baseline"/>
        <sz val="12"/>
        <color auto="1"/>
        <name val="Arial"/>
        <scheme val="none"/>
      </font>
      <protection locked="1" hidden="0"/>
    </dxf>
  </rfmt>
  <rcc rId="7991" sId="55" numFmtId="4">
    <nc r="E100">
      <v>22060</v>
    </nc>
  </rcc>
  <rcc rId="7992" sId="55" numFmtId="4">
    <nc r="F100">
      <v>3895</v>
    </nc>
  </rcc>
  <rcc rId="7993" sId="55">
    <nc r="C99" t="inlineStr">
      <is>
        <t xml:space="preserve">  Thomson Tax &amp; Acctg - Books/Subscripts/Newspapers/Tapes</t>
      </is>
    </nc>
  </rcc>
  <rcc rId="7994" sId="55">
    <nc r="C100" t="inlineStr">
      <is>
        <t xml:space="preserve">  Employee Awards</t>
      </is>
    </nc>
  </rcc>
  <rcc rId="7995" sId="55">
    <nc r="C101" t="inlineStr">
      <is>
        <t xml:space="preserve">  CHEG Directors' Fees</t>
      </is>
    </nc>
  </rcc>
  <rfmt sheetId="55" sqref="C101">
    <dxf>
      <font>
        <b val="0"/>
        <i val="0"/>
        <strike val="0"/>
        <condense val="0"/>
        <extend val="0"/>
        <outline val="0"/>
        <shadow val="0"/>
        <u val="none"/>
        <vertAlign val="baseline"/>
        <sz val="12"/>
        <color auto="1"/>
        <name val="Arial"/>
        <scheme val="none"/>
      </font>
      <protection locked="1" hidden="0"/>
    </dxf>
  </rfmt>
  <rcc rId="7996" sId="55" numFmtId="4">
    <nc r="E101">
      <v>493411</v>
    </nc>
  </rcc>
  <rcc rId="7997" sId="55" numFmtId="4">
    <nc r="F101">
      <v>87076</v>
    </nc>
  </rcc>
  <rfmt sheetId="55" sqref="C102">
    <dxf>
      <font>
        <b val="0"/>
        <i val="0"/>
        <strike val="0"/>
        <condense val="0"/>
        <extend val="0"/>
        <outline val="0"/>
        <shadow val="0"/>
        <u val="none"/>
        <vertAlign val="baseline"/>
        <sz val="12"/>
        <color auto="1"/>
        <name val="Arial"/>
        <scheme val="none"/>
      </font>
      <protection locked="1" hidden="0"/>
    </dxf>
  </rfmt>
  <rcc rId="7998" sId="55" numFmtId="4">
    <nc r="E102">
      <v>23167</v>
    </nc>
  </rcc>
  <rcc rId="7999" sId="55" numFmtId="4">
    <nc r="F102">
      <v>4088</v>
    </nc>
  </rcc>
  <rfmt sheetId="55" sqref="C103">
    <dxf>
      <font>
        <b val="0"/>
        <i val="0"/>
        <strike val="0"/>
        <condense val="0"/>
        <extend val="0"/>
        <outline val="0"/>
        <shadow val="0"/>
        <u val="none"/>
        <vertAlign val="baseline"/>
        <sz val="12"/>
        <color auto="1"/>
        <name val="Arial"/>
        <scheme val="none"/>
      </font>
      <protection locked="1" hidden="0"/>
    </dxf>
  </rfmt>
  <rcc rId="8000" sId="55">
    <nc r="C102" t="inlineStr">
      <is>
        <t xml:space="preserve">  Annual  Management Meeting - The Grandview</t>
      </is>
    </nc>
  </rcc>
  <rcc rId="8001" sId="55">
    <nc r="C103" t="inlineStr">
      <is>
        <t xml:space="preserve">  Administrative &amp; General Costs Allocated-CHEG</t>
      </is>
    </nc>
  </rcc>
  <rcc rId="8002" sId="55" numFmtId="4">
    <nc r="E103">
      <v>445654</v>
    </nc>
  </rcc>
  <rcc rId="8003" sId="55" numFmtId="4">
    <nc r="F103">
      <v>78645</v>
    </nc>
  </rcc>
  <rcc rId="8004" sId="55">
    <nc r="C104" t="inlineStr">
      <is>
        <t xml:space="preserve">  Recruiting Expense - Marist College - Intern Housing</t>
      </is>
    </nc>
  </rcc>
  <rfmt sheetId="55" sqref="C104">
    <dxf>
      <font>
        <b val="0"/>
        <i val="0"/>
        <strike val="0"/>
        <condense val="0"/>
        <extend val="0"/>
        <outline val="0"/>
        <shadow val="0"/>
        <u val="none"/>
        <vertAlign val="baseline"/>
        <sz val="12"/>
        <color auto="1"/>
        <name val="Arial"/>
        <scheme val="none"/>
      </font>
      <protection locked="1" hidden="0"/>
    </dxf>
  </rfmt>
  <rcc rId="8005" sId="55" numFmtId="4">
    <nc r="E104">
      <v>12250</v>
    </nc>
  </rcc>
  <rcc rId="8006" sId="55">
    <nc r="C105" t="inlineStr">
      <is>
        <t xml:space="preserve">  Recruiting Expense - Career Builder LLC</t>
      </is>
    </nc>
  </rcc>
  <rfmt sheetId="55" sqref="C105">
    <dxf>
      <font>
        <b val="0"/>
        <i val="0"/>
        <strike val="0"/>
        <condense val="0"/>
        <extend val="0"/>
        <outline val="0"/>
        <shadow val="0"/>
        <u val="none"/>
        <vertAlign val="baseline"/>
        <sz val="12"/>
        <color auto="1"/>
        <name val="Arial"/>
        <scheme val="none"/>
      </font>
      <protection locked="1" hidden="0"/>
    </dxf>
  </rfmt>
  <rcc rId="8007" sId="55" numFmtId="4">
    <nc r="E105">
      <v>11006</v>
    </nc>
  </rcc>
  <rcc rId="8008" sId="55" numFmtId="4">
    <nc r="F105">
      <v>1942</v>
    </nc>
  </rcc>
  <rcc rId="8009" sId="55">
    <nc r="C106" t="inlineStr">
      <is>
        <t xml:space="preserve">  Recruiting Expense - Oracle America Inc</t>
      </is>
    </nc>
  </rcc>
  <rfmt sheetId="55" sqref="C106">
    <dxf>
      <font>
        <b val="0"/>
        <i val="0"/>
        <strike val="0"/>
        <condense val="0"/>
        <extend val="0"/>
        <outline val="0"/>
        <shadow val="0"/>
        <u val="none"/>
        <vertAlign val="baseline"/>
        <sz val="12"/>
        <color auto="1"/>
        <name val="Arial"/>
        <scheme val="none"/>
      </font>
      <protection locked="1" hidden="0"/>
    </dxf>
  </rfmt>
  <rcc rId="8010" sId="55" numFmtId="4">
    <nc r="E106">
      <v>13260</v>
    </nc>
  </rcc>
  <rcc rId="8011" sId="55" numFmtId="4">
    <nc r="F106">
      <v>2340</v>
    </nc>
  </rcc>
  <rcc rId="8012" sId="55">
    <nc r="C107" t="inlineStr">
      <is>
        <t xml:space="preserve">  Recruiting Expense - Regionalhelpwanted.com Inc</t>
      </is>
    </nc>
  </rcc>
  <rfmt sheetId="55" sqref="C107">
    <dxf>
      <font>
        <b val="0"/>
        <i val="0"/>
        <strike val="0"/>
        <condense val="0"/>
        <extend val="0"/>
        <outline val="0"/>
        <shadow val="0"/>
        <u val="none"/>
        <vertAlign val="baseline"/>
        <sz val="12"/>
        <color auto="1"/>
        <name val="Arial"/>
        <scheme val="none"/>
      </font>
      <protection locked="1" hidden="0"/>
    </dxf>
  </rfmt>
  <rcc rId="8013" sId="55" numFmtId="4">
    <nc r="E107">
      <v>6630</v>
    </nc>
  </rcc>
  <rcc rId="8014" sId="55" numFmtId="4">
    <nc r="F107">
      <v>1170</v>
    </nc>
  </rcc>
  <rcc rId="8015" sId="55">
    <nc r="C108" t="inlineStr">
      <is>
        <t xml:space="preserve">  Recruiting Expense - Fidelifacts</t>
      </is>
    </nc>
  </rcc>
  <rfmt sheetId="55" sqref="C108">
    <dxf>
      <font>
        <b val="0"/>
        <i val="0"/>
        <strike val="0"/>
        <condense val="0"/>
        <extend val="0"/>
        <outline val="0"/>
        <shadow val="0"/>
        <u val="none"/>
        <vertAlign val="baseline"/>
        <sz val="12"/>
        <color auto="1"/>
        <name val="Arial"/>
        <scheme val="none"/>
      </font>
      <protection locked="1" hidden="0"/>
    </dxf>
  </rfmt>
  <rcc rId="8016" sId="55" numFmtId="4">
    <nc r="E108">
      <v>6410</v>
    </nc>
  </rcc>
  <rcc rId="8017" sId="55" numFmtId="4">
    <nc r="F108">
      <v>1131</v>
    </nc>
  </rcc>
  <rcc rId="8018" sId="55">
    <nc r="C109" t="inlineStr">
      <is>
        <t xml:space="preserve">  Recruiting Expense - Arnoff Moving and Storage</t>
      </is>
    </nc>
  </rcc>
  <rfmt sheetId="55" sqref="C109">
    <dxf>
      <font>
        <b val="0"/>
        <i val="0"/>
        <strike val="0"/>
        <condense val="0"/>
        <extend val="0"/>
        <outline val="0"/>
        <shadow val="0"/>
        <u val="none"/>
        <vertAlign val="baseline"/>
        <sz val="12"/>
        <color auto="1"/>
        <name val="Arial"/>
        <scheme val="none"/>
      </font>
      <protection locked="1" hidden="0"/>
    </dxf>
  </rfmt>
  <rcc rId="8019" sId="55" numFmtId="4">
    <nc r="E109">
      <v>10710</v>
    </nc>
  </rcc>
  <rcc rId="8020" sId="55" numFmtId="4">
    <nc r="F109">
      <v>1890</v>
    </nc>
  </rcc>
  <rcc rId="8021" sId="55">
    <nc r="C110" t="inlineStr">
      <is>
        <t xml:space="preserve">  Recruiting Expense - Monster Worldwide Inc</t>
      </is>
    </nc>
  </rcc>
  <rfmt sheetId="55" sqref="C110">
    <dxf>
      <font>
        <b val="0"/>
        <i val="0"/>
        <strike val="0"/>
        <condense val="0"/>
        <extend val="0"/>
        <outline val="0"/>
        <shadow val="0"/>
        <u val="none"/>
        <vertAlign val="baseline"/>
        <sz val="12"/>
        <color auto="1"/>
        <name val="Arial"/>
        <scheme val="none"/>
      </font>
      <protection locked="1" hidden="0"/>
    </dxf>
  </rfmt>
  <rcc rId="8022" sId="55" numFmtId="4">
    <nc r="E110">
      <v>5015</v>
    </nc>
  </rcc>
  <rcc rId="8023" sId="55" numFmtId="4">
    <nc r="F110">
      <v>885</v>
    </nc>
  </rcc>
  <rcc rId="8024" sId="55">
    <nc r="C111" t="inlineStr">
      <is>
        <t xml:space="preserve">  Employee Training Courses</t>
      </is>
    </nc>
  </rcc>
  <rfmt sheetId="55" sqref="C111">
    <dxf>
      <font>
        <b val="0"/>
        <i val="0"/>
        <strike val="0"/>
        <condense val="0"/>
        <extend val="0"/>
        <outline val="0"/>
        <shadow val="0"/>
        <u val="none"/>
        <vertAlign val="baseline"/>
        <sz val="12"/>
        <color auto="1"/>
        <name val="Arial"/>
        <scheme val="none"/>
      </font>
      <protection locked="1" hidden="0"/>
    </dxf>
  </rfmt>
  <rcc rId="8025" sId="55" numFmtId="4">
    <nc r="E111">
      <v>111032</v>
    </nc>
  </rcc>
  <rcc rId="8026" sId="55" numFmtId="4">
    <nc r="F111">
      <v>24841</v>
    </nc>
  </rcc>
  <rcc rId="8027" sId="55">
    <nc r="C112" t="inlineStr">
      <is>
        <t xml:space="preserve">  Mgmt Audit-IP-Administrative</t>
      </is>
    </nc>
  </rcc>
  <rfmt sheetId="55" sqref="C112">
    <dxf>
      <font>
        <b val="0"/>
        <i val="0"/>
        <strike val="0"/>
        <condense val="0"/>
        <extend val="0"/>
        <outline val="0"/>
        <shadow val="0"/>
        <u val="none"/>
        <vertAlign val="baseline"/>
        <sz val="12"/>
        <color auto="1"/>
        <name val="Arial"/>
        <scheme val="none"/>
      </font>
      <protection locked="1" hidden="0"/>
    </dxf>
  </rfmt>
  <rcc rId="8028" sId="55" numFmtId="4">
    <nc r="E112">
      <v>6397</v>
    </nc>
  </rcc>
  <rcc rId="8029" sId="55" numFmtId="4">
    <nc r="F112">
      <v>1130</v>
    </nc>
  </rcc>
  <rcc rId="8030" sId="55">
    <nc r="C113" t="inlineStr">
      <is>
        <t xml:space="preserve">  Deferred Long-Term Gas R&amp;D/GRI Costs</t>
      </is>
    </nc>
  </rcc>
  <rfmt sheetId="55" sqref="C113">
    <dxf>
      <font>
        <b val="0"/>
        <i val="0"/>
        <strike val="0"/>
        <condense val="0"/>
        <extend val="0"/>
        <outline val="0"/>
        <shadow val="0"/>
        <u val="none"/>
        <vertAlign val="baseline"/>
        <sz val="12"/>
        <color auto="1"/>
        <name val="Arial"/>
        <scheme val="none"/>
      </font>
      <protection locked="1" hidden="0"/>
    </dxf>
  </rfmt>
  <rcc rId="8031" sId="55" numFmtId="4">
    <nc r="F113">
      <v>-177947</v>
    </nc>
  </rcc>
  <rcc rId="8032" sId="55">
    <nc r="C114" t="inlineStr">
      <is>
        <t xml:space="preserve">  Accrued Weekly Payroll</t>
      </is>
    </nc>
  </rcc>
  <rfmt sheetId="55" sqref="C114">
    <dxf>
      <font>
        <b val="0"/>
        <i val="0"/>
        <strike val="0"/>
        <condense val="0"/>
        <extend val="0"/>
        <outline val="0"/>
        <shadow val="0"/>
        <u val="none"/>
        <vertAlign val="baseline"/>
        <sz val="12"/>
        <color auto="1"/>
        <name val="Arial"/>
        <scheme val="none"/>
      </font>
      <protection locked="1" hidden="0"/>
    </dxf>
  </rfmt>
  <rcc rId="8033" sId="55" numFmtId="4">
    <nc r="E114">
      <v>-140300</v>
    </nc>
  </rcc>
  <rcc rId="8034" sId="55" numFmtId="4">
    <nc r="F114">
      <v>-29800</v>
    </nc>
  </rcc>
  <rcc rId="8035" sId="55">
    <nc r="C115" t="inlineStr">
      <is>
        <t xml:space="preserve">  NYS Dept of Environmental Conservation-Assessments</t>
      </is>
    </nc>
  </rcc>
  <rfmt sheetId="55" sqref="C115">
    <dxf>
      <font>
        <b val="0"/>
        <i val="0"/>
        <strike val="0"/>
        <condense val="0"/>
        <extend val="0"/>
        <outline val="0"/>
        <shadow val="0"/>
        <u val="none"/>
        <vertAlign val="baseline"/>
        <sz val="12"/>
        <color auto="1"/>
        <name val="Arial"/>
        <scheme val="none"/>
      </font>
      <protection locked="1" hidden="0"/>
    </dxf>
  </rfmt>
  <rcc rId="8036" sId="55" numFmtId="4">
    <nc r="E115">
      <v>18743</v>
    </nc>
  </rcc>
  <rcc rId="8037" sId="55" numFmtId="4">
    <nc r="F115">
      <v>3308</v>
    </nc>
  </rcc>
  <rfmt sheetId="55" sqref="C116">
    <dxf>
      <font>
        <b val="0"/>
        <i val="0"/>
        <strike val="0"/>
        <condense val="0"/>
        <extend val="0"/>
        <outline val="0"/>
        <shadow val="0"/>
        <u val="none"/>
        <vertAlign val="baseline"/>
        <sz val="12"/>
        <color auto="1"/>
        <name val="Arial"/>
        <scheme val="none"/>
      </font>
      <protection locked="1" hidden="0"/>
    </dxf>
  </rfmt>
  <rcc rId="8038" sId="55">
    <nc r="C116" t="inlineStr">
      <is>
        <t xml:space="preserve">  Minor Items and Company Charges-Payroll and Material, etc.</t>
      </is>
    </nc>
  </rcc>
  <rcc rId="8039" sId="55" numFmtId="4">
    <nc r="E116">
      <v>414018</v>
    </nc>
  </rcc>
  <rcc rId="8040" sId="55" numFmtId="4">
    <nc r="F116">
      <v>78056</v>
    </nc>
  </rcc>
  <rfmt sheetId="55" sqref="C117">
    <dxf>
      <font>
        <b val="0"/>
        <i val="0"/>
        <strike val="0"/>
        <condense val="0"/>
        <extend val="0"/>
        <outline val="0"/>
        <shadow val="0"/>
        <u val="none"/>
        <vertAlign val="baseline"/>
        <sz val="12"/>
        <color auto="1"/>
        <name val="Arial"/>
        <scheme val="none"/>
      </font>
      <protection locked="1" hidden="0"/>
    </dxf>
  </rfmt>
  <rcc rId="8041" sId="55">
    <nc r="C117" t="inlineStr">
      <is>
        <t xml:space="preserve">                                                                             Total</t>
      </is>
    </nc>
  </rcc>
  <rfmt sheetId="55" sqref="E116:F116" start="0" length="0">
    <dxf>
      <border>
        <bottom style="medium">
          <color indexed="8"/>
        </bottom>
      </border>
    </dxf>
  </rfmt>
  <rcc rId="8042" sId="55">
    <nc r="E117">
      <f>SUM(E90:E116)</f>
    </nc>
  </rcc>
  <rcc rId="8043" sId="55">
    <nc r="F117">
      <f>SUM(F89:F116)</f>
    </nc>
  </rcc>
  <rfmt sheetId="55" sqref="E117:F117" start="0" length="0">
    <dxf>
      <border>
        <bottom style="medium">
          <color indexed="8"/>
        </bottom>
      </border>
    </dxf>
  </rfmt>
  <rcc rId="8044" sId="55">
    <nc r="C119" t="inlineStr">
      <is>
        <r>
          <t xml:space="preserve">     </t>
        </r>
        <r>
          <rPr>
            <b/>
            <sz val="12"/>
            <rFont val="Arial"/>
            <family val="2"/>
          </rPr>
          <t>Total Other Expenses</t>
        </r>
      </is>
    </nc>
  </rcc>
  <rfmt sheetId="55" sqref="C119">
    <dxf>
      <font>
        <b val="0"/>
        <i val="0"/>
        <strike val="0"/>
        <condense val="0"/>
        <extend val="0"/>
        <outline val="0"/>
        <shadow val="0"/>
        <u val="none"/>
        <vertAlign val="baseline"/>
        <sz val="12"/>
        <color auto="1"/>
        <name val="Arial"/>
        <scheme val="none"/>
      </font>
      <protection locked="1" hidden="0"/>
    </dxf>
  </rfmt>
  <rfmt sheetId="55" sqref="C119" start="0" length="2147483647">
    <dxf>
      <font>
        <b/>
      </font>
    </dxf>
  </rfmt>
  <rcc rId="8045" sId="55">
    <nc r="E119">
      <f>E117+E85</f>
    </nc>
  </rcc>
  <rcc rId="8046" sId="55">
    <nc r="F119">
      <f>F117+F85</f>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7" sId="52">
    <nc r="B101" t="inlineStr">
      <is>
        <t>Cost of Purch. Elec.Deferred-Net(2)</t>
      </is>
    </nc>
  </rcc>
  <rcc rId="8048" sId="52" numFmtId="4">
    <nc r="N101">
      <v>-7097370</v>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49" sId="15" numFmtId="4">
    <oc r="G38">
      <v>8086680</v>
    </oc>
    <nc r="G38">
      <v>33843878</v>
    </nc>
  </rcc>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50" sId="43">
    <oc r="B22" t="inlineStr">
      <is>
        <t>Reserve for Repair Deduction</t>
      </is>
    </oc>
    <nc r="B22"/>
  </rcc>
  <rcc rId="8051" sId="43" numFmtId="4">
    <oc r="C22">
      <v>1924000</v>
    </oc>
    <nc r="C22"/>
  </rcc>
  <rcc rId="8052" sId="43">
    <oc r="D22">
      <v>253</v>
    </oc>
    <nc r="D22"/>
  </rcc>
  <rcc rId="8053" sId="43" numFmtId="4">
    <oc r="E22">
      <v>333347</v>
    </oc>
    <nc r="E22"/>
  </rcc>
  <rcc rId="8054" sId="43" numFmtId="4">
    <oc r="F22">
      <v>666694</v>
    </oc>
    <nc r="F22"/>
  </rcc>
  <rcv guid="{C6EFCE4C-D5CB-4C1D-A286-0DC52BE770F9}" action="delete"/>
  <rdn rId="0" localSheetId="1" customView="1" name="Z_C6EFCE4C_D5CB_4C1D_A286_0DC52BE770F9_.wvu.PrintArea" hidden="1" oldHidden="1">
    <formula>README!$A$1:$F$55</formula>
    <oldFormula>README!$A$1:$F$55</oldFormula>
  </rdn>
  <rdn rId="0" localSheetId="2" customView="1" name="Z_C6EFCE4C_D5CB_4C1D_A286_0DC52BE770F9_.wvu.PrintArea" hidden="1" oldHidden="1">
    <formula>'Data Sheet'!$A$1:$D$70</formula>
    <oldFormula>'Data Sheet'!$A$1:$D$70</oldFormula>
  </rdn>
  <rdn rId="0" localSheetId="6" customView="1" name="Z_C6EFCE4C_D5CB_4C1D_A286_0DC52BE770F9_.wvu.PrintArea" hidden="1" oldHidden="1">
    <formula>Table!$A$1:$E$177</formula>
    <oldFormula>Table!$A$1:$E$177</oldFormula>
  </rdn>
  <rdn rId="0" localSheetId="8" customView="1" name="Z_C6EFCE4C_D5CB_4C1D_A286_0DC52BE770F9_.wvu.PrintArea" hidden="1" oldHidden="1">
    <formula>'102'!$A$1:$H$51</formula>
    <oldFormula>'102'!$A$1:$H$51</oldFormula>
  </rdn>
  <rdn rId="0" localSheetId="11" customView="1" name="Z_C6EFCE4C_D5CB_4C1D_A286_0DC52BE770F9_.wvu.PrintArea" hidden="1" oldHidden="1">
    <formula>'106107'!$A$1:$F$115</formula>
    <oldFormula>'106107'!$A$1:$F$115</oldFormula>
  </rdn>
  <rdn rId="0" localSheetId="12" customView="1" name="Z_C6EFCE4C_D5CB_4C1D_A286_0DC52BE770F9_.wvu.PrintArea" hidden="1" oldHidden="1">
    <formula>'108109'!$A$1:$H$90</formula>
    <oldFormula>'108109'!$A$1:$H$90</oldFormula>
  </rdn>
  <rdn rId="0" localSheetId="16" customView="1" name="Z_C6EFCE4C_D5CB_4C1D_A286_0DC52BE770F9_.wvu.PrintArea" hidden="1" oldHidden="1">
    <formula>'120121'!$A$1:$E$131</formula>
    <oldFormula>'120121'!$A$1:$E$131</oldFormula>
  </rdn>
  <rdn rId="0" localSheetId="22" customView="1" name="Z_C6EFCE4C_D5CB_4C1D_A286_0DC52BE770F9_.wvu.PrintArea" hidden="1" oldHidden="1">
    <formula>'214'!$A$1:$E$64</formula>
    <oldFormula>'214'!$A$1:$E$64</oldFormula>
  </rdn>
  <rdn rId="0" localSheetId="23" customView="1" name="Z_C6EFCE4C_D5CB_4C1D_A286_0DC52BE770F9_.wvu.PrintArea" hidden="1" oldHidden="1">
    <formula>'216'!$A$1:$G$60</formula>
    <oldFormula>'216'!$A$1:$G$60</oldFormula>
  </rdn>
  <rdn rId="0" localSheetId="24" customView="1" name="Z_C6EFCE4C_D5CB_4C1D_A286_0DC52BE770F9_.wvu.PrintArea" hidden="1" oldHidden="1">
    <formula>'217'!$A$1:$F$70</formula>
    <oldFormula>'217'!$A$1:$F$70</oldFormula>
  </rdn>
  <rdn rId="0" localSheetId="25" customView="1" name="Z_C6EFCE4C_D5CB_4C1D_A286_0DC52BE770F9_.wvu.PrintArea" hidden="1" oldHidden="1">
    <formula>'218'!$A$1:$G$71</formula>
    <oldFormula>'218'!$A$1:$G$71</oldFormula>
  </rdn>
  <rdn rId="0" localSheetId="26" customView="1" name="Z_C6EFCE4C_D5CB_4C1D_A286_0DC52BE770F9_.wvu.PrintArea" hidden="1" oldHidden="1">
    <formula>'219'!$A$1:$H$55</formula>
    <oldFormula>'219'!$A$1:$H$55</oldFormula>
  </rdn>
  <rdn rId="0" localSheetId="27" customView="1" name="Z_C6EFCE4C_D5CB_4C1D_A286_0DC52BE770F9_.wvu.PrintArea" hidden="1" oldHidden="1">
    <formula>'221'!$A$1:$G$130</formula>
    <oldFormula>'221'!$A$1:$G$130</oldFormula>
  </rdn>
  <rdn rId="0" localSheetId="28" customView="1" name="Z_C6EFCE4C_D5CB_4C1D_A286_0DC52BE770F9_.wvu.PrintArea" hidden="1" oldHidden="1">
    <formula>'224225'!$A$1:$M$64</formula>
    <oldFormula>'224225'!$A$1:$M$64</oldFormula>
  </rdn>
  <rdn rId="0" localSheetId="29" customView="1" name="Z_C6EFCE4C_D5CB_4C1D_A286_0DC52BE770F9_.wvu.PrintArea" hidden="1" oldHidden="1">
    <formula>'227'!$A$1:$F$63</formula>
    <oldFormula>'227'!$A$1:$F$63</oldFormula>
  </rdn>
  <rdn rId="0" localSheetId="29" customView="1" name="Z_C6EFCE4C_D5CB_4C1D_A286_0DC52BE770F9_.wvu.Cols" hidden="1" oldHidden="1">
    <formula>'227'!$D:$D</formula>
    <oldFormula>'227'!$D:$D</oldFormula>
  </rdn>
  <rdn rId="0" localSheetId="30" customView="1" name="Z_C6EFCE4C_D5CB_4C1D_A286_0DC52BE770F9_.wvu.PrintArea" hidden="1" oldHidden="1">
    <formula>'228229'!$A$1:$O$66</formula>
    <oldFormula>'228229'!$A$1:$O$66</oldFormula>
  </rdn>
  <rdn rId="0" localSheetId="31" customView="1" name="Z_C6EFCE4C_D5CB_4C1D_A286_0DC52BE770F9_.wvu.PrintArea" hidden="1" oldHidden="1">
    <formula>'230'!$A$1:$G$66</formula>
    <oldFormula>'230'!$A$1:$G$66</oldFormula>
  </rdn>
  <rdn rId="0" localSheetId="32" customView="1" name="Z_C6EFCE4C_D5CB_4C1D_A286_0DC52BE770F9_.wvu.PrintArea" hidden="1" oldHidden="1">
    <formula>'232'!$A$1:$F$119</formula>
    <oldFormula>'232'!$A$1:$F$119</oldFormula>
  </rdn>
  <rdn rId="0" localSheetId="33" customView="1" name="Z_C6EFCE4C_D5CB_4C1D_A286_0DC52BE770F9_.wvu.PrintArea" hidden="1" oldHidden="1">
    <formula>'233'!$A$1:$G$66</formula>
    <oldFormula>'233'!$A$1:$G$66</oldFormula>
  </rdn>
  <rdn rId="0" localSheetId="34" customView="1" name="Z_C6EFCE4C_D5CB_4C1D_A286_0DC52BE770F9_.wvu.PrintArea" hidden="1" oldHidden="1">
    <formula>'234'!$A$1:$F$53</formula>
    <oldFormula>'234'!$A$1:$F$53</oldFormula>
  </rdn>
  <rdn rId="0" localSheetId="35" customView="1" name="Z_C6EFCE4C_D5CB_4C1D_A286_0DC52BE770F9_.wvu.PrintArea" hidden="1" oldHidden="1">
    <formula>'250251'!$A$1:$M$65</formula>
    <oldFormula>'250251'!$A$1:$M$65</oldFormula>
  </rdn>
  <rdn rId="0" localSheetId="38" customView="1" name="Z_C6EFCE4C_D5CB_4C1D_A286_0DC52BE770F9_.wvu.PrintArea" hidden="1" oldHidden="1">
    <formula>'254'!$A$1:$E$199</formula>
    <oldFormula>'254'!$A$1:$E$199</oldFormula>
  </rdn>
  <rdn rId="0" localSheetId="47" customView="1" name="Z_C6EFCE4C_D5CB_4C1D_A286_0DC52BE770F9_.wvu.PrintArea" hidden="1" oldHidden="1">
    <formula>'278'!$A$1:$F$124</formula>
    <oldFormula>'278'!$A$1:$F$124</oldFormula>
  </rdn>
  <rdn rId="0" localSheetId="52" customView="1" name="Z_C6EFCE4C_D5CB_4C1D_A286_0DC52BE770F9_.wvu.PrintArea" hidden="1" oldHidden="1">
    <formula>'326327'!$A$1:$P$58</formula>
    <oldFormula>'326327'!$A$1:$P$58</oldFormula>
  </rdn>
  <rdn rId="0" localSheetId="53" customView="1" name="Z_C6EFCE4C_D5CB_4C1D_A286_0DC52BE770F9_.wvu.PrintArea" hidden="1" oldHidden="1">
    <formula>'328330'!$A$1:$S$57</formula>
    <oldFormula>'328330'!$A$1:$S$57</oldFormula>
  </rdn>
  <rdn rId="0" localSheetId="54" customView="1" name="Z_C6EFCE4C_D5CB_4C1D_A286_0DC52BE770F9_.wvu.PrintArea" hidden="1" oldHidden="1">
    <formula>'332'!$A$1:$H$58</formula>
    <oldFormula>'332'!$A$1:$H$58</oldFormula>
  </rdn>
  <rdn rId="0" localSheetId="55" customView="1" name="Z_C6EFCE4C_D5CB_4C1D_A286_0DC52BE770F9_.wvu.PrintArea" hidden="1" oldHidden="1">
    <formula>'335'!$A$1:$F$64</formula>
    <oldFormula>'335'!$A$1:$F$64</oldFormula>
  </rdn>
  <rdn rId="0" localSheetId="58" customView="1" name="Z_C6EFCE4C_D5CB_4C1D_A286_0DC52BE770F9_.wvu.PrintArea" hidden="1" oldHidden="1">
    <formula>'340'!$A$1:$E$68</formula>
    <oldFormula>'340'!$A$1:$E$68</oldFormula>
  </rdn>
  <rdn rId="0" localSheetId="60" customView="1" name="Z_C6EFCE4C_D5CB_4C1D_A286_0DC52BE770F9_.wvu.PrintArea" hidden="1" oldHidden="1">
    <formula>'352353'!$A$1:$L$194</formula>
    <oldFormula>'352353'!$A$1:$L$194</oldFormula>
  </rdn>
  <rdn rId="0" localSheetId="75" customView="1" name="Z_C6EFCE4C_D5CB_4C1D_A286_0DC52BE770F9_.wvu.PrintArea" hidden="1" oldHidden="1">
    <formula>BOOK!$A$1:$G$607</formula>
    <oldFormula>BOOK!$A$1:$G$607</oldFormula>
  </rdn>
  <rcv guid="{C6EFCE4C-D5CB-4C1D-A286-0DC52BE770F9}"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17" sId="11">
    <nc r="E40">
      <v>100</v>
    </nc>
  </rcc>
  <rcc rId="8718" sId="11">
    <nc r="E41">
      <v>1</v>
    </nc>
  </rcc>
  <rcc rId="8719" sId="11">
    <nc r="E43">
      <v>100</v>
    </nc>
  </rcc>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86" sId="41" numFmtId="4">
    <oc r="F22">
      <v>7110075.9458627598</v>
    </oc>
    <nc r="F22">
      <v>7110074</v>
    </nc>
  </rcc>
  <rcc rId="8087" sId="41" numFmtId="4">
    <oc r="H22">
      <v>135310</v>
    </oc>
    <nc r="H22">
      <v>135312</v>
    </nc>
  </rcc>
  <rcc rId="8088" sId="41" numFmtId="11">
    <oc r="H64">
      <v>-9861529</v>
    </oc>
    <nc r="H64">
      <v>-9861527</v>
    </nc>
  </rcc>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89" sId="41">
    <oc r="F64">
      <v>82578616.449999973</v>
    </oc>
    <nc r="F64">
      <f>82578616.45-2</f>
    </nc>
  </rcc>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90" sId="41">
    <oc r="F68" t="inlineStr">
      <is>
        <t xml:space="preserve">  December 31, 2013</t>
      </is>
    </oc>
    <nc r="F68" t="inlineStr">
      <is>
        <t xml:space="preserve">  December 31, 2014</t>
      </is>
    </nc>
  </rcc>
  <rcc rId="8091" sId="41">
    <oc r="O68" t="inlineStr">
      <is>
        <t xml:space="preserve">  December 31, 2013</t>
      </is>
    </oc>
    <nc r="O68" t="inlineStr">
      <is>
        <t xml:space="preserve">  December 31, 2014</t>
      </is>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92" sId="13" numFmtId="4">
    <oc r="H198">
      <v>192579230</v>
    </oc>
    <nc r="H198">
      <f>192579230-2257347</f>
    </nc>
  </rcc>
  <rcc rId="8093" sId="13" numFmtId="4">
    <oc r="H201">
      <v>410523977</v>
    </oc>
    <nc r="H201">
      <f>410523977+2257347</f>
    </nc>
  </rcc>
  <rcv guid="{4BC658A1-0B43-4474-B09F-01138A2D4649}" action="delete"/>
  <rdn rId="0" localSheetId="13" customView="1" name="Z_4BC658A1_0B43_4474_B09F_01138A2D4649_.wvu.PrintArea" hidden="1" oldHidden="1">
    <formula>'110113'!$A$1:$H$246</formula>
  </rdn>
  <rcv guid="{4BC658A1-0B43-4474-B09F-01138A2D4649}" action="add"/>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00" sId="13" ref="A179:XFD179" action="deleteRow">
    <rfmt sheetId="13" xfDxf="1" sqref="A179:XFD179" start="0" length="0"/>
    <rfmt sheetId="13" sqref="B179" start="0" length="0">
      <dxf>
        <font>
          <sz val="12"/>
          <color indexed="8"/>
          <name val="Arial"/>
          <scheme val="none"/>
        </font>
        <alignment horizontal="left" vertical="top" readingOrder="0"/>
      </dxf>
    </rfmt>
    <rfmt sheetId="13" sqref="C179" start="0" length="0">
      <dxf>
        <font>
          <sz val="12"/>
          <color indexed="8"/>
          <name val="Arial"/>
          <scheme val="none"/>
        </font>
        <alignment horizontal="centerContinuous" vertical="top" readingOrder="0"/>
      </dxf>
    </rfmt>
    <rfmt sheetId="13" sqref="D179" start="0" length="0">
      <dxf>
        <font>
          <sz val="12"/>
          <color indexed="8"/>
          <name val="Arial"/>
          <scheme val="none"/>
        </font>
        <alignment horizontal="centerContinuous" vertical="top" readingOrder="0"/>
      </dxf>
    </rfmt>
    <rfmt sheetId="13" sqref="E179" start="0" length="0">
      <dxf>
        <font>
          <sz val="12"/>
          <color indexed="8"/>
          <name val="Arial"/>
          <scheme val="none"/>
        </font>
        <alignment horizontal="centerContinuous" vertical="top" readingOrder="0"/>
      </dxf>
    </rfmt>
    <rfmt sheetId="13" sqref="F179" start="0" length="0">
      <dxf>
        <font>
          <sz val="12"/>
          <color indexed="8"/>
          <name val="Arial"/>
          <scheme val="none"/>
        </font>
      </dxf>
    </rfmt>
    <rfmt sheetId="13" sqref="G179" start="0" length="0">
      <dxf>
        <font>
          <sz val="12"/>
          <color indexed="8"/>
          <name val="Arial"/>
          <scheme val="none"/>
        </font>
        <numFmt numFmtId="9" formatCode="&quot;$&quot;#,##0_);\(&quot;$&quot;#,##0\)"/>
      </dxf>
    </rfmt>
    <rfmt sheetId="13" sqref="H179" start="0" length="0">
      <dxf>
        <font>
          <sz val="12"/>
          <color indexed="8"/>
          <name val="Arial"/>
          <scheme val="none"/>
        </font>
        <numFmt numFmtId="9" formatCode="&quot;$&quot;#,##0_);\(&quot;$&quot;#,##0\)"/>
      </dxf>
    </rfmt>
  </rr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101" sId="13" ref="A162:XFD162" action="insertRow"/>
  <rcc rId="8102" sId="13">
    <oc r="A163" t="inlineStr">
      <is>
        <t xml:space="preserve">   30</t>
      </is>
    </oc>
    <nc r="A163" t="inlineStr">
      <is>
        <t xml:space="preserve">   31</t>
      </is>
    </nc>
  </rcc>
  <rcc rId="8103" sId="13">
    <oc r="A164" t="inlineStr">
      <is>
        <t xml:space="preserve">   31</t>
      </is>
    </oc>
    <nc r="A164" t="inlineStr">
      <is>
        <t xml:space="preserve">   32</t>
      </is>
    </nc>
  </rcc>
  <rcc rId="8104" sId="13">
    <oc r="A165" t="inlineStr">
      <is>
        <t xml:space="preserve">   32</t>
      </is>
    </oc>
    <nc r="A165" t="inlineStr">
      <is>
        <t xml:space="preserve">   33</t>
      </is>
    </nc>
  </rcc>
  <rcc rId="8105" sId="13">
    <oc r="A166" t="inlineStr">
      <is>
        <t xml:space="preserve">   33</t>
      </is>
    </oc>
    <nc r="A166" t="inlineStr">
      <is>
        <t xml:space="preserve">   34</t>
      </is>
    </nc>
  </rcc>
  <rcc rId="8106" sId="13">
    <oc r="A167" t="inlineStr">
      <is>
        <t xml:space="preserve">   34</t>
      </is>
    </oc>
    <nc r="A167" t="inlineStr">
      <is>
        <t xml:space="preserve">   35</t>
      </is>
    </nc>
  </rcc>
  <rcc rId="8107" sId="13">
    <oc r="A168" t="inlineStr">
      <is>
        <t xml:space="preserve">   35</t>
      </is>
    </oc>
    <nc r="A168" t="inlineStr">
      <is>
        <t xml:space="preserve">   36</t>
      </is>
    </nc>
  </rcc>
  <rcc rId="8108" sId="13">
    <oc r="A169" t="inlineStr">
      <is>
        <t xml:space="preserve">   36</t>
      </is>
    </oc>
    <nc r="A169" t="inlineStr">
      <is>
        <t xml:space="preserve">   37</t>
      </is>
    </nc>
  </rcc>
  <rcc rId="8109" sId="13">
    <oc r="A170" t="inlineStr">
      <is>
        <t xml:space="preserve">   37</t>
      </is>
    </oc>
    <nc r="A170" t="inlineStr">
      <is>
        <t xml:space="preserve">   38</t>
      </is>
    </nc>
  </rcc>
  <rcc rId="8110" sId="13">
    <oc r="A171" t="inlineStr">
      <is>
        <t xml:space="preserve">   38</t>
      </is>
    </oc>
    <nc r="A171" t="inlineStr">
      <is>
        <t xml:space="preserve">   39</t>
      </is>
    </nc>
  </rcc>
  <rcc rId="8111" sId="13">
    <oc r="A172" t="inlineStr">
      <is>
        <t xml:space="preserve">   39</t>
      </is>
    </oc>
    <nc r="A172" t="inlineStr">
      <is>
        <t xml:space="preserve">   40</t>
      </is>
    </nc>
  </rcc>
  <rcc rId="8112" sId="13">
    <oc r="A173" t="inlineStr">
      <is>
        <t xml:space="preserve">   40</t>
      </is>
    </oc>
    <nc r="A173" t="inlineStr">
      <is>
        <t xml:space="preserve">   41</t>
      </is>
    </nc>
  </rcc>
  <rcc rId="8113" sId="13">
    <oc r="A174" t="inlineStr">
      <is>
        <t xml:space="preserve">   41</t>
      </is>
    </oc>
    <nc r="A174" t="inlineStr">
      <is>
        <t xml:space="preserve">   42</t>
      </is>
    </nc>
  </rcc>
  <rcc rId="8114" sId="13">
    <oc r="A175" t="inlineStr">
      <is>
        <t xml:space="preserve">   42</t>
      </is>
    </oc>
    <nc r="A175" t="inlineStr">
      <is>
        <t xml:space="preserve">   43</t>
      </is>
    </nc>
  </rcc>
  <rcc rId="8115" sId="13">
    <oc r="A176" t="inlineStr">
      <is>
        <t xml:space="preserve">   43</t>
      </is>
    </oc>
    <nc r="A176" t="inlineStr">
      <is>
        <t xml:space="preserve">   44</t>
      </is>
    </nc>
  </rcc>
  <rcc rId="8116" sId="13">
    <oc r="A177" t="inlineStr">
      <is>
        <t xml:space="preserve">   44</t>
      </is>
    </oc>
    <nc r="A177" t="inlineStr">
      <is>
        <t xml:space="preserve">   45</t>
      </is>
    </nc>
  </rcc>
  <rcc rId="8117" sId="13" odxf="1" dxf="1">
    <nc r="A178" t="inlineStr">
      <is>
        <t xml:space="preserve">   46</t>
      </is>
    </nc>
    <odxf>
      <fill>
        <patternFill patternType="solid">
          <bgColor theme="9" tint="0.59999389629810485"/>
        </patternFill>
      </fill>
      <border outline="0">
        <bottom/>
      </border>
    </odxf>
    <ndxf>
      <fill>
        <patternFill patternType="none">
          <bgColor indexed="65"/>
        </patternFill>
      </fill>
      <border outline="0">
        <bottom style="thin">
          <color indexed="8"/>
        </bottom>
      </border>
    </ndxf>
  </rcc>
  <rcc rId="8118" sId="13" odxf="1" dxf="1">
    <oc r="A179" t="inlineStr">
      <is>
        <t xml:space="preserve">   45</t>
      </is>
    </oc>
    <nc r="A179" t="inlineStr">
      <is>
        <t xml:space="preserve">   47</t>
      </is>
    </nc>
    <odxf>
      <border outline="0">
        <bottom style="medium">
          <color indexed="8"/>
        </bottom>
      </border>
    </odxf>
    <ndxf>
      <border outline="0">
        <bottom style="thin">
          <color indexed="8"/>
        </bottom>
      </border>
    </ndxf>
  </rcc>
  <rcc rId="8119" sId="13">
    <nc r="A162" t="inlineStr">
      <is>
        <t xml:space="preserve">   30</t>
      </is>
    </nc>
  </rcc>
  <rfmt sheetId="13" sqref="B162" start="0" length="0">
    <dxf>
      <fill>
        <patternFill patternType="solid">
          <bgColor theme="9" tint="0.59999389629810485"/>
        </patternFill>
      </fill>
      <border outline="0">
        <bottom/>
      </border>
    </dxf>
  </rfmt>
  <rfmt sheetId="13" sqref="C162" start="0" length="0">
    <dxf>
      <fill>
        <patternFill patternType="solid">
          <bgColor theme="9" tint="0.59999389629810485"/>
        </patternFill>
      </fill>
      <border outline="0">
        <bottom/>
      </border>
    </dxf>
  </rfmt>
  <rfmt sheetId="13" sqref="D162" start="0" length="0">
    <dxf>
      <fill>
        <patternFill patternType="solid">
          <bgColor theme="9" tint="0.59999389629810485"/>
        </patternFill>
      </fill>
      <border outline="0">
        <bottom/>
      </border>
    </dxf>
  </rfmt>
  <rfmt sheetId="13" sqref="E162" start="0" length="0">
    <dxf>
      <fill>
        <patternFill patternType="solid">
          <bgColor theme="9" tint="0.59999389629810485"/>
        </patternFill>
      </fill>
      <border outline="0">
        <bottom/>
      </border>
    </dxf>
  </rfmt>
  <rfmt sheetId="13" sqref="F162" start="0" length="0">
    <dxf>
      <fill>
        <patternFill patternType="solid">
          <bgColor theme="9" tint="0.59999389629810485"/>
        </patternFill>
      </fill>
      <border outline="0">
        <bottom/>
      </border>
    </dxf>
  </rfmt>
  <rfmt sheetId="13" sqref="G162" start="0" length="0">
    <dxf>
      <fill>
        <patternFill patternType="solid">
          <bgColor theme="9" tint="0.59999389629810485"/>
        </patternFill>
      </fill>
      <border outline="0">
        <bottom/>
      </border>
    </dxf>
  </rfmt>
  <rfmt sheetId="13" sqref="H162" start="0" length="0">
    <dxf>
      <fill>
        <patternFill patternType="solid">
          <bgColor theme="9" tint="0.59999389629810485"/>
        </patternFill>
      </fill>
      <border outline="0">
        <bottom/>
      </border>
    </dxf>
  </rfmt>
  <rfmt sheetId="13" sqref="I162" start="0" length="0">
    <dxf>
      <font>
        <sz val="12"/>
        <color auto="1"/>
        <name val="Arial"/>
        <scheme val="none"/>
      </font>
    </dxf>
  </rfmt>
  <rcc rId="8120" sId="13">
    <nc r="I162" t="inlineStr">
      <is>
        <t>added line</t>
      </is>
    </nc>
  </rcc>
  <rcc rId="8121" sId="13">
    <nc r="B162" t="inlineStr">
      <is>
        <t>Asset Retirement Obligations (230)</t>
      </is>
    </nc>
  </rcc>
  <rfmt sheetId="13" sqref="H162" start="0" length="0">
    <dxf>
      <font>
        <sz val="10"/>
        <color rgb="FF0000CC"/>
      </font>
      <fill>
        <patternFill patternType="none">
          <bgColor indexed="65"/>
        </patternFill>
      </fill>
      <border outline="0">
        <right/>
      </border>
    </dxf>
  </rfmt>
  <rfmt sheetId="13" sqref="G162" start="0" length="0">
    <dxf>
      <font>
        <sz val="10"/>
        <color rgb="FF0000CC"/>
      </font>
      <fill>
        <patternFill patternType="none">
          <bgColor indexed="65"/>
        </patternFill>
      </fill>
    </dxf>
  </rfmt>
  <rcc rId="8122" sId="13" odxf="1" dxf="1" numFmtId="4">
    <nc r="G162">
      <v>811280</v>
    </nc>
    <ndxf>
      <font>
        <sz val="10"/>
        <color indexed="8"/>
      </font>
      <fill>
        <patternFill patternType="solid">
          <bgColor theme="9" tint="0.59999389629810485"/>
        </patternFill>
      </fill>
    </ndxf>
  </rcc>
  <rcc rId="8123" sId="13" odxf="1" dxf="1" numFmtId="4">
    <nc r="H162">
      <v>1176196</v>
    </nc>
    <ndxf>
      <font>
        <sz val="10"/>
        <color indexed="8"/>
      </font>
      <fill>
        <patternFill patternType="solid">
          <bgColor theme="9" tint="0.59999389629810485"/>
        </patternFill>
      </fill>
      <border outline="0">
        <right style="medium">
          <color indexed="8"/>
        </right>
      </border>
    </ndxf>
  </rcc>
  <rcc rId="8124" sId="13">
    <oc r="H194">
      <f>192579230-2257347</f>
    </oc>
    <nc r="H194">
      <f>192579230-2257347-H162</f>
    </nc>
  </rcc>
  <rcc rId="8125" sId="13">
    <oc r="G194">
      <v>131446014</v>
    </oc>
    <nc r="G194">
      <f>131446014-G162</f>
    </nc>
  </rcc>
  <rcc rId="8126" sId="13">
    <oc r="H163">
      <f>SUM(H156:H161)</f>
    </oc>
    <nc r="H163">
      <f>SUM(H156:H162)</f>
    </nc>
  </rcc>
  <rcc rId="8127" sId="13">
    <oc r="G163">
      <f>SUM(G156:G161)</f>
    </oc>
    <nc r="G163">
      <f>SUM(G156:G162)</f>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61" sId="13">
    <oc r="I162" t="inlineStr">
      <is>
        <t>added line</t>
      </is>
    </oc>
    <nc r="I162" t="inlineStr">
      <is>
        <t>added line - This account is deducted from total listed below line 194</t>
      </is>
    </nc>
  </rcc>
  <rcc rId="8162" sId="13">
    <oc r="A162" t="inlineStr">
      <is>
        <t xml:space="preserve">   30</t>
      </is>
    </oc>
    <nc r="A162"/>
  </rcc>
  <rcc rId="8163" sId="13">
    <oc r="A179" t="inlineStr">
      <is>
        <t xml:space="preserve">   47</t>
      </is>
    </oc>
    <nc r="A179">
      <v>45</v>
    </nc>
  </rcc>
  <rcc rId="8164" sId="13">
    <oc r="A164" t="inlineStr">
      <is>
        <t xml:space="preserve">   32</t>
      </is>
    </oc>
    <nc r="A164" t="inlineStr">
      <is>
        <t xml:space="preserve">   31</t>
      </is>
    </nc>
  </rcc>
  <rcc rId="8165" sId="13">
    <oc r="A165" t="inlineStr">
      <is>
        <t xml:space="preserve">   33</t>
      </is>
    </oc>
    <nc r="A165" t="inlineStr">
      <is>
        <t xml:space="preserve">   32</t>
      </is>
    </nc>
  </rcc>
  <rcc rId="8166" sId="13">
    <oc r="A166" t="inlineStr">
      <is>
        <t xml:space="preserve">   34</t>
      </is>
    </oc>
    <nc r="A166" t="inlineStr">
      <is>
        <t xml:space="preserve">   33</t>
      </is>
    </nc>
  </rcc>
  <rcc rId="8167" sId="13">
    <oc r="A167" t="inlineStr">
      <is>
        <t xml:space="preserve">   35</t>
      </is>
    </oc>
    <nc r="A167" t="inlineStr">
      <is>
        <t xml:space="preserve">   34</t>
      </is>
    </nc>
  </rcc>
  <rcc rId="8168" sId="13">
    <oc r="A168" t="inlineStr">
      <is>
        <t xml:space="preserve">   36</t>
      </is>
    </oc>
    <nc r="A168" t="inlineStr">
      <is>
        <t xml:space="preserve">   35</t>
      </is>
    </nc>
  </rcc>
  <rcc rId="8169" sId="13">
    <oc r="A169" t="inlineStr">
      <is>
        <t xml:space="preserve">   37</t>
      </is>
    </oc>
    <nc r="A169" t="inlineStr">
      <is>
        <t xml:space="preserve">   36</t>
      </is>
    </nc>
  </rcc>
  <rcc rId="8170" sId="13">
    <oc r="A170" t="inlineStr">
      <is>
        <t xml:space="preserve">   38</t>
      </is>
    </oc>
    <nc r="A170" t="inlineStr">
      <is>
        <t xml:space="preserve">   37</t>
      </is>
    </nc>
  </rcc>
  <rcc rId="8171" sId="13">
    <oc r="A171" t="inlineStr">
      <is>
        <t xml:space="preserve">   39</t>
      </is>
    </oc>
    <nc r="A171" t="inlineStr">
      <is>
        <t xml:space="preserve">   38</t>
      </is>
    </nc>
  </rcc>
  <rcc rId="8172" sId="13">
    <oc r="A172" t="inlineStr">
      <is>
        <t xml:space="preserve">   40</t>
      </is>
    </oc>
    <nc r="A172" t="inlineStr">
      <is>
        <t xml:space="preserve">   39</t>
      </is>
    </nc>
  </rcc>
  <rcc rId="8173" sId="13">
    <oc r="A173" t="inlineStr">
      <is>
        <t xml:space="preserve">   41</t>
      </is>
    </oc>
    <nc r="A173" t="inlineStr">
      <is>
        <t xml:space="preserve">   40</t>
      </is>
    </nc>
  </rcc>
  <rcc rId="8174" sId="13">
    <oc r="A174" t="inlineStr">
      <is>
        <t xml:space="preserve">   42</t>
      </is>
    </oc>
    <nc r="A174" t="inlineStr">
      <is>
        <t xml:space="preserve">   41</t>
      </is>
    </nc>
  </rcc>
  <rcc rId="8175" sId="13">
    <oc r="A175" t="inlineStr">
      <is>
        <t xml:space="preserve">   43</t>
      </is>
    </oc>
    <nc r="A175" t="inlineStr">
      <is>
        <t xml:space="preserve">   42</t>
      </is>
    </nc>
  </rcc>
  <rcc rId="8176" sId="13">
    <oc r="A176" t="inlineStr">
      <is>
        <t xml:space="preserve">   44</t>
      </is>
    </oc>
    <nc r="A176" t="inlineStr">
      <is>
        <t xml:space="preserve">   43</t>
      </is>
    </nc>
  </rcc>
  <rcc rId="8177" sId="13">
    <oc r="A177" t="inlineStr">
      <is>
        <t xml:space="preserve">   45</t>
      </is>
    </oc>
    <nc r="A177" t="inlineStr">
      <is>
        <t xml:space="preserve">   44</t>
      </is>
    </nc>
  </rcc>
  <rcc rId="8178" sId="13">
    <oc r="A178" t="inlineStr">
      <is>
        <t xml:space="preserve">   46</t>
      </is>
    </oc>
    <nc r="A178" t="inlineStr">
      <is>
        <t xml:space="preserve">   45</t>
      </is>
    </nc>
  </rcc>
  <rm rId="8179" sheetId="13" source="A178" destination="A179" sourceSheetId="13">
    <rcc rId="0" sId="13" dxf="1">
      <nc r="A179">
        <v>45</v>
      </nc>
      <ndxf>
        <font>
          <sz val="12"/>
          <color indexed="8"/>
          <name val="Arial"/>
          <scheme val="none"/>
        </font>
        <border outline="0">
          <left style="medium">
            <color indexed="8"/>
          </left>
          <right style="thin">
            <color indexed="8"/>
          </right>
          <bottom style="thin">
            <color indexed="8"/>
          </bottom>
        </border>
      </ndxf>
    </rcc>
  </rm>
  <rcc rId="8180" sId="13">
    <oc r="A163" t="inlineStr">
      <is>
        <t xml:space="preserve">   31</t>
      </is>
    </oc>
    <nc r="A163" t="inlineStr">
      <is>
        <t xml:space="preserve">   30</t>
      </is>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5" sqref="B44" start="0" length="0">
    <dxf>
      <numFmt numFmtId="0" formatCode="General"/>
    </dxf>
  </rfmt>
  <rfmt sheetId="35" sqref="B45" start="0" length="0">
    <dxf>
      <numFmt numFmtId="0" formatCode="General"/>
    </dxf>
  </rfmt>
  <rfmt sheetId="35" sqref="B46" start="0" length="0">
    <dxf>
      <numFmt numFmtId="0" formatCode="General"/>
    </dxf>
  </rfmt>
  <rfmt sheetId="35" sqref="B47" start="0" length="0">
    <dxf>
      <numFmt numFmtId="0" formatCode="General"/>
    </dxf>
  </rfmt>
  <rfmt sheetId="35" sqref="B48" start="0" length="0">
    <dxf>
      <numFmt numFmtId="0" formatCode="General"/>
    </dxf>
  </rfmt>
  <rfmt sheetId="35" sqref="B49" start="0" length="0">
    <dxf>
      <numFmt numFmtId="0" formatCode="General"/>
    </dxf>
  </rfmt>
  <rfmt sheetId="35" sqref="B50" start="0" length="0">
    <dxf>
      <numFmt numFmtId="0" formatCode="General"/>
    </dxf>
  </rfmt>
  <rfmt sheetId="35" sqref="B51" start="0" length="0">
    <dxf>
      <numFmt numFmtId="0" formatCode="General"/>
    </dxf>
  </rfmt>
  <rfmt sheetId="35" sqref="B52" start="0" length="0">
    <dxf>
      <numFmt numFmtId="0" formatCode="General"/>
    </dxf>
  </rfmt>
  <rfmt sheetId="35" sqref="B53" start="0" length="0">
    <dxf>
      <numFmt numFmtId="0" formatCode="General"/>
    </dxf>
  </rfmt>
  <rfmt sheetId="35" sqref="B54" start="0" length="0">
    <dxf>
      <numFmt numFmtId="0" formatCode="General"/>
    </dxf>
  </rfmt>
  <rfmt sheetId="35" sqref="B55" start="0" length="0">
    <dxf>
      <numFmt numFmtId="0" formatCode="General"/>
    </dxf>
  </rfmt>
  <rfmt sheetId="35" sqref="B56" start="0" length="0">
    <dxf>
      <numFmt numFmtId="0" formatCode="General"/>
    </dxf>
  </rfmt>
  <rcc rId="8215" sId="35">
    <nc r="B44" t="inlineStr">
      <is>
        <t>Preferred Stock (2)</t>
      </is>
    </nc>
  </rcc>
  <rcc rId="8216" sId="35">
    <nc r="B53" t="inlineStr">
      <is>
        <t>(2) Outstanding share at December 31, 2014</t>
      </is>
    </nc>
  </rcc>
  <rcc rId="8217" sId="35">
    <nc r="B54" t="inlineStr">
      <is>
        <t>held by PSC approved shareholder</t>
      </is>
    </nc>
  </rcc>
  <rcc rId="8218" sId="35">
    <nc r="B55" t="inlineStr">
      <is>
        <t xml:space="preserve">(independent third party - non affiliate of </t>
      </is>
    </nc>
  </rcc>
  <rcc rId="8219" sId="35">
    <nc r="B56" t="inlineStr">
      <is>
        <t>respondant)</t>
      </is>
    </nc>
  </rcc>
  <rcc rId="8220" sId="35" numFmtId="4">
    <nc r="C44">
      <v>1</v>
    </nc>
  </rcc>
  <rcc rId="8221" sId="35" numFmtId="4">
    <nc r="D44">
      <v>100</v>
    </nc>
  </rcc>
  <rcc rId="8222" sId="35" numFmtId="4">
    <nc r="G44">
      <v>1</v>
    </nc>
  </rcc>
  <rcc rId="8223" sId="35" numFmtId="4">
    <nc r="H44">
      <v>100</v>
    </nc>
  </rcc>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24" sId="35">
    <oc r="B56" t="inlineStr">
      <is>
        <t>respondant)</t>
      </is>
    </oc>
    <nc r="B56" t="inlineStr">
      <is>
        <t>respondent)</t>
      </is>
    </nc>
  </rcc>
  <rcc rId="8225" sId="35">
    <oc r="B34" t="inlineStr">
      <is>
        <t>respondant)</t>
      </is>
    </oc>
    <nc r="B34" t="inlineStr">
      <is>
        <t>respondent)</t>
      </is>
    </nc>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0" sqref="C20">
    <dxf>
      <font>
        <b val="0"/>
        <i val="0"/>
        <strike val="0"/>
        <condense val="0"/>
        <extend val="0"/>
        <outline val="0"/>
        <shadow val="0"/>
        <u val="none"/>
        <vertAlign val="baseline"/>
        <sz val="12"/>
        <color auto="1"/>
        <name val="Arial"/>
        <scheme val="none"/>
      </font>
      <alignment horizontal="centerContinuous" vertical="bottom" textRotation="0" wrapText="0" indent="0" justifyLastLine="0" shrinkToFit="0" readingOrder="0"/>
    </dxf>
  </rfmt>
  <rfmt sheetId="10" sqref="C20">
    <dxf>
      <alignment horizontal="left" readingOrder="0"/>
    </dxf>
  </rfmt>
  <rfmt sheetId="10" xfDxf="1" s="1" sqref="B19"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border>
      <protection locked="0" hidden="0"/>
    </dxf>
  </rfmt>
  <rfmt sheetId="10" xfDxf="1" s="1" sqref="B20"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1"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2"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3"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4"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5"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6"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7"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8"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29"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30"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31"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32"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B33"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cc rId="8226" sId="10" odxf="1" dxf="1" numFmtId="19">
    <nc r="D19">
      <v>41943</v>
    </nc>
    <odxf>
      <numFmt numFmtId="0" formatCode="General"/>
    </odxf>
    <ndxf>
      <numFmt numFmtId="19" formatCode="m/d/yyyy"/>
    </ndxf>
  </rcc>
  <rm rId="8227" sheetId="10" source="B22:B33" destination="B21:B32" sourceSheetId="10">
    <rfmt sheetId="10" s="1" sqref="B21" start="0" length="0">
      <dxf>
        <font>
          <sz val="12"/>
          <color indexed="12"/>
          <name val="Arial"/>
          <scheme val="none"/>
        </font>
        <border outline="0">
          <left style="thin">
            <color indexed="8"/>
          </left>
          <right style="thin">
            <color indexed="8"/>
          </right>
        </border>
        <protection locked="0"/>
      </dxf>
    </rfmt>
  </rm>
  <rm rId="8228" sheetId="10" source="C20" destination="C21" sourceSheetId="10">
    <rfmt sheetId="10" sqref="C21" start="0" length="0">
      <dxf>
        <font>
          <sz val="12"/>
          <color auto="1"/>
          <name val="Arial"/>
          <scheme val="none"/>
        </font>
      </dxf>
    </rfmt>
  </rm>
  <rcc rId="8229" sId="10" xfDxf="1" s="1" dxf="1">
    <nc r="B19" t="inlineStr">
      <is>
        <t>Steven V. Lant *</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style="thin">
          <color indexed="8"/>
        </top>
        <bottom/>
      </border>
      <protection locked="0" hidden="0"/>
    </ndxf>
  </rcc>
  <rcc rId="8230" sId="10" xfDxf="1" s="1" dxf="1">
    <nc r="C19" t="inlineStr">
      <is>
        <t>Chief Executive Officer, Director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8"/>
        </top>
        <bottom/>
      </border>
      <protection locked="1" hidden="0"/>
    </ndxf>
  </rcc>
  <rcc rId="8231" sId="10" xfDxf="1" s="1" dxf="1">
    <nc r="B20" t="inlineStr">
      <is>
        <t>Christopher M. Capone *</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32" sId="10" xfDxf="1" s="1" dxf="1">
    <nc r="C20" t="inlineStr">
      <is>
        <t>Executive Vice President, Chief Financial Officer, Director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fmt sheetId="10" xfDxf="1" s="1" sqref="B21"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C2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rfmt>
  <rcc rId="8233" sId="10" xfDxf="1" s="1" dxf="1">
    <nc r="B22" t="inlineStr">
      <is>
        <t>James P. Laurito *</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fmt sheetId="10" xfDxf="1" s="1" sqref="C2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rfmt>
  <rcc rId="8234" sId="10" xfDxf="1" s="1" dxf="1">
    <nc r="B23" t="inlineStr">
      <is>
        <t>Charles A. Freni, Jr. *</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35" sId="10" xfDxf="1" s="1" dxf="1">
    <nc r="C23" t="inlineStr">
      <is>
        <t>Senior Vice President - Customer Services and Director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36" sId="10" xfDxf="1" s="1" dxf="1">
    <nc r="B24" t="inlineStr">
      <is>
        <t>Denise D. VanBuren</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fmt sheetId="10" xfDxf="1" s="1" sqref="C2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rfmt>
  <rcc rId="8237" sId="10" xfDxf="1" s="1" dxf="1">
    <nc r="B25" t="inlineStr">
      <is>
        <t>Michael L. Mosher</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38" sId="10" xfDxf="1" s="1" dxf="1">
    <nc r="C25" t="inlineStr">
      <is>
        <t>Vice President - Regulatory Affairs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39" sId="10" xfDxf="1" s="1" dxf="1">
    <nc r="B26" t="inlineStr">
      <is>
        <t>Kimberly J. Wright</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40" sId="10" xfDxf="1" s="1" dxf="1">
    <nc r="C26" t="inlineStr">
      <is>
        <t>Controller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41" sId="10" xfDxf="1" s="1" dxf="1">
    <nc r="B27" t="inlineStr">
      <is>
        <t>Stacey A. Renner</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42" sId="10" xfDxf="1" s="1" dxf="1">
    <nc r="C27" t="inlineStr">
      <is>
        <t>Treasurer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43" sId="10" xfDxf="1" s="1" dxf="1">
    <nc r="B28" t="inlineStr">
      <is>
        <t>Thomas C. Brocks</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44" sId="10" xfDxf="1" s="1" dxf="1">
    <nc r="C28" t="inlineStr">
      <is>
        <t>Vice President - Human Resources, Health &amp; Safety</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45" sId="10" xfDxf="1" s="1" dxf="1">
    <nc r="B29" t="inlineStr">
      <is>
        <t>Paul E. Haering</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46" sId="10" xfDxf="1" s="1" dxf="1">
    <nc r="C29" t="inlineStr">
      <is>
        <t>Vice President - Engineering &amp; System Operations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47" sId="10" xfDxf="1" s="1" dxf="1">
    <nc r="B30" t="inlineStr">
      <is>
        <t>Anthony S. Campagiorni</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48" sId="10" xfDxf="1" s="1" dxf="1">
    <nc r="C30" t="inlineStr">
      <is>
        <t>VP - Business Development &amp; Gov't Affairs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fmt sheetId="10" xfDxf="1" s="1" sqref="B31" start="0" length="0">
    <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dxf>
  </rfmt>
  <rfmt sheetId="10" xfDxf="1" s="1" sqref="C3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rfmt>
  <rcc rId="8249" sId="10" xfDxf="1" s="1" dxf="1">
    <nc r="B32" t="inlineStr">
      <is>
        <t>Paul Colbert</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50" sId="10" xfDxf="1" s="1" dxf="1">
    <nc r="C32" t="inlineStr">
      <is>
        <t>Associate General Counsel</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251" sId="10" xfDxf="1" s="1" dxf="1">
    <nc r="B33" t="inlineStr">
      <is>
        <t>Joseph B. Koczko</t>
      </is>
    </nc>
    <ndxf>
      <font>
        <b val="0"/>
        <i val="0"/>
        <strike val="0"/>
        <condense val="0"/>
        <extend val="0"/>
        <outline val="0"/>
        <shadow val="0"/>
        <u val="none"/>
        <vertAlign val="baseline"/>
        <sz val="12"/>
        <color indexed="12"/>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thin">
          <color indexed="8"/>
        </right>
        <top/>
        <bottom/>
      </border>
      <protection locked="0" hidden="0"/>
    </ndxf>
  </rcc>
  <rcc rId="8252" sId="10" xfDxf="1" s="1" dxf="1">
    <nc r="C33" t="inlineStr">
      <is>
        <t>General Counsel &amp; Corporate Secretary</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m rId="8253" sheetId="10" source="B22:C33" destination="B21:C32" sourceSheetId="10">
    <rfmt sheetId="10" s="1" sqref="B21" start="0" length="0">
      <dxf>
        <font>
          <sz val="12"/>
          <color indexed="12"/>
          <name val="Arial"/>
          <scheme val="none"/>
        </font>
        <border outline="0">
          <left style="thin">
            <color indexed="8"/>
          </left>
          <right style="thin">
            <color indexed="8"/>
          </right>
        </border>
        <protection locked="0"/>
      </dxf>
    </rfmt>
    <rfmt sheetId="10" s="1" sqref="C21" start="0" length="0">
      <dxf>
        <font>
          <sz val="12"/>
          <color auto="1"/>
          <name val="Arial"/>
          <scheme val="none"/>
        </font>
        <alignment horizontal="left" readingOrder="0"/>
      </dxf>
    </rfmt>
  </rm>
  <rcc rId="8254" sId="10">
    <nc r="C21" t="inlineStr">
      <is>
        <t>President and Chief Executive Officer</t>
      </is>
    </nc>
  </rcc>
  <rcc rId="8255" sId="10">
    <nc r="C23" t="inlineStr">
      <is>
        <t>Secretary &amp; Vice President - Public Relations</t>
      </is>
    </nc>
  </rcc>
  <rcc rId="8256" sId="10" odxf="1" dxf="1" numFmtId="19">
    <nc r="D25">
      <v>41859</v>
    </nc>
    <odxf>
      <numFmt numFmtId="0" formatCode="General"/>
    </odxf>
    <ndxf>
      <numFmt numFmtId="19" formatCode="m/d/yyyy"/>
    </ndxf>
  </rcc>
  <rcc rId="8257" sId="10">
    <nc r="B30" t="inlineStr">
      <is>
        <t>Mark Holtermann</t>
      </is>
    </nc>
  </rcc>
  <rcc rId="8258" sId="10">
    <nc r="C30" t="inlineStr">
      <is>
        <t>Vice President - Information Technology</t>
      </is>
    </nc>
  </rcc>
  <rfmt sheetId="10" sqref="B33" start="0" length="0">
    <dxf>
      <font>
        <sz val="12"/>
        <color indexed="12"/>
        <name val="Arial"/>
        <scheme val="none"/>
      </font>
      <border outline="0">
        <left style="thin">
          <color indexed="8"/>
        </left>
        <right style="thin">
          <color indexed="8"/>
        </right>
      </border>
      <protection locked="0"/>
    </dxf>
  </rfmt>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20" sId="24">
    <oc r="C1" t="inlineStr">
      <is>
        <t>Small Hand Tools and Transportation</t>
      </is>
    </oc>
    <nc r="C1"/>
  </rcc>
  <rcc rId="8721" sId="24">
    <oc r="C2" t="inlineStr">
      <is>
        <t>Stores Expense</t>
      </is>
    </oc>
    <nc r="C2"/>
  </rcc>
  <rcc rId="8722" sId="24">
    <oc r="C3" t="inlineStr">
      <is>
        <t>Exempt Material</t>
      </is>
    </oc>
    <nc r="C3"/>
  </rcc>
  <rcc rId="8723" sId="24">
    <oc r="C5" t="inlineStr">
      <is>
        <t>Construction Accounting</t>
      </is>
    </oc>
    <nc r="C5"/>
  </rcc>
  <rcc rId="8724" sId="24">
    <oc r="C6" t="inlineStr">
      <is>
        <t>Insurance and Pension</t>
      </is>
    </oc>
    <nc r="C6"/>
  </rcc>
  <rcc rId="8725" sId="24">
    <oc r="C7" t="inlineStr">
      <is>
        <t>Allowance for Funds Used During Construction</t>
      </is>
    </oc>
    <nc r="C7"/>
  </rcc>
  <rcc rId="8726" sId="24" odxf="1" dxf="1">
    <oc r="C4" t="inlineStr">
      <is>
        <t>Lost Time Payroll</t>
      </is>
    </oc>
    <nc r="C4"/>
    <ndxf>
      <alignment horizontal="centerContinuous" vertical="top" readingOrder="0"/>
      <border outline="0">
        <top style="thin">
          <color indexed="8"/>
        </top>
        <bottom style="thin">
          <color indexed="8"/>
        </bottom>
      </border>
    </ndxf>
  </rcc>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93" sId="10">
    <oc r="C19" t="inlineStr">
      <is>
        <t>Chief Executive Officer, Director</t>
      </is>
    </oc>
    <nc r="C19" t="inlineStr">
      <is>
        <t>Chief Executive Officer</t>
      </is>
    </nc>
  </rcc>
  <rcc rId="8294" sId="10">
    <oc r="C20" t="inlineStr">
      <is>
        <t>Executive Vice President, Chief Financial Officer, Director</t>
      </is>
    </oc>
    <nc r="C20" t="inlineStr">
      <is>
        <t>Executive Vice President, Chief Financial Officer</t>
      </is>
    </nc>
  </rcc>
  <rcc rId="8295" sId="10">
    <oc r="C22" t="inlineStr">
      <is>
        <t>Senior Vice President - Customer Services and Director</t>
      </is>
    </oc>
    <nc r="C22" t="inlineStr">
      <is>
        <t xml:space="preserve">Senior Vice President - Customer Services </t>
      </is>
    </nc>
  </rcc>
  <rcc rId="8296" sId="10">
    <oc r="C23" t="inlineStr">
      <is>
        <t>Secretary &amp; Vice President - Public Relations</t>
      </is>
    </oc>
    <nc r="C23" t="inlineStr">
      <is>
        <t>Vice President - Public Relations, Assistant Secretary</t>
      </is>
    </nc>
  </rcc>
  <rfmt sheetId="10" xfDxf="1" s="1" sqref="A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dxf>
  </rfmt>
  <rfmt sheetId="10" xfDxf="1" s="1" sqref="B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C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D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E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F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style="medium">
          <color indexed="8"/>
        </right>
        <top/>
        <bottom/>
      </border>
      <protection locked="1" hidden="0"/>
    </dxf>
  </rfmt>
  <rfmt sheetId="10" xfDxf="1" s="1" sqref="A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dxf>
  </rfmt>
  <rcc rId="8297" sId="10" xfDxf="1" s="1" dxf="1">
    <nc r="B48" t="inlineStr">
      <is>
        <t>(g) Incentive Pay represents long-term incentives such as performance shares and short-term incentive such as bonuses as well as dividends earned on restricted stock.</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ndxf>
  </rcc>
  <rfmt sheetId="10" xfDxf="1" s="1" sqref="C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D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E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F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style="medium">
          <color indexed="8"/>
        </right>
        <top/>
        <bottom/>
      </border>
      <protection locked="1" hidden="0"/>
    </dxf>
  </rfmt>
  <rfmt sheetId="10" xfDxf="1" s="1" sqref="A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dxf>
  </rfmt>
  <rcc rId="8298" sId="10" xfDxf="1" s="1" dxf="1">
    <nc r="B49" t="inlineStr">
      <is>
        <t>(h) Represents employer match on employee deferrals for 401k plan and 3% 401k plan company contribution for employees not eligible for Central Hudson's Retirement Income Plan if employment began after January 1, 2008.</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ndxf>
  </rcc>
  <rfmt sheetId="10" xfDxf="1" s="1" sqref="C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D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E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F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style="medium">
          <color indexed="8"/>
        </right>
        <top/>
        <bottom/>
      </border>
      <protection locked="1" hidden="0"/>
    </dxf>
  </rfmt>
  <rfmt sheetId="10" xfDxf="1" s="1" sqref="A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medium">
          <color indexed="8"/>
        </left>
        <right/>
        <top/>
        <bottom/>
      </border>
      <protection locked="1" hidden="0"/>
    </dxf>
  </rfmt>
  <rcc rId="8299" sId="10" xfDxf="1" s="1" dxf="1">
    <nc r="B50" t="inlineStr">
      <is>
        <t>(k) Other represents the value of company provided vehicles, unused vacation and gift cards received.</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ndxf>
  </rcc>
  <rfmt sheetId="10" xfDxf="1" s="1" sqref="C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D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E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dxf>
  </rfmt>
  <rfmt sheetId="10" xfDxf="1" s="1" sqref="F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style="medium">
          <color indexed="8"/>
        </right>
        <top/>
        <bottom/>
      </border>
      <protection locked="1" hidden="0"/>
    </dxf>
  </rfmt>
  <rm rId="8300" sheetId="10" source="B50:F50" destination="B53:F53" sourceSheetId="10">
    <rfmt sheetId="10" sqref="B53" start="0" length="0">
      <dxf>
        <font>
          <sz val="12"/>
          <color auto="1"/>
          <name val="Arial"/>
          <scheme val="none"/>
        </font>
      </dxf>
    </rfmt>
    <rfmt sheetId="10" sqref="C53" start="0" length="0">
      <dxf>
        <font>
          <sz val="12"/>
          <color auto="1"/>
          <name val="Arial"/>
          <scheme val="none"/>
        </font>
      </dxf>
    </rfmt>
    <rfmt sheetId="10" sqref="D53" start="0" length="0">
      <dxf>
        <font>
          <sz val="12"/>
          <color auto="1"/>
          <name val="Arial"/>
          <scheme val="none"/>
        </font>
      </dxf>
    </rfmt>
    <rfmt sheetId="10" sqref="E53" start="0" length="0">
      <dxf>
        <font>
          <sz val="12"/>
          <color auto="1"/>
          <name val="Arial"/>
          <scheme val="none"/>
        </font>
      </dxf>
    </rfmt>
    <rfmt sheetId="10" sqref="F53" start="0" length="0">
      <dxf>
        <font>
          <sz val="12"/>
          <color auto="1"/>
          <name val="Arial"/>
          <scheme val="none"/>
        </font>
        <border outline="0">
          <right style="medium">
            <color indexed="8"/>
          </right>
        </border>
      </dxf>
    </rfmt>
  </rm>
  <rm rId="8301" sheetId="10" source="B49:F49" destination="B51:F51" sourceSheetId="10">
    <rfmt sheetId="10" sqref="B51" start="0" length="0">
      <dxf>
        <font>
          <sz val="12"/>
          <color auto="1"/>
          <name val="Arial"/>
          <scheme val="none"/>
        </font>
      </dxf>
    </rfmt>
    <rfmt sheetId="10" sqref="C51" start="0" length="0">
      <dxf>
        <font>
          <sz val="12"/>
          <color auto="1"/>
          <name val="Arial"/>
          <scheme val="none"/>
        </font>
      </dxf>
    </rfmt>
    <rfmt sheetId="10" sqref="D51" start="0" length="0">
      <dxf>
        <font>
          <sz val="12"/>
          <color auto="1"/>
          <name val="Arial"/>
          <scheme val="none"/>
        </font>
      </dxf>
    </rfmt>
    <rfmt sheetId="10" sqref="E51" start="0" length="0">
      <dxf>
        <font>
          <sz val="12"/>
          <color auto="1"/>
          <name val="Arial"/>
          <scheme val="none"/>
        </font>
      </dxf>
    </rfmt>
    <rfmt sheetId="10" sqref="F51" start="0" length="0">
      <dxf>
        <font>
          <sz val="12"/>
          <color auto="1"/>
          <name val="Arial"/>
          <scheme val="none"/>
        </font>
        <border outline="0">
          <right style="medium">
            <color indexed="8"/>
          </right>
        </border>
      </dxf>
    </rfmt>
  </rm>
  <rm rId="8302" sheetId="10" source="B53:F53" destination="B54:F54" sourceSheetId="10">
    <rfmt sheetId="10" sqref="B54" start="0" length="0">
      <dxf>
        <font>
          <sz val="12"/>
          <color auto="1"/>
          <name val="Arial"/>
          <scheme val="none"/>
        </font>
      </dxf>
    </rfmt>
    <rfmt sheetId="10" sqref="C54" start="0" length="0">
      <dxf>
        <font>
          <sz val="12"/>
          <color auto="1"/>
          <name val="Arial"/>
          <scheme val="none"/>
        </font>
      </dxf>
    </rfmt>
    <rfmt sheetId="10" sqref="D54" start="0" length="0">
      <dxf>
        <font>
          <sz val="12"/>
          <color auto="1"/>
          <name val="Arial"/>
          <scheme val="none"/>
        </font>
      </dxf>
    </rfmt>
    <rfmt sheetId="10" sqref="E54" start="0" length="0">
      <dxf>
        <font>
          <sz val="12"/>
          <color auto="1"/>
          <name val="Arial"/>
          <scheme val="none"/>
        </font>
      </dxf>
    </rfmt>
    <rfmt sheetId="10" sqref="F54" start="0" length="0">
      <dxf>
        <font>
          <sz val="12"/>
          <color auto="1"/>
          <name val="Arial"/>
          <scheme val="none"/>
        </font>
        <border outline="0">
          <right style="medium">
            <color indexed="8"/>
          </right>
        </border>
      </dxf>
    </rfmt>
  </rm>
  <rm rId="8303" sheetId="10" source="B51:F51" destination="B52:F52" sourceSheetId="10">
    <rfmt sheetId="10" sqref="B52" start="0" length="0">
      <dxf>
        <font>
          <sz val="12"/>
          <color auto="1"/>
          <name val="Arial"/>
          <scheme val="none"/>
        </font>
      </dxf>
    </rfmt>
    <rfmt sheetId="10" sqref="C52" start="0" length="0">
      <dxf>
        <font>
          <sz val="12"/>
          <color auto="1"/>
          <name val="Arial"/>
          <scheme val="none"/>
        </font>
      </dxf>
    </rfmt>
    <rfmt sheetId="10" sqref="D52" start="0" length="0">
      <dxf>
        <font>
          <sz val="12"/>
          <color auto="1"/>
          <name val="Arial"/>
          <scheme val="none"/>
        </font>
      </dxf>
    </rfmt>
    <rfmt sheetId="10" sqref="E52" start="0" length="0">
      <dxf>
        <font>
          <sz val="12"/>
          <color auto="1"/>
          <name val="Arial"/>
          <scheme val="none"/>
        </font>
      </dxf>
    </rfmt>
    <rfmt sheetId="10" sqref="F52" start="0" length="0">
      <dxf>
        <font>
          <sz val="12"/>
          <color auto="1"/>
          <name val="Arial"/>
          <scheme val="none"/>
        </font>
        <border outline="0">
          <right style="medium">
            <color indexed="8"/>
          </right>
        </border>
      </dxf>
    </rfmt>
  </rm>
  <rfmt sheetId="10" sqref="B52:F52">
    <dxf>
      <alignment wrapText="0" readingOrder="0"/>
    </dxf>
  </rfmt>
  <rfmt sheetId="10" sqref="B52:F52">
    <dxf>
      <alignment wrapText="1" readingOrder="0"/>
    </dxf>
  </rfmt>
  <rfmt sheetId="10" sqref="B52:F52">
    <dxf>
      <alignment wrapText="0" readingOrder="0"/>
    </dxf>
  </rfmt>
  <rfmt sheetId="10" sqref="B52:F52">
    <dxf>
      <alignment wrapText="1" readingOrder="0"/>
    </dxf>
  </rfmt>
  <rm rId="8304" sheetId="10" source="B48:F48" destination="B49:F49" sourceSheetId="10"/>
  <rfmt sheetId="10" sqref="B47:F47">
    <dxf>
      <alignment wrapText="0" readingOrder="0"/>
    </dxf>
  </rfmt>
  <rfmt sheetId="10" sqref="B52:F52">
    <dxf>
      <alignment wrapText="0" readingOrder="0"/>
    </dxf>
  </rfmt>
  <rfmt sheetId="10" sqref="B49:F49">
    <dxf>
      <alignment wrapText="0" readingOrder="0"/>
    </dxf>
  </rfmt>
  <rfmt sheetId="10" sqref="B54:F54">
    <dxf>
      <alignment wrapText="0" readingOrder="0"/>
    </dxf>
  </rfmt>
  <rfmt sheetId="10" sqref="B47:F47">
    <dxf>
      <alignment wrapText="1" readingOrder="0"/>
    </dxf>
  </rfmt>
  <rfmt sheetId="10" sqref="A47:XFD47">
    <dxf>
      <alignment wrapText="1" readingOrder="0"/>
    </dxf>
  </rfmt>
  <rfmt sheetId="10" sqref="B49:F49">
    <dxf>
      <alignment wrapText="1" readingOrder="0"/>
    </dxf>
  </rfmt>
  <rm rId="8305" sheetId="10" source="B52:F52" destination="B51:F51" sourceSheetId="10"/>
  <rfmt sheetId="10" sqref="B51:F51">
    <dxf>
      <alignment wrapText="1" readingOrder="0"/>
    </dxf>
  </rfmt>
  <rm rId="8306" sheetId="10" source="B54:F54" destination="B53:F53" sourceSheetId="10"/>
  <rcc rId="8307" sId="10">
    <nc r="B47" t="inlineStr">
      <is>
        <t>(f)  Deferred Compensation represents the 2014 change in actuarial value of defined benefit plans including SERP, 2014 earnings on nonqualified deferred compensation plan, deferred salary in 401k plan contributions and other deferred compensation.</t>
      </is>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2" sId="62" odxf="1" dxf="1">
    <nc r="A144" t="inlineStr">
      <is>
        <t>Name of Respondent</t>
      </is>
    </nc>
    <odxf>
      <border outline="0">
        <left/>
        <top/>
      </border>
    </odxf>
    <ndxf>
      <border outline="0">
        <left style="medium">
          <color indexed="8"/>
        </left>
        <top style="medium">
          <color indexed="8"/>
        </top>
      </border>
    </ndxf>
  </rcc>
  <rfmt sheetId="62" sqref="B144" start="0" length="0">
    <dxf>
      <border outline="0">
        <top style="medium">
          <color indexed="8"/>
        </top>
      </border>
    </dxf>
  </rfmt>
  <rfmt sheetId="62" sqref="C144" start="0" length="0">
    <dxf>
      <border outline="0">
        <top style="medium">
          <color indexed="8"/>
        </top>
      </border>
    </dxf>
  </rfmt>
  <rcc rId="8343" sId="62" odxf="1" dxf="1">
    <nc r="D144" t="inlineStr">
      <is>
        <t>This Report is:</t>
      </is>
    </nc>
    <odxf>
      <alignment horizontal="general" vertical="bottom" readingOrder="0"/>
      <border outline="0">
        <left/>
        <top/>
      </border>
    </odxf>
    <ndxf>
      <alignment horizontal="left" vertical="top" readingOrder="0"/>
      <border outline="0">
        <left style="medium">
          <color indexed="8"/>
        </left>
        <top style="medium">
          <color indexed="8"/>
        </top>
      </border>
    </ndxf>
  </rcc>
  <rfmt sheetId="62" sqref="E144" start="0" length="0">
    <dxf>
      <border outline="0">
        <top style="medium">
          <color indexed="8"/>
        </top>
      </border>
    </dxf>
  </rfmt>
  <rcc rId="8344" sId="62" odxf="1" dxf="1">
    <nc r="F144" t="inlineStr">
      <is>
        <t>Date of Report</t>
      </is>
    </nc>
    <odxf>
      <alignment horizontal="general" vertical="bottom" readingOrder="0"/>
      <border outline="0">
        <left/>
        <top/>
      </border>
    </odxf>
    <ndxf>
      <alignment horizontal="center" vertical="top" readingOrder="0"/>
      <border outline="0">
        <left style="medium">
          <color indexed="8"/>
        </left>
        <top style="medium">
          <color indexed="8"/>
        </top>
      </border>
    </ndxf>
  </rcc>
  <rcc rId="8345" sId="62" odxf="1" dxf="1">
    <nc r="G144" t="inlineStr">
      <is>
        <t>Year of Report</t>
      </is>
    </nc>
    <odxf>
      <alignment horizontal="general" vertical="bottom" readingOrder="0"/>
      <border outline="0">
        <left/>
        <top/>
      </border>
    </odxf>
    <ndxf>
      <alignment horizontal="center" vertical="top" readingOrder="0"/>
      <border outline="0">
        <left style="medium">
          <color indexed="8"/>
        </left>
        <top style="medium">
          <color indexed="8"/>
        </top>
      </border>
    </ndxf>
  </rcc>
  <rfmt sheetId="62" sqref="H144" start="0" length="0">
    <dxf>
      <alignment horizontal="center" vertical="top" readingOrder="0"/>
      <border outline="0">
        <right style="medium">
          <color indexed="8"/>
        </right>
        <top style="medium">
          <color indexed="8"/>
        </top>
      </border>
    </dxf>
  </rfmt>
  <rcc rId="8346" sId="62" odxf="1" dxf="1">
    <nc r="A145">
      <f>'Data Sheet'!$C$25</f>
    </nc>
    <odxf>
      <font>
        <sz val="12"/>
        <color auto="1"/>
        <name val="Arial"/>
        <scheme val="none"/>
      </font>
      <border outline="0">
        <left/>
      </border>
    </odxf>
    <ndxf>
      <font>
        <sz val="12"/>
        <color auto="1"/>
        <name val="Times New Roman"/>
        <scheme val="none"/>
      </font>
      <border outline="0">
        <left style="medium">
          <color indexed="8"/>
        </left>
      </border>
    </ndxf>
  </rcc>
  <rfmt sheetId="62" sqref="B145" start="0" length="0">
    <dxf>
      <font>
        <sz val="10"/>
        <color indexed="12"/>
        <name val="Courier"/>
        <scheme val="none"/>
      </font>
      <protection locked="0"/>
    </dxf>
  </rfmt>
  <rfmt sheetId="62" sqref="C145" start="0" length="0">
    <dxf>
      <font>
        <sz val="10"/>
        <color indexed="12"/>
        <name val="Courier"/>
        <scheme val="none"/>
      </font>
      <protection locked="0"/>
    </dxf>
  </rfmt>
  <rcc rId="8347" sId="62" odxf="1" dxf="1">
    <nc r="D145" t="inlineStr">
      <is>
        <t>(1)  [  ] An Original</t>
      </is>
    </nc>
    <odxf>
      <font>
        <sz val="12"/>
        <color auto="1"/>
        <name val="Arial"/>
        <scheme val="none"/>
      </font>
      <border outline="0">
        <left/>
      </border>
      <protection locked="1"/>
    </odxf>
    <ndxf>
      <font>
        <sz val="10"/>
        <color indexed="12"/>
        <name val="Courier"/>
        <scheme val="none"/>
      </font>
      <border outline="0">
        <left style="medium">
          <color indexed="8"/>
        </left>
      </border>
      <protection locked="0"/>
    </ndxf>
  </rcc>
  <rfmt sheetId="62" sqref="E145" start="0" length="0">
    <dxf>
      <font>
        <sz val="10"/>
        <color indexed="12"/>
        <name val="Courier"/>
        <scheme val="none"/>
      </font>
      <protection locked="0"/>
    </dxf>
  </rfmt>
  <rcc rId="8348" sId="62" odxf="1" dxf="1">
    <nc r="F145" t="inlineStr">
      <is>
        <t>(Mo, Da, Yr)</t>
      </is>
    </nc>
    <odxf>
      <alignment horizontal="general" vertical="bottom" readingOrder="0"/>
      <border outline="0">
        <left/>
      </border>
    </odxf>
    <ndxf>
      <alignment horizontal="center" vertical="top" readingOrder="0"/>
      <border outline="0">
        <left style="medium">
          <color indexed="8"/>
        </left>
      </border>
    </ndxf>
  </rcc>
  <rfmt sheetId="62" sqref="G145" start="0" length="0">
    <dxf>
      <font>
        <sz val="10"/>
        <color indexed="12"/>
        <name val="Courier"/>
        <scheme val="none"/>
      </font>
      <border outline="0">
        <left style="medium">
          <color indexed="8"/>
        </left>
      </border>
      <protection locked="0"/>
    </dxf>
  </rfmt>
  <rfmt sheetId="62" sqref="H145" start="0" length="0">
    <dxf>
      <font>
        <sz val="10"/>
        <color indexed="12"/>
        <name val="Courier"/>
        <scheme val="none"/>
      </font>
      <border outline="0">
        <right style="medium">
          <color indexed="8"/>
        </right>
      </border>
      <protection locked="0"/>
    </dxf>
  </rfmt>
  <rfmt sheetId="62" sqref="A146" start="0" length="0">
    <dxf>
      <font>
        <sz val="10"/>
        <color indexed="12"/>
        <name val="Courier"/>
        <scheme val="none"/>
      </font>
      <border outline="0">
        <left style="medium">
          <color indexed="8"/>
        </left>
        <bottom style="medium">
          <color indexed="8"/>
        </bottom>
      </border>
      <protection locked="0"/>
    </dxf>
  </rfmt>
  <rfmt sheetId="62" sqref="B146" start="0" length="0">
    <dxf>
      <font>
        <sz val="10"/>
        <color indexed="12"/>
        <name val="Courier"/>
        <scheme val="none"/>
      </font>
      <border outline="0">
        <bottom style="medium">
          <color indexed="8"/>
        </bottom>
      </border>
      <protection locked="0"/>
    </dxf>
  </rfmt>
  <rfmt sheetId="62" sqref="C146" start="0" length="0">
    <dxf>
      <font>
        <sz val="10"/>
        <color indexed="12"/>
        <name val="Courier"/>
        <scheme val="none"/>
      </font>
      <border outline="0">
        <bottom style="medium">
          <color indexed="8"/>
        </bottom>
      </border>
      <protection locked="0"/>
    </dxf>
  </rfmt>
  <rcc rId="8349" sId="62" odxf="1" dxf="1">
    <nc r="D146" t="inlineStr">
      <is>
        <t>(2)  [  ] A Resubmission</t>
      </is>
    </nc>
    <odxf>
      <font>
        <sz val="12"/>
        <color auto="1"/>
        <name val="Arial"/>
        <scheme val="none"/>
      </font>
      <border outline="0">
        <left/>
        <bottom/>
      </border>
      <protection locked="1"/>
    </odxf>
    <ndxf>
      <font>
        <sz val="10"/>
        <color indexed="12"/>
        <name val="Courier"/>
        <scheme val="none"/>
      </font>
      <border outline="0">
        <left style="medium">
          <color indexed="8"/>
        </left>
        <bottom style="medium">
          <color indexed="8"/>
        </bottom>
      </border>
      <protection locked="0"/>
    </ndxf>
  </rcc>
  <rfmt sheetId="62" sqref="E146" start="0" length="0">
    <dxf>
      <font>
        <sz val="10"/>
        <color indexed="12"/>
        <name val="Courier"/>
        <scheme val="none"/>
      </font>
      <border outline="0">
        <bottom style="medium">
          <color indexed="8"/>
        </bottom>
      </border>
      <protection locked="0"/>
    </dxf>
  </rfmt>
  <rcc rId="8350" sId="62" odxf="1" dxf="1">
    <nc r="F146">
      <f>'Data Sheet'!$C$40</f>
    </nc>
    <odxf>
      <numFmt numFmtId="0" formatCode="General"/>
      <alignment horizontal="general" vertical="bottom" readingOrder="0"/>
      <border outline="0">
        <left/>
        <right/>
        <bottom/>
      </border>
    </odxf>
    <ndxf>
      <numFmt numFmtId="164" formatCode="mm/dd/yy_)"/>
      <alignment horizontal="center" vertical="top" readingOrder="0"/>
      <border outline="0">
        <left style="medium">
          <color indexed="8"/>
        </left>
        <right style="medium">
          <color indexed="8"/>
        </right>
        <bottom style="medium">
          <color indexed="8"/>
        </bottom>
      </border>
    </ndxf>
  </rcc>
  <rcc rId="8351" sId="62" odxf="1" dxf="1">
    <nc r="G146">
      <f>'Data Sheet'!$C$38</f>
    </nc>
    <odxf>
      <border outline="0">
        <left/>
        <bottom/>
      </border>
    </odxf>
    <ndxf>
      <border outline="0">
        <left style="thin">
          <color indexed="8"/>
        </left>
        <bottom style="medium">
          <color indexed="8"/>
        </bottom>
      </border>
    </ndxf>
  </rcc>
  <rfmt sheetId="62" sqref="H146" start="0" length="0">
    <dxf>
      <border outline="0">
        <right style="medium">
          <color indexed="8"/>
        </right>
        <bottom style="thin">
          <color indexed="8"/>
        </bottom>
      </border>
    </dxf>
  </rfmt>
  <rcc rId="8352" sId="62" odxf="1" dxf="1">
    <nc r="A147" t="inlineStr">
      <is>
        <t>COMMON UTILITY PLANT AND EXPENSES (CONTINUED)</t>
      </is>
    </nc>
    <odxf>
      <font>
        <b val="0"/>
        <sz val="12"/>
        <color auto="1"/>
        <name val="Arial"/>
        <scheme val="none"/>
      </font>
      <alignment horizontal="general" vertical="bottom" readingOrder="0"/>
      <border outline="0">
        <left/>
        <bottom/>
      </border>
    </odxf>
    <ndxf>
      <font>
        <b/>
        <sz val="12"/>
        <color auto="1"/>
        <name val="Arial"/>
        <scheme val="none"/>
      </font>
      <alignment horizontal="centerContinuous" vertical="top" readingOrder="0"/>
      <border outline="0">
        <left style="medium">
          <color indexed="8"/>
        </left>
        <bottom style="medium">
          <color indexed="8"/>
        </bottom>
      </border>
    </ndxf>
  </rcc>
  <rfmt sheetId="62" sqref="B147" start="0" length="0">
    <dxf>
      <font>
        <b/>
        <sz val="12"/>
        <color auto="1"/>
        <name val="Arial"/>
        <scheme val="none"/>
      </font>
      <alignment horizontal="centerContinuous" vertical="top" readingOrder="0"/>
      <border outline="0">
        <bottom style="medium">
          <color indexed="8"/>
        </bottom>
      </border>
    </dxf>
  </rfmt>
  <rfmt sheetId="62" sqref="C147" start="0" length="0">
    <dxf>
      <font>
        <b/>
        <sz val="12"/>
        <color auto="1"/>
        <name val="Arial"/>
        <scheme val="none"/>
      </font>
      <alignment horizontal="centerContinuous" vertical="top" readingOrder="0"/>
      <border outline="0">
        <bottom style="medium">
          <color indexed="8"/>
        </bottom>
      </border>
    </dxf>
  </rfmt>
  <rfmt sheetId="62" sqref="D147" start="0" length="0">
    <dxf>
      <font>
        <b/>
        <sz val="12"/>
        <color auto="1"/>
        <name val="Arial"/>
        <scheme val="none"/>
      </font>
      <alignment horizontal="centerContinuous" vertical="top" readingOrder="0"/>
      <border outline="0">
        <bottom style="medium">
          <color indexed="8"/>
        </bottom>
      </border>
    </dxf>
  </rfmt>
  <rfmt sheetId="62" sqref="E147" start="0" length="0">
    <dxf>
      <font>
        <b/>
        <sz val="12"/>
        <color auto="1"/>
        <name val="Arial"/>
        <scheme val="none"/>
      </font>
      <alignment horizontal="centerContinuous" vertical="top" readingOrder="0"/>
      <border outline="0">
        <bottom style="medium">
          <color indexed="8"/>
        </bottom>
      </border>
    </dxf>
  </rfmt>
  <rfmt sheetId="62" sqref="F147" start="0" length="0">
    <dxf>
      <alignment horizontal="centerContinuous" vertical="top" readingOrder="0"/>
      <border outline="0">
        <bottom style="medium">
          <color indexed="8"/>
        </bottom>
      </border>
    </dxf>
  </rfmt>
  <rfmt sheetId="62" sqref="G147" start="0" length="0">
    <dxf>
      <alignment horizontal="centerContinuous" vertical="top" readingOrder="0"/>
      <border outline="0">
        <bottom style="medium">
          <color indexed="8"/>
        </bottom>
      </border>
    </dxf>
  </rfmt>
  <rfmt sheetId="62" sqref="H147" start="0" length="0">
    <dxf>
      <alignment horizontal="centerContinuous" vertical="top" readingOrder="0"/>
      <border outline="0">
        <right style="medium">
          <color indexed="8"/>
        </right>
        <top style="medium">
          <color indexed="8"/>
        </top>
        <bottom style="medium">
          <color indexed="8"/>
        </bottom>
      </border>
    </dxf>
  </rfmt>
  <rfmt sheetId="62" sqref="A148" start="0" length="0">
    <dxf>
      <font>
        <b/>
        <sz val="12"/>
        <color auto="1"/>
        <name val="Arial"/>
        <scheme val="none"/>
      </font>
      <alignment horizontal="centerContinuous" vertical="top" readingOrder="0"/>
      <border outline="0">
        <left style="medium">
          <color indexed="8"/>
        </left>
      </border>
    </dxf>
  </rfmt>
  <rfmt sheetId="62" sqref="B148" start="0" length="0">
    <dxf>
      <font>
        <b/>
        <sz val="12"/>
        <color auto="1"/>
        <name val="Arial"/>
        <scheme val="none"/>
      </font>
      <alignment horizontal="centerContinuous" vertical="top" readingOrder="0"/>
    </dxf>
  </rfmt>
  <rfmt sheetId="62" sqref="C148" start="0" length="0">
    <dxf>
      <font>
        <b/>
        <sz val="12"/>
        <color auto="1"/>
        <name val="Arial"/>
        <scheme val="none"/>
      </font>
      <alignment horizontal="centerContinuous" vertical="top" readingOrder="0"/>
    </dxf>
  </rfmt>
  <rfmt sheetId="62" sqref="D148" start="0" length="0">
    <dxf>
      <font>
        <b/>
        <sz val="12"/>
        <color auto="1"/>
        <name val="Arial"/>
        <scheme val="none"/>
      </font>
      <alignment horizontal="centerContinuous" vertical="top" readingOrder="0"/>
    </dxf>
  </rfmt>
  <rfmt sheetId="62" sqref="E148" start="0" length="0">
    <dxf>
      <font>
        <b/>
        <sz val="12"/>
        <color auto="1"/>
        <name val="Arial"/>
        <scheme val="none"/>
      </font>
      <alignment horizontal="centerContinuous" vertical="top" readingOrder="0"/>
    </dxf>
  </rfmt>
  <rfmt sheetId="62" sqref="F148" start="0" length="0">
    <dxf>
      <alignment horizontal="centerContinuous" vertical="top" readingOrder="0"/>
    </dxf>
  </rfmt>
  <rfmt sheetId="62" sqref="G148" start="0" length="0">
    <dxf>
      <alignment horizontal="centerContinuous" vertical="top" readingOrder="0"/>
    </dxf>
  </rfmt>
  <rfmt sheetId="62" sqref="H148" start="0" length="0">
    <dxf>
      <alignment horizontal="centerContinuous" vertical="top" readingOrder="0"/>
      <border outline="0">
        <right style="medium">
          <color indexed="8"/>
        </right>
        <top style="medium">
          <color indexed="8"/>
        </top>
      </border>
    </dxf>
  </rfmt>
  <rfmt sheetId="62" sqref="A149" start="0" length="0">
    <dxf>
      <font>
        <sz val="10"/>
        <color indexed="12"/>
        <name val="Courier"/>
        <scheme val="none"/>
      </font>
      <alignment horizontal="right" vertical="top" readingOrder="0"/>
      <border outline="0">
        <left style="medium">
          <color indexed="8"/>
        </left>
      </border>
      <protection locked="0"/>
    </dxf>
  </rfmt>
  <rcc rId="8353" sId="62" odxf="1" dxf="1">
    <nc r="B149" t="inlineStr">
      <is>
        <t>RESERVE FOR DEPRECIATION OF COMMON UTILITY PLANT</t>
      </is>
    </nc>
    <odxf>
      <font>
        <b val="0"/>
        <u val="none"/>
        <sz val="12"/>
        <color auto="1"/>
        <name val="Arial"/>
        <scheme val="none"/>
      </font>
      <alignment horizontal="general" vertical="bottom" readingOrder="0"/>
      <protection locked="1"/>
    </odxf>
    <ndxf>
      <font>
        <b/>
        <u/>
        <sz val="12"/>
        <color indexed="12"/>
        <name val="Arial"/>
        <scheme val="none"/>
      </font>
      <alignment horizontal="centerContinuous" vertical="top" readingOrder="0"/>
      <protection locked="0"/>
    </ndxf>
  </rcc>
  <rfmt sheetId="62" sqref="C149" start="0" length="0">
    <dxf>
      <font>
        <sz val="10"/>
        <color indexed="12"/>
        <name val="Courier"/>
        <scheme val="none"/>
      </font>
      <alignment horizontal="centerContinuous" vertical="top" readingOrder="0"/>
      <protection locked="0"/>
    </dxf>
  </rfmt>
  <rfmt sheetId="62" sqref="D149" start="0" length="0">
    <dxf>
      <font>
        <sz val="10"/>
        <color indexed="12"/>
        <name val="Courier"/>
        <scheme val="none"/>
      </font>
      <alignment horizontal="centerContinuous" vertical="top" readingOrder="0"/>
      <protection locked="0"/>
    </dxf>
  </rfmt>
  <rfmt sheetId="62" sqref="E149" start="0" length="0">
    <dxf>
      <font>
        <sz val="10"/>
        <color indexed="12"/>
        <name val="Courier"/>
        <scheme val="none"/>
      </font>
      <alignment horizontal="centerContinuous" vertical="top" readingOrder="0"/>
      <protection locked="0"/>
    </dxf>
  </rfmt>
  <rfmt sheetId="62" sqref="F149" start="0" length="0">
    <dxf>
      <alignment horizontal="centerContinuous" vertical="top" readingOrder="0"/>
    </dxf>
  </rfmt>
  <rfmt sheetId="62" sqref="G149" start="0" length="0">
    <dxf>
      <alignment horizontal="centerContinuous" vertical="top" readingOrder="0"/>
    </dxf>
  </rfmt>
  <rfmt sheetId="62" sqref="H149" start="0" length="0">
    <dxf>
      <border outline="0">
        <right style="medium">
          <color indexed="8"/>
        </right>
      </border>
    </dxf>
  </rfmt>
  <rfmt sheetId="62" sqref="A150" start="0" length="0">
    <dxf>
      <font>
        <sz val="10"/>
        <color indexed="12"/>
        <name val="Courier"/>
        <scheme val="none"/>
      </font>
      <alignment horizontal="right" vertical="top" readingOrder="0"/>
      <border outline="0">
        <left style="medium">
          <color indexed="8"/>
        </left>
      </border>
      <protection locked="0"/>
    </dxf>
  </rfmt>
  <rfmt sheetId="62" sqref="B150" start="0" length="0">
    <dxf>
      <font>
        <sz val="10"/>
        <color indexed="12"/>
        <name val="Courier"/>
        <scheme val="none"/>
      </font>
      <protection locked="0"/>
    </dxf>
  </rfmt>
  <rfmt sheetId="62" sqref="C150" start="0" length="0">
    <dxf>
      <font>
        <sz val="10"/>
        <color indexed="12"/>
        <name val="Courier"/>
        <scheme val="none"/>
      </font>
      <protection locked="0"/>
    </dxf>
  </rfmt>
  <rfmt sheetId="62" sqref="D150" start="0" length="0">
    <dxf>
      <font>
        <sz val="10"/>
        <color indexed="12"/>
        <name val="Courier"/>
        <scheme val="none"/>
      </font>
      <protection locked="0"/>
    </dxf>
  </rfmt>
  <rfmt sheetId="62" sqref="E150" start="0" length="0">
    <dxf>
      <font>
        <sz val="10"/>
        <color indexed="12"/>
        <name val="Courier"/>
        <scheme val="none"/>
      </font>
      <protection locked="0"/>
    </dxf>
  </rfmt>
  <rfmt sheetId="62" sqref="H150" start="0" length="0">
    <dxf>
      <border outline="0">
        <right style="medium">
          <color indexed="8"/>
        </right>
      </border>
    </dxf>
  </rfmt>
  <rfmt sheetId="62" sqref="A151" start="0" length="0">
    <dxf>
      <font>
        <sz val="10"/>
        <color indexed="12"/>
        <name val="Courier"/>
        <scheme val="none"/>
      </font>
      <alignment horizontal="right" vertical="top" readingOrder="0"/>
      <border outline="0">
        <left style="medium">
          <color indexed="8"/>
        </left>
      </border>
      <protection locked="0"/>
    </dxf>
  </rfmt>
  <rfmt sheetId="62" sqref="B151" start="0" length="0">
    <dxf>
      <font>
        <sz val="10"/>
        <color indexed="12"/>
        <name val="Courier"/>
        <scheme val="none"/>
      </font>
      <protection locked="0"/>
    </dxf>
  </rfmt>
  <rfmt sheetId="62" sqref="F151" start="0" length="0">
    <dxf>
      <font>
        <sz val="10"/>
        <color indexed="12"/>
        <name val="Courier"/>
        <scheme val="none"/>
      </font>
      <numFmt numFmtId="9" formatCode="&quot;$&quot;#,##0_);\(&quot;$&quot;#,##0\)"/>
      <protection locked="0"/>
    </dxf>
  </rfmt>
  <rfmt sheetId="62" sqref="H151" start="0" length="0">
    <dxf>
      <border outline="0">
        <right style="medium">
          <color indexed="8"/>
        </right>
      </border>
    </dxf>
  </rfmt>
  <rfmt sheetId="62" sqref="A152" start="0" length="0">
    <dxf>
      <font>
        <sz val="10"/>
        <color indexed="12"/>
        <name val="Courier"/>
        <scheme val="none"/>
      </font>
      <alignment horizontal="right" vertical="top" readingOrder="0"/>
      <border outline="0">
        <left style="medium">
          <color indexed="8"/>
        </left>
      </border>
      <protection locked="0"/>
    </dxf>
  </rfmt>
  <rfmt sheetId="62" sqref="B152" start="0" length="0">
    <dxf>
      <font>
        <sz val="10"/>
        <color indexed="12"/>
        <name val="Courier"/>
        <scheme val="none"/>
      </font>
      <protection locked="0"/>
    </dxf>
  </rfmt>
  <rfmt sheetId="62" sqref="E152" start="0" length="0">
    <dxf>
      <font>
        <sz val="10"/>
        <color indexed="12"/>
        <name val="Courier"/>
        <scheme val="none"/>
      </font>
      <protection locked="0"/>
    </dxf>
  </rfmt>
  <rfmt sheetId="62" sqref="H152" start="0" length="0">
    <dxf>
      <border outline="0">
        <right style="medium">
          <color indexed="8"/>
        </right>
      </border>
    </dxf>
  </rfmt>
  <rfmt sheetId="62" sqref="A153" start="0" length="0">
    <dxf>
      <font>
        <sz val="10"/>
        <color indexed="12"/>
        <name val="Courier"/>
        <scheme val="none"/>
      </font>
      <alignment horizontal="right" vertical="top" readingOrder="0"/>
      <border outline="0">
        <left style="medium">
          <color indexed="8"/>
        </left>
      </border>
      <protection locked="0"/>
    </dxf>
  </rfmt>
  <rfmt sheetId="62" sqref="B153" start="0" length="0">
    <dxf>
      <font>
        <sz val="10"/>
        <color indexed="12"/>
        <name val="Courier"/>
        <scheme val="none"/>
      </font>
      <protection locked="0"/>
    </dxf>
  </rfmt>
  <rfmt sheetId="62" sqref="E153" start="0" length="0">
    <dxf>
      <font>
        <sz val="10"/>
        <color indexed="12"/>
        <name val="Courier"/>
        <scheme val="none"/>
      </font>
      <numFmt numFmtId="5" formatCode="#,##0_);\(#,##0\)"/>
      <protection locked="0"/>
    </dxf>
  </rfmt>
  <rfmt sheetId="62" sqref="H153" start="0" length="0">
    <dxf>
      <border outline="0">
        <right style="medium">
          <color indexed="8"/>
        </right>
      </border>
    </dxf>
  </rfmt>
  <rfmt sheetId="62" sqref="A154" start="0" length="0">
    <dxf>
      <font>
        <sz val="10"/>
        <color indexed="12"/>
        <name val="Courier"/>
        <scheme val="none"/>
      </font>
      <alignment horizontal="right" vertical="top" readingOrder="0"/>
      <border outline="0">
        <left style="medium">
          <color indexed="8"/>
        </left>
      </border>
      <protection locked="0"/>
    </dxf>
  </rfmt>
  <rfmt sheetId="62" sqref="B154" start="0" length="0">
    <dxf>
      <font>
        <sz val="10"/>
        <color indexed="12"/>
        <name val="Courier"/>
        <scheme val="none"/>
      </font>
      <protection locked="0"/>
    </dxf>
  </rfmt>
  <rfmt sheetId="62" sqref="E154" start="0" length="0">
    <dxf>
      <font>
        <sz val="10"/>
        <color indexed="12"/>
        <name val="Courier"/>
        <scheme val="none"/>
      </font>
      <numFmt numFmtId="5" formatCode="#,##0_);\(#,##0\)"/>
      <protection locked="0"/>
    </dxf>
  </rfmt>
  <rfmt sheetId="62" sqref="H154" start="0" length="0">
    <dxf>
      <border outline="0">
        <right style="medium">
          <color indexed="8"/>
        </right>
      </border>
    </dxf>
  </rfmt>
  <rfmt sheetId="62" sqref="A155" start="0" length="0">
    <dxf>
      <font>
        <sz val="10"/>
        <color indexed="12"/>
        <name val="Courier"/>
        <scheme val="none"/>
      </font>
      <alignment horizontal="right" vertical="top" readingOrder="0"/>
      <border outline="0">
        <left style="medium">
          <color indexed="8"/>
        </left>
      </border>
      <protection locked="0"/>
    </dxf>
  </rfmt>
  <rfmt sheetId="62" sqref="B155" start="0" length="0">
    <dxf>
      <font>
        <sz val="10"/>
        <color indexed="12"/>
        <name val="Courier"/>
        <scheme val="none"/>
      </font>
      <protection locked="0"/>
    </dxf>
  </rfmt>
  <rfmt sheetId="62" sqref="E155" start="0" length="0">
    <dxf>
      <font>
        <sz val="10"/>
        <color indexed="12"/>
        <name val="Courier"/>
        <scheme val="none"/>
      </font>
      <numFmt numFmtId="5" formatCode="#,##0_);\(#,##0\)"/>
      <protection locked="0"/>
    </dxf>
  </rfmt>
  <rfmt sheetId="62" sqref="H155" start="0" length="0">
    <dxf>
      <border outline="0">
        <right style="medium">
          <color indexed="8"/>
        </right>
      </border>
    </dxf>
  </rfmt>
  <rfmt sheetId="62" sqref="A156" start="0" length="0">
    <dxf>
      <font>
        <sz val="10"/>
        <color indexed="12"/>
        <name val="Courier"/>
        <scheme val="none"/>
      </font>
      <alignment horizontal="right" vertical="top" readingOrder="0"/>
      <border outline="0">
        <left style="medium">
          <color indexed="8"/>
        </left>
      </border>
      <protection locked="0"/>
    </dxf>
  </rfmt>
  <rfmt sheetId="62" sqref="B156" start="0" length="0">
    <dxf>
      <font>
        <sz val="10"/>
        <color indexed="12"/>
        <name val="Courier"/>
        <scheme val="none"/>
      </font>
      <protection locked="0"/>
    </dxf>
  </rfmt>
  <rfmt sheetId="62" sqref="E156" start="0" length="0">
    <dxf>
      <font>
        <sz val="10"/>
        <color indexed="12"/>
        <name val="Courier"/>
        <scheme val="none"/>
      </font>
      <numFmt numFmtId="5" formatCode="#,##0_);\(#,##0\)"/>
      <protection locked="0"/>
    </dxf>
  </rfmt>
  <rfmt sheetId="62" sqref="H156" start="0" length="0">
    <dxf>
      <border outline="0">
        <right style="medium">
          <color indexed="8"/>
        </right>
      </border>
    </dxf>
  </rfmt>
  <rfmt sheetId="62" sqref="A157" start="0" length="0">
    <dxf>
      <font>
        <sz val="10"/>
        <color indexed="12"/>
        <name val="Courier"/>
        <scheme val="none"/>
      </font>
      <alignment horizontal="right" vertical="top" readingOrder="0"/>
      <border outline="0">
        <left style="medium">
          <color indexed="8"/>
        </left>
      </border>
      <protection locked="0"/>
    </dxf>
  </rfmt>
  <rfmt sheetId="62" sqref="B157" start="0" length="0">
    <dxf>
      <font>
        <sz val="10"/>
        <color indexed="12"/>
        <name val="Courier"/>
        <scheme val="none"/>
      </font>
      <protection locked="0"/>
    </dxf>
  </rfmt>
  <rfmt sheetId="62" sqref="E157" start="0" length="0">
    <dxf>
      <font>
        <sz val="10"/>
        <color indexed="12"/>
        <name val="Courier"/>
        <scheme val="none"/>
      </font>
      <numFmt numFmtId="5" formatCode="#,##0_);\(#,##0\)"/>
      <border outline="0">
        <bottom style="thin">
          <color indexed="8"/>
        </bottom>
      </border>
      <protection locked="0"/>
    </dxf>
  </rfmt>
  <rfmt sheetId="62" sqref="H157" start="0" length="0">
    <dxf>
      <border outline="0">
        <right style="medium">
          <color indexed="8"/>
        </right>
      </border>
    </dxf>
  </rfmt>
  <rfmt sheetId="62" sqref="A158" start="0" length="0">
    <dxf>
      <font>
        <sz val="10"/>
        <color indexed="12"/>
        <name val="Courier"/>
        <scheme val="none"/>
      </font>
      <alignment horizontal="right" vertical="top" readingOrder="0"/>
      <border outline="0">
        <left style="medium">
          <color indexed="8"/>
        </left>
      </border>
      <protection locked="0"/>
    </dxf>
  </rfmt>
  <rfmt sheetId="62" sqref="B158" start="0" length="0">
    <dxf>
      <font>
        <sz val="10"/>
        <color indexed="12"/>
        <name val="Courier"/>
        <scheme val="none"/>
      </font>
      <protection locked="0"/>
    </dxf>
  </rfmt>
  <rfmt sheetId="62" sqref="E158" start="0" length="0">
    <dxf>
      <font>
        <sz val="10"/>
        <color indexed="12"/>
        <name val="Courier"/>
        <scheme val="none"/>
      </font>
      <protection locked="0"/>
    </dxf>
  </rfmt>
  <rfmt sheetId="62" sqref="H158" start="0" length="0">
    <dxf>
      <border outline="0">
        <right style="medium">
          <color indexed="8"/>
        </right>
      </border>
    </dxf>
  </rfmt>
  <rfmt sheetId="62" sqref="A159" start="0" length="0">
    <dxf>
      <font>
        <sz val="10"/>
        <color indexed="12"/>
        <name val="Courier"/>
        <scheme val="none"/>
      </font>
      <alignment horizontal="right" vertical="top" readingOrder="0"/>
      <border outline="0">
        <left style="medium">
          <color indexed="8"/>
        </left>
      </border>
      <protection locked="0"/>
    </dxf>
  </rfmt>
  <rfmt sheetId="62" sqref="B159" start="0" length="0">
    <dxf>
      <font>
        <sz val="10"/>
        <color indexed="12"/>
        <name val="Courier"/>
        <scheme val="none"/>
      </font>
      <protection locked="0"/>
    </dxf>
  </rfmt>
  <rfmt sheetId="62" sqref="E159" start="0" length="0">
    <dxf>
      <font>
        <sz val="10"/>
        <color indexed="12"/>
        <name val="Courier"/>
        <scheme val="none"/>
      </font>
      <numFmt numFmtId="5" formatCode="#,##0_);\(#,##0\)"/>
      <border outline="0">
        <bottom style="thin">
          <color indexed="8"/>
        </bottom>
      </border>
      <protection locked="0"/>
    </dxf>
  </rfmt>
  <rfmt sheetId="62" sqref="H159" start="0" length="0">
    <dxf>
      <border outline="0">
        <right style="medium">
          <color indexed="8"/>
        </right>
      </border>
    </dxf>
  </rfmt>
  <rfmt sheetId="62" sqref="A160" start="0" length="0">
    <dxf>
      <font>
        <sz val="10"/>
        <color indexed="12"/>
        <name val="Courier"/>
        <scheme val="none"/>
      </font>
      <border outline="0">
        <left style="medium">
          <color indexed="8"/>
        </left>
      </border>
      <protection locked="0"/>
    </dxf>
  </rfmt>
  <rfmt sheetId="62" sqref="B160" start="0" length="0">
    <dxf>
      <font>
        <sz val="10"/>
        <color indexed="12"/>
        <name val="Courier"/>
        <scheme val="none"/>
      </font>
      <protection locked="0"/>
    </dxf>
  </rfmt>
  <rfmt sheetId="62" sqref="E160" start="0" length="0">
    <dxf>
      <font>
        <sz val="10"/>
        <color indexed="12"/>
        <name val="Courier"/>
        <scheme val="none"/>
      </font>
      <protection locked="0"/>
    </dxf>
  </rfmt>
  <rfmt sheetId="62" sqref="H160" start="0" length="0">
    <dxf>
      <border outline="0">
        <right style="medium">
          <color indexed="8"/>
        </right>
      </border>
    </dxf>
  </rfmt>
  <rfmt sheetId="62" sqref="A161" start="0" length="0">
    <dxf>
      <font>
        <sz val="10"/>
        <color indexed="12"/>
        <name val="Courier"/>
        <scheme val="none"/>
      </font>
      <border outline="0">
        <left style="medium">
          <color indexed="8"/>
        </left>
      </border>
      <protection locked="0"/>
    </dxf>
  </rfmt>
  <rfmt sheetId="62" sqref="B161" start="0" length="0">
    <dxf>
      <font>
        <sz val="10"/>
        <color indexed="12"/>
        <name val="Courier"/>
        <scheme val="none"/>
      </font>
      <protection locked="0"/>
    </dxf>
  </rfmt>
  <rfmt sheetId="62" sqref="E161" start="0" length="0">
    <dxf>
      <font>
        <sz val="10"/>
        <color indexed="12"/>
        <name val="Courier"/>
        <scheme val="none"/>
      </font>
      <protection locked="0"/>
    </dxf>
  </rfmt>
  <rfmt sheetId="62" sqref="H161" start="0" length="0">
    <dxf>
      <border outline="0">
        <right style="medium">
          <color indexed="8"/>
        </right>
      </border>
    </dxf>
  </rfmt>
  <rfmt sheetId="62" sqref="A162" start="0" length="0">
    <dxf>
      <font>
        <sz val="10"/>
        <color indexed="12"/>
        <name val="Courier"/>
        <scheme val="none"/>
      </font>
      <border outline="0">
        <left style="medium">
          <color indexed="8"/>
        </left>
      </border>
      <protection locked="0"/>
    </dxf>
  </rfmt>
  <rfmt sheetId="62" sqref="B162" start="0" length="0">
    <dxf>
      <font>
        <sz val="10"/>
        <color indexed="12"/>
        <name val="Courier"/>
        <scheme val="none"/>
      </font>
      <protection locked="0"/>
    </dxf>
  </rfmt>
  <rfmt sheetId="62" sqref="E162" start="0" length="0">
    <dxf>
      <font>
        <sz val="10"/>
        <color indexed="12"/>
        <name val="Courier"/>
        <scheme val="none"/>
      </font>
      <numFmt numFmtId="5" formatCode="#,##0_);\(#,##0\)"/>
      <protection locked="0"/>
    </dxf>
  </rfmt>
  <rfmt sheetId="62" sqref="H162" start="0" length="0">
    <dxf>
      <border outline="0">
        <right style="medium">
          <color indexed="8"/>
        </right>
      </border>
    </dxf>
  </rfmt>
  <rfmt sheetId="62" sqref="A163" start="0" length="0">
    <dxf>
      <font>
        <sz val="10"/>
        <color indexed="12"/>
        <name val="Courier"/>
        <scheme val="none"/>
      </font>
      <border outline="0">
        <left style="medium">
          <color indexed="8"/>
        </left>
      </border>
      <protection locked="0"/>
    </dxf>
  </rfmt>
  <rfmt sheetId="62" sqref="B163" start="0" length="0">
    <dxf>
      <font>
        <sz val="10"/>
        <color indexed="12"/>
        <name val="Courier"/>
        <scheme val="none"/>
      </font>
      <protection locked="0"/>
    </dxf>
  </rfmt>
  <rfmt sheetId="62" sqref="E163" start="0" length="0">
    <dxf>
      <font>
        <sz val="10"/>
        <color indexed="12"/>
        <name val="Courier"/>
        <scheme val="none"/>
      </font>
      <numFmt numFmtId="5" formatCode="#,##0_);\(#,##0\)"/>
      <protection locked="0"/>
    </dxf>
  </rfmt>
  <rfmt sheetId="62" sqref="H163" start="0" length="0">
    <dxf>
      <border outline="0">
        <right style="medium">
          <color indexed="8"/>
        </right>
      </border>
    </dxf>
  </rfmt>
  <rfmt sheetId="62" sqref="A164" start="0" length="0">
    <dxf>
      <font>
        <sz val="10"/>
        <color indexed="12"/>
        <name val="Courier"/>
        <scheme val="none"/>
      </font>
      <border outline="0">
        <left style="medium">
          <color indexed="8"/>
        </left>
      </border>
      <protection locked="0"/>
    </dxf>
  </rfmt>
  <rfmt sheetId="62" sqref="B164" start="0" length="0">
    <dxf>
      <font>
        <sz val="10"/>
        <color indexed="12"/>
        <name val="Courier"/>
        <scheme val="none"/>
      </font>
      <protection locked="0"/>
    </dxf>
  </rfmt>
  <rfmt sheetId="62" sqref="E164" start="0" length="0">
    <dxf>
      <font>
        <sz val="10"/>
        <color indexed="12"/>
        <name val="Courier"/>
        <scheme val="none"/>
      </font>
      <numFmt numFmtId="5" formatCode="#,##0_);\(#,##0\)"/>
      <border outline="0">
        <bottom style="thin">
          <color indexed="8"/>
        </bottom>
      </border>
      <protection locked="0"/>
    </dxf>
  </rfmt>
  <rfmt sheetId="62" sqref="H164" start="0" length="0">
    <dxf>
      <border outline="0">
        <right style="medium">
          <color indexed="8"/>
        </right>
      </border>
    </dxf>
  </rfmt>
  <rfmt sheetId="62" sqref="A165" start="0" length="0">
    <dxf>
      <font>
        <sz val="10"/>
        <color indexed="12"/>
        <name val="Courier"/>
        <scheme val="none"/>
      </font>
      <border outline="0">
        <left style="medium">
          <color indexed="8"/>
        </left>
      </border>
      <protection locked="0"/>
    </dxf>
  </rfmt>
  <rfmt sheetId="62" sqref="B165" start="0" length="0">
    <dxf>
      <font>
        <sz val="10"/>
        <color indexed="12"/>
        <name val="Courier"/>
        <scheme val="none"/>
      </font>
      <protection locked="0"/>
    </dxf>
  </rfmt>
  <rfmt sheetId="62" sqref="E165" start="0" length="0">
    <dxf>
      <font>
        <sz val="10"/>
        <color indexed="12"/>
        <name val="Courier"/>
        <scheme val="none"/>
      </font>
      <numFmt numFmtId="5" formatCode="#,##0_);\(#,##0\)"/>
      <protection locked="0"/>
    </dxf>
  </rfmt>
  <rfmt sheetId="62" sqref="H165" start="0" length="0">
    <dxf>
      <border outline="0">
        <right style="medium">
          <color indexed="8"/>
        </right>
      </border>
    </dxf>
  </rfmt>
  <rfmt sheetId="62" sqref="A166" start="0" length="0">
    <dxf>
      <font>
        <sz val="10"/>
        <color indexed="12"/>
        <name val="Courier"/>
        <scheme val="none"/>
      </font>
      <border outline="0">
        <left style="medium">
          <color indexed="8"/>
        </left>
      </border>
      <protection locked="0"/>
    </dxf>
  </rfmt>
  <rfmt sheetId="62" sqref="B166" start="0" length="0">
    <dxf>
      <font>
        <sz val="10"/>
        <color indexed="12"/>
        <name val="Courier"/>
        <scheme val="none"/>
      </font>
      <protection locked="0"/>
    </dxf>
  </rfmt>
  <rfmt sheetId="62" sqref="E166" start="0" length="0">
    <dxf>
      <font>
        <sz val="10"/>
        <color auto="1"/>
        <name val="Courier"/>
        <scheme val="none"/>
      </font>
      <numFmt numFmtId="5" formatCode="#,##0_);\(#,##0\)"/>
      <border outline="0">
        <bottom style="thin">
          <color indexed="8"/>
        </bottom>
      </border>
    </dxf>
  </rfmt>
  <rfmt sheetId="62" sqref="H166" start="0" length="0">
    <dxf>
      <border outline="0">
        <right style="medium">
          <color indexed="8"/>
        </right>
      </border>
    </dxf>
  </rfmt>
  <rfmt sheetId="62" sqref="A167" start="0" length="0">
    <dxf>
      <font>
        <sz val="10"/>
        <color indexed="12"/>
        <name val="Courier"/>
        <scheme val="none"/>
      </font>
      <border outline="0">
        <left style="medium">
          <color indexed="8"/>
        </left>
      </border>
      <protection locked="0"/>
    </dxf>
  </rfmt>
  <rfmt sheetId="62" sqref="B167" start="0" length="0">
    <dxf>
      <font>
        <sz val="10"/>
        <color indexed="12"/>
        <name val="Courier"/>
        <scheme val="none"/>
      </font>
      <protection locked="0"/>
    </dxf>
  </rfmt>
  <rfmt sheetId="62" sqref="E167" start="0" length="0">
    <dxf>
      <numFmt numFmtId="5" formatCode="#,##0_);\(#,##0\)"/>
    </dxf>
  </rfmt>
  <rfmt sheetId="62" sqref="H167" start="0" length="0">
    <dxf>
      <border outline="0">
        <right style="medium">
          <color indexed="8"/>
        </right>
      </border>
    </dxf>
  </rfmt>
  <rfmt sheetId="62" sqref="A168" start="0" length="0">
    <dxf>
      <font>
        <sz val="10"/>
        <color indexed="12"/>
        <name val="Courier"/>
        <scheme val="none"/>
      </font>
      <border outline="0">
        <left style="medium">
          <color indexed="8"/>
        </left>
      </border>
      <protection locked="0"/>
    </dxf>
  </rfmt>
  <rfmt sheetId="62" sqref="B168" start="0" length="0">
    <dxf>
      <font>
        <sz val="10"/>
        <color indexed="12"/>
        <name val="Courier"/>
        <scheme val="none"/>
      </font>
      <protection locked="0"/>
    </dxf>
  </rfmt>
  <rfmt sheetId="62" sqref="E168" start="0" length="0">
    <dxf>
      <numFmt numFmtId="5" formatCode="#,##0_);\(#,##0\)"/>
    </dxf>
  </rfmt>
  <rfmt sheetId="62" sqref="H168" start="0" length="0">
    <dxf>
      <border outline="0">
        <right style="medium">
          <color indexed="8"/>
        </right>
      </border>
    </dxf>
  </rfmt>
  <rfmt sheetId="62" sqref="A169" start="0" length="0">
    <dxf>
      <font>
        <sz val="10"/>
        <color indexed="12"/>
        <name val="Courier"/>
        <scheme val="none"/>
      </font>
      <border outline="0">
        <left style="medium">
          <color indexed="8"/>
        </left>
      </border>
      <protection locked="0"/>
    </dxf>
  </rfmt>
  <rfmt sheetId="62" sqref="B169" start="0" length="0">
    <dxf>
      <font>
        <sz val="10"/>
        <color indexed="12"/>
        <name val="Courier"/>
        <scheme val="none"/>
      </font>
      <protection locked="0"/>
    </dxf>
  </rfmt>
  <rfmt sheetId="62" sqref="E169" start="0" length="0">
    <dxf>
      <font>
        <sz val="10"/>
        <color indexed="12"/>
        <name val="Courier"/>
        <scheme val="none"/>
      </font>
      <numFmt numFmtId="5" formatCode="#,##0_);\(#,##0\)"/>
      <protection locked="0"/>
    </dxf>
  </rfmt>
  <rfmt sheetId="62" sqref="H169" start="0" length="0">
    <dxf>
      <border outline="0">
        <right style="medium">
          <color indexed="8"/>
        </right>
      </border>
    </dxf>
  </rfmt>
  <rfmt sheetId="62" sqref="A170" start="0" length="0">
    <dxf>
      <font>
        <sz val="10"/>
        <color indexed="12"/>
        <name val="Courier"/>
        <scheme val="none"/>
      </font>
      <border outline="0">
        <left style="medium">
          <color indexed="8"/>
        </left>
      </border>
      <protection locked="0"/>
    </dxf>
  </rfmt>
  <rfmt sheetId="62" sqref="B170" start="0" length="0">
    <dxf>
      <font>
        <sz val="10"/>
        <color indexed="12"/>
        <name val="Courier"/>
        <scheme val="none"/>
      </font>
      <protection locked="0"/>
    </dxf>
  </rfmt>
  <rfmt sheetId="62" sqref="E170" start="0" length="0">
    <dxf>
      <font>
        <sz val="10"/>
        <color indexed="12"/>
        <name val="Courier"/>
        <scheme val="none"/>
      </font>
      <numFmt numFmtId="5" formatCode="#,##0_);\(#,##0\)"/>
      <protection locked="0"/>
    </dxf>
  </rfmt>
  <rfmt sheetId="62" sqref="H170" start="0" length="0">
    <dxf>
      <border outline="0">
        <right style="medium">
          <color indexed="8"/>
        </right>
      </border>
    </dxf>
  </rfmt>
  <rfmt sheetId="62" sqref="A171" start="0" length="0">
    <dxf>
      <font>
        <sz val="10"/>
        <color indexed="12"/>
        <name val="Courier"/>
        <scheme val="none"/>
      </font>
      <border outline="0">
        <left style="medium">
          <color indexed="8"/>
        </left>
      </border>
      <protection locked="0"/>
    </dxf>
  </rfmt>
  <rfmt sheetId="62" sqref="B171" start="0" length="0">
    <dxf>
      <font>
        <sz val="10"/>
        <color indexed="12"/>
        <name val="Courier"/>
        <scheme val="none"/>
      </font>
      <protection locked="0"/>
    </dxf>
  </rfmt>
  <rfmt sheetId="62" sqref="E171" start="0" length="0">
    <dxf>
      <font>
        <sz val="10"/>
        <color indexed="12"/>
        <name val="Courier"/>
        <scheme val="none"/>
      </font>
      <numFmt numFmtId="5" formatCode="#,##0_);\(#,##0\)"/>
      <protection locked="0"/>
    </dxf>
  </rfmt>
  <rfmt sheetId="62" sqref="H171" start="0" length="0">
    <dxf>
      <border outline="0">
        <right style="medium">
          <color indexed="8"/>
        </right>
      </border>
    </dxf>
  </rfmt>
  <rfmt sheetId="62" sqref="A172" start="0" length="0">
    <dxf>
      <font>
        <sz val="10"/>
        <color indexed="12"/>
        <name val="Courier"/>
        <scheme val="none"/>
      </font>
      <border outline="0">
        <left style="medium">
          <color indexed="8"/>
        </left>
      </border>
      <protection locked="0"/>
    </dxf>
  </rfmt>
  <rfmt sheetId="62" sqref="B172" start="0" length="0">
    <dxf>
      <font>
        <sz val="10"/>
        <color indexed="12"/>
        <name val="Courier"/>
        <scheme val="none"/>
      </font>
      <protection locked="0"/>
    </dxf>
  </rfmt>
  <rfmt sheetId="62" sqref="E172" start="0" length="0">
    <dxf>
      <font>
        <sz val="10"/>
        <color indexed="12"/>
        <name val="Courier"/>
        <scheme val="none"/>
      </font>
      <numFmt numFmtId="5" formatCode="#,##0_);\(#,##0\)"/>
      <border outline="0">
        <bottom style="thin">
          <color indexed="8"/>
        </bottom>
      </border>
      <protection locked="0"/>
    </dxf>
  </rfmt>
  <rfmt sheetId="62" sqref="H172" start="0" length="0">
    <dxf>
      <border outline="0">
        <right style="medium">
          <color indexed="8"/>
        </right>
      </border>
    </dxf>
  </rfmt>
  <rfmt sheetId="62" sqref="A173" start="0" length="0">
    <dxf>
      <font>
        <sz val="10"/>
        <color indexed="12"/>
        <name val="Courier"/>
        <scheme val="none"/>
      </font>
      <border outline="0">
        <left style="medium">
          <color indexed="8"/>
        </left>
      </border>
      <protection locked="0"/>
    </dxf>
  </rfmt>
  <rfmt sheetId="62" sqref="B173" start="0" length="0">
    <dxf>
      <font>
        <sz val="10"/>
        <color indexed="12"/>
        <name val="Courier"/>
        <scheme val="none"/>
      </font>
      <protection locked="0"/>
    </dxf>
  </rfmt>
  <rfmt sheetId="62" sqref="E173" start="0" length="0">
    <dxf>
      <font>
        <sz val="10"/>
        <color indexed="12"/>
        <name val="Courier"/>
        <scheme val="none"/>
      </font>
      <protection locked="0"/>
    </dxf>
  </rfmt>
  <rfmt sheetId="62" sqref="H173" start="0" length="0">
    <dxf>
      <border outline="0">
        <right style="medium">
          <color indexed="8"/>
        </right>
      </border>
    </dxf>
  </rfmt>
  <rfmt sheetId="62" sqref="A174" start="0" length="0">
    <dxf>
      <font>
        <sz val="10"/>
        <color indexed="12"/>
        <name val="Courier"/>
        <scheme val="none"/>
      </font>
      <border outline="0">
        <left style="medium">
          <color indexed="8"/>
        </left>
      </border>
      <protection locked="0"/>
    </dxf>
  </rfmt>
  <rfmt sheetId="62" sqref="B174" start="0" length="0">
    <dxf>
      <font>
        <sz val="10"/>
        <color indexed="12"/>
        <name val="Courier"/>
        <scheme val="none"/>
      </font>
      <protection locked="0"/>
    </dxf>
  </rfmt>
  <rfmt sheetId="62" sqref="E174" start="0" length="0">
    <dxf>
      <font>
        <sz val="10"/>
        <color indexed="12"/>
        <name val="Courier"/>
        <scheme val="none"/>
      </font>
      <numFmt numFmtId="9" formatCode="&quot;$&quot;#,##0_);\(&quot;$&quot;#,##0\)"/>
      <border outline="0">
        <bottom style="double">
          <color indexed="8"/>
        </bottom>
      </border>
      <protection locked="0"/>
    </dxf>
  </rfmt>
  <rfmt sheetId="62" sqref="H174" start="0" length="0">
    <dxf>
      <border outline="0">
        <right style="medium">
          <color indexed="8"/>
        </right>
      </border>
    </dxf>
  </rfmt>
  <rfmt sheetId="62" sqref="A175" start="0" length="0">
    <dxf>
      <font>
        <sz val="10"/>
        <color indexed="12"/>
        <name val="Courier"/>
        <scheme val="none"/>
      </font>
      <border outline="0">
        <left style="medium">
          <color indexed="8"/>
        </left>
      </border>
      <protection locked="0"/>
    </dxf>
  </rfmt>
  <rfmt sheetId="62" sqref="B175" start="0" length="0">
    <dxf>
      <font>
        <sz val="10"/>
        <color indexed="12"/>
        <name val="Courier"/>
        <scheme val="none"/>
      </font>
      <protection locked="0"/>
    </dxf>
  </rfmt>
  <rfmt sheetId="62" sqref="D175" start="0" length="0">
    <dxf>
      <font>
        <sz val="10"/>
        <color indexed="12"/>
        <name val="Courier"/>
        <scheme val="none"/>
      </font>
      <protection locked="0"/>
    </dxf>
  </rfmt>
  <rfmt sheetId="62" sqref="H175" start="0" length="0">
    <dxf>
      <border outline="0">
        <right style="medium">
          <color indexed="8"/>
        </right>
      </border>
    </dxf>
  </rfmt>
  <rfmt sheetId="62" sqref="A176" start="0" length="0">
    <dxf>
      <font>
        <sz val="10"/>
        <color indexed="12"/>
        <name val="Courier"/>
        <scheme val="none"/>
      </font>
      <border outline="0">
        <left style="medium">
          <color indexed="8"/>
        </left>
      </border>
      <protection locked="0"/>
    </dxf>
  </rfmt>
  <rfmt sheetId="62" sqref="H176" start="0" length="0">
    <dxf>
      <border outline="0">
        <right style="medium">
          <color indexed="8"/>
        </right>
      </border>
    </dxf>
  </rfmt>
  <rfmt sheetId="62" sqref="A177" start="0" length="0">
    <dxf>
      <font>
        <sz val="10"/>
        <color indexed="12"/>
        <name val="Courier"/>
        <scheme val="none"/>
      </font>
      <border outline="0">
        <left style="medium">
          <color indexed="8"/>
        </left>
      </border>
      <protection locked="0"/>
    </dxf>
  </rfmt>
  <rcc rId="8354" sId="62" odxf="1" dxf="1">
    <nc r="B177" t="inlineStr">
      <is>
        <t>Common Utility Expenses and Departmental Allocation</t>
      </is>
    </nc>
    <odxf>
      <font>
        <b val="0"/>
        <u val="none"/>
        <sz val="12"/>
        <color auto="1"/>
        <name val="Arial"/>
        <scheme val="none"/>
      </font>
      <alignment horizontal="general" vertical="bottom" readingOrder="0"/>
      <protection locked="1"/>
    </odxf>
    <ndxf>
      <font>
        <b/>
        <u/>
        <sz val="12"/>
        <color indexed="12"/>
        <name val="Arial"/>
        <scheme val="none"/>
      </font>
      <alignment horizontal="centerContinuous" vertical="top" readingOrder="0"/>
      <protection locked="0"/>
    </ndxf>
  </rcc>
  <rfmt sheetId="62" sqref="C177" start="0" length="0">
    <dxf>
      <font>
        <sz val="10"/>
        <color indexed="12"/>
        <name val="Courier"/>
        <scheme val="none"/>
      </font>
      <alignment horizontal="centerContinuous" vertical="top" readingOrder="0"/>
      <protection locked="0"/>
    </dxf>
  </rfmt>
  <rfmt sheetId="62" sqref="D177" start="0" length="0">
    <dxf>
      <font>
        <sz val="10"/>
        <color indexed="12"/>
        <name val="Courier"/>
        <scheme val="none"/>
      </font>
      <alignment horizontal="centerContinuous" vertical="top" readingOrder="0"/>
      <protection locked="0"/>
    </dxf>
  </rfmt>
  <rfmt sheetId="62" sqref="E177" start="0" length="0">
    <dxf>
      <font>
        <sz val="10"/>
        <color indexed="12"/>
        <name val="Courier"/>
        <scheme val="none"/>
      </font>
      <alignment horizontal="centerContinuous" vertical="top" readingOrder="0"/>
      <protection locked="0"/>
    </dxf>
  </rfmt>
  <rfmt sheetId="62" sqref="F177" start="0" length="0">
    <dxf>
      <alignment horizontal="centerContinuous" vertical="top" readingOrder="0"/>
    </dxf>
  </rfmt>
  <rfmt sheetId="62" sqref="G177" start="0" length="0">
    <dxf>
      <alignment horizontal="centerContinuous" vertical="top" readingOrder="0"/>
    </dxf>
  </rfmt>
  <rfmt sheetId="62" sqref="H177" start="0" length="0">
    <dxf>
      <border outline="0">
        <right style="medium">
          <color indexed="8"/>
        </right>
      </border>
    </dxf>
  </rfmt>
  <rfmt sheetId="62" sqref="A178" start="0" length="0">
    <dxf>
      <font>
        <sz val="10"/>
        <color indexed="12"/>
        <name val="Courier"/>
        <scheme val="none"/>
      </font>
      <border outline="0">
        <left style="medium">
          <color indexed="8"/>
        </left>
      </border>
      <protection locked="0"/>
    </dxf>
  </rfmt>
  <rfmt sheetId="62" sqref="B178" start="0" length="0">
    <dxf>
      <font>
        <sz val="10"/>
        <color indexed="12"/>
        <name val="Courier"/>
        <scheme val="none"/>
      </font>
      <protection locked="0"/>
    </dxf>
  </rfmt>
  <rfmt sheetId="62" sqref="C178" start="0" length="0">
    <dxf>
      <font>
        <sz val="10"/>
        <color indexed="12"/>
        <name val="Courier"/>
        <scheme val="none"/>
      </font>
      <protection locked="0"/>
    </dxf>
  </rfmt>
  <rfmt sheetId="62" sqref="D178" start="0" length="0">
    <dxf>
      <font>
        <sz val="10"/>
        <color indexed="12"/>
        <name val="Courier"/>
        <scheme val="none"/>
      </font>
      <protection locked="0"/>
    </dxf>
  </rfmt>
  <rfmt sheetId="62" sqref="E178" start="0" length="0">
    <dxf>
      <font>
        <sz val="10"/>
        <color indexed="12"/>
        <name val="Courier"/>
        <scheme val="none"/>
      </font>
      <protection locked="0"/>
    </dxf>
  </rfmt>
  <rfmt sheetId="62" sqref="H178" start="0" length="0">
    <dxf>
      <border outline="0">
        <right style="medium">
          <color indexed="8"/>
        </right>
      </border>
    </dxf>
  </rfmt>
  <rfmt sheetId="62" sqref="A179" start="0" length="0">
    <dxf>
      <font>
        <sz val="10"/>
        <color indexed="12"/>
        <name val="Courier"/>
        <scheme val="none"/>
      </font>
      <border outline="0">
        <left style="medium">
          <color indexed="8"/>
        </left>
      </border>
      <protection locked="0"/>
    </dxf>
  </rfmt>
  <rfmt sheetId="62" sqref="B179" start="0" length="0">
    <dxf>
      <font>
        <sz val="10"/>
        <color indexed="12"/>
        <name val="Courier"/>
        <scheme val="none"/>
      </font>
      <protection locked="0"/>
    </dxf>
  </rfmt>
  <rfmt sheetId="62" sqref="C179" start="0" length="0">
    <dxf>
      <font>
        <sz val="10"/>
        <color indexed="12"/>
        <name val="Courier"/>
        <scheme val="none"/>
      </font>
      <protection locked="0"/>
    </dxf>
  </rfmt>
  <rfmt sheetId="62" sqref="D179" start="0" length="0">
    <dxf>
      <font>
        <sz val="10"/>
        <color indexed="12"/>
        <name val="Courier"/>
        <scheme val="none"/>
      </font>
      <protection locked="0"/>
    </dxf>
  </rfmt>
  <rfmt sheetId="62" sqref="E179" start="0" length="0">
    <dxf>
      <font>
        <sz val="10"/>
        <color indexed="12"/>
        <name val="Courier"/>
        <scheme val="none"/>
      </font>
      <protection locked="0"/>
    </dxf>
  </rfmt>
  <rfmt sheetId="62" sqref="H179" start="0" length="0">
    <dxf>
      <border outline="0">
        <right style="medium">
          <color indexed="8"/>
        </right>
      </border>
    </dxf>
  </rfmt>
  <rfmt sheetId="62" sqref="A180" start="0" length="0">
    <dxf>
      <font>
        <sz val="10"/>
        <color indexed="12"/>
        <name val="Courier"/>
        <scheme val="none"/>
      </font>
      <border outline="0">
        <left style="medium">
          <color indexed="8"/>
        </left>
      </border>
      <protection locked="0"/>
    </dxf>
  </rfmt>
  <rfmt sheetId="62" sqref="B180" start="0" length="0">
    <dxf>
      <font>
        <sz val="10"/>
        <color indexed="12"/>
        <name val="Courier"/>
        <scheme val="none"/>
      </font>
      <protection locked="0"/>
    </dxf>
  </rfmt>
  <rfmt sheetId="62" sqref="C180" start="0" length="0">
    <dxf>
      <font>
        <sz val="10"/>
        <color indexed="12"/>
        <name val="Courier"/>
        <scheme val="none"/>
      </font>
      <protection locked="0"/>
    </dxf>
  </rfmt>
  <rfmt sheetId="62" sqref="D180" start="0" length="0">
    <dxf>
      <font>
        <sz val="10"/>
        <color indexed="12"/>
        <name val="Courier"/>
        <scheme val="none"/>
      </font>
      <protection locked="0"/>
    </dxf>
  </rfmt>
  <rfmt sheetId="62" sqref="E180" start="0" length="0">
    <dxf>
      <font>
        <sz val="10"/>
        <color indexed="12"/>
        <name val="Courier"/>
        <scheme val="none"/>
      </font>
      <protection locked="0"/>
    </dxf>
  </rfmt>
  <rfmt sheetId="62" sqref="H180" start="0" length="0">
    <dxf>
      <border outline="0">
        <right style="medium">
          <color indexed="8"/>
        </right>
      </border>
    </dxf>
  </rfmt>
  <rfmt sheetId="62" sqref="A181" start="0" length="0">
    <dxf>
      <font>
        <sz val="10"/>
        <color indexed="12"/>
        <name val="Courier"/>
        <scheme val="none"/>
      </font>
      <border outline="0">
        <left style="medium">
          <color indexed="8"/>
        </left>
      </border>
      <protection locked="0"/>
    </dxf>
  </rfmt>
  <rfmt sheetId="62" sqref="B181" start="0" length="0">
    <dxf>
      <font>
        <sz val="10"/>
        <color indexed="12"/>
        <name val="Courier"/>
        <scheme val="none"/>
      </font>
      <protection locked="0"/>
    </dxf>
  </rfmt>
  <rfmt sheetId="62" sqref="C181" start="0" length="0">
    <dxf>
      <font>
        <sz val="10"/>
        <color indexed="12"/>
        <name val="Courier"/>
        <scheme val="none"/>
      </font>
      <protection locked="0"/>
    </dxf>
  </rfmt>
  <rfmt sheetId="62" sqref="D181" start="0" length="0">
    <dxf>
      <font>
        <sz val="10"/>
        <color indexed="12"/>
        <name val="Courier"/>
        <scheme val="none"/>
      </font>
      <protection locked="0"/>
    </dxf>
  </rfmt>
  <rfmt sheetId="62" sqref="E181" start="0" length="0">
    <dxf>
      <font>
        <sz val="10"/>
        <color indexed="12"/>
        <name val="Courier"/>
        <scheme val="none"/>
      </font>
      <protection locked="0"/>
    </dxf>
  </rfmt>
  <rfmt sheetId="62" sqref="H181" start="0" length="0">
    <dxf>
      <border outline="0">
        <right style="medium">
          <color indexed="8"/>
        </right>
      </border>
    </dxf>
  </rfmt>
  <rfmt sheetId="62" sqref="A182" start="0" length="0">
    <dxf>
      <font>
        <sz val="10"/>
        <color indexed="12"/>
        <name val="Courier"/>
        <scheme val="none"/>
      </font>
      <border outline="0">
        <left style="medium">
          <color indexed="8"/>
        </left>
      </border>
      <protection locked="0"/>
    </dxf>
  </rfmt>
  <rfmt sheetId="62" sqref="B182" start="0" length="0">
    <dxf>
      <font>
        <sz val="10"/>
        <color indexed="12"/>
        <name val="Courier"/>
        <scheme val="none"/>
      </font>
      <protection locked="0"/>
    </dxf>
  </rfmt>
  <rfmt sheetId="62" sqref="C182" start="0" length="0">
    <dxf>
      <font>
        <sz val="10"/>
        <color indexed="12"/>
        <name val="Courier"/>
        <scheme val="none"/>
      </font>
      <protection locked="0"/>
    </dxf>
  </rfmt>
  <rfmt sheetId="62" sqref="D182" start="0" length="0">
    <dxf>
      <font>
        <sz val="10"/>
        <color indexed="12"/>
        <name val="Courier"/>
        <scheme val="none"/>
      </font>
      <protection locked="0"/>
    </dxf>
  </rfmt>
  <rfmt sheetId="62" sqref="E182" start="0" length="0">
    <dxf>
      <font>
        <sz val="10"/>
        <color indexed="12"/>
        <name val="Courier"/>
        <scheme val="none"/>
      </font>
      <protection locked="0"/>
    </dxf>
  </rfmt>
  <rfmt sheetId="62" sqref="H182" start="0" length="0">
    <dxf>
      <border outline="0">
        <right style="medium">
          <color indexed="8"/>
        </right>
      </border>
    </dxf>
  </rfmt>
  <rfmt sheetId="62" sqref="A183" start="0" length="0">
    <dxf>
      <font>
        <sz val="10"/>
        <color indexed="12"/>
        <name val="Courier"/>
        <scheme val="none"/>
      </font>
      <border outline="0">
        <left style="medium">
          <color indexed="8"/>
        </left>
      </border>
      <protection locked="0"/>
    </dxf>
  </rfmt>
  <rfmt sheetId="62" sqref="C183" start="0" length="0">
    <dxf>
      <font>
        <sz val="10"/>
        <color indexed="12"/>
        <name val="Courier"/>
        <scheme val="none"/>
      </font>
      <protection locked="0"/>
    </dxf>
  </rfmt>
  <rfmt sheetId="62" sqref="D183" start="0" length="0">
    <dxf>
      <font>
        <sz val="10"/>
        <color indexed="12"/>
        <name val="Courier"/>
        <scheme val="none"/>
      </font>
      <protection locked="0"/>
    </dxf>
  </rfmt>
  <rfmt sheetId="62" sqref="E183" start="0" length="0">
    <dxf>
      <font>
        <sz val="10"/>
        <color indexed="12"/>
        <name val="Courier"/>
        <scheme val="none"/>
      </font>
      <protection locked="0"/>
    </dxf>
  </rfmt>
  <rfmt sheetId="62" sqref="H183" start="0" length="0">
    <dxf>
      <border outline="0">
        <right style="medium">
          <color indexed="8"/>
        </right>
      </border>
    </dxf>
  </rfmt>
  <rfmt sheetId="62" sqref="A184" start="0" length="0">
    <dxf>
      <font>
        <sz val="10"/>
        <color indexed="12"/>
        <name val="Courier"/>
        <scheme val="none"/>
      </font>
      <border outline="0">
        <left style="medium">
          <color indexed="8"/>
        </left>
      </border>
      <protection locked="0"/>
    </dxf>
  </rfmt>
  <rfmt sheetId="62" sqref="B184" start="0" length="0">
    <dxf>
      <font>
        <sz val="10"/>
        <color indexed="12"/>
        <name val="Courier"/>
        <scheme val="none"/>
      </font>
      <protection locked="0"/>
    </dxf>
  </rfmt>
  <rfmt sheetId="62" sqref="C184" start="0" length="0">
    <dxf>
      <font>
        <sz val="10"/>
        <color indexed="12"/>
        <name val="Courier"/>
        <scheme val="none"/>
      </font>
      <protection locked="0"/>
    </dxf>
  </rfmt>
  <rfmt sheetId="62" sqref="D184" start="0" length="0">
    <dxf>
      <font>
        <sz val="10"/>
        <color indexed="12"/>
        <name val="Courier"/>
        <scheme val="none"/>
      </font>
      <protection locked="0"/>
    </dxf>
  </rfmt>
  <rfmt sheetId="62" sqref="E184" start="0" length="0">
    <dxf>
      <font>
        <sz val="10"/>
        <color indexed="12"/>
        <name val="Courier"/>
        <scheme val="none"/>
      </font>
      <protection locked="0"/>
    </dxf>
  </rfmt>
  <rfmt sheetId="62" sqref="H184" start="0" length="0">
    <dxf>
      <border outline="0">
        <right style="medium">
          <color indexed="8"/>
        </right>
      </border>
    </dxf>
  </rfmt>
  <rfmt sheetId="62" sqref="A185" start="0" length="0">
    <dxf>
      <font>
        <sz val="10"/>
        <color indexed="12"/>
        <name val="Courier"/>
        <scheme val="none"/>
      </font>
      <border outline="0">
        <left style="medium">
          <color indexed="8"/>
        </left>
      </border>
      <protection locked="0"/>
    </dxf>
  </rfmt>
  <rfmt sheetId="62" sqref="B185" start="0" length="0">
    <dxf>
      <font>
        <sz val="10"/>
        <color indexed="12"/>
        <name val="Courier"/>
        <scheme val="none"/>
      </font>
      <protection locked="0"/>
    </dxf>
  </rfmt>
  <rfmt sheetId="62" sqref="C185" start="0" length="0">
    <dxf>
      <font>
        <sz val="10"/>
        <color indexed="12"/>
        <name val="Courier"/>
        <scheme val="none"/>
      </font>
      <protection locked="0"/>
    </dxf>
  </rfmt>
  <rfmt sheetId="62" sqref="D185" start="0" length="0">
    <dxf>
      <font>
        <sz val="10"/>
        <color indexed="12"/>
        <name val="Courier"/>
        <scheme val="none"/>
      </font>
      <protection locked="0"/>
    </dxf>
  </rfmt>
  <rfmt sheetId="62" sqref="E185" start="0" length="0">
    <dxf>
      <font>
        <sz val="10"/>
        <color indexed="12"/>
        <name val="Courier"/>
        <scheme val="none"/>
      </font>
      <protection locked="0"/>
    </dxf>
  </rfmt>
  <rfmt sheetId="62" sqref="H185" start="0" length="0">
    <dxf>
      <border outline="0">
        <right style="medium">
          <color indexed="8"/>
        </right>
      </border>
    </dxf>
  </rfmt>
  <rfmt sheetId="62" sqref="A186" start="0" length="0">
    <dxf>
      <font>
        <sz val="10"/>
        <color indexed="12"/>
        <name val="Courier"/>
        <scheme val="none"/>
      </font>
      <border outline="0">
        <left style="medium">
          <color indexed="8"/>
        </left>
      </border>
      <protection locked="0"/>
    </dxf>
  </rfmt>
  <rfmt sheetId="62" sqref="C186" start="0" length="0">
    <dxf>
      <font>
        <sz val="10"/>
        <color indexed="12"/>
        <name val="Courier"/>
        <scheme val="none"/>
      </font>
      <protection locked="0"/>
    </dxf>
  </rfmt>
  <rfmt sheetId="62" sqref="D186" start="0" length="0">
    <dxf>
      <font>
        <sz val="10"/>
        <color indexed="12"/>
        <name val="Courier"/>
        <scheme val="none"/>
      </font>
      <protection locked="0"/>
    </dxf>
  </rfmt>
  <rfmt sheetId="62" sqref="E186" start="0" length="0">
    <dxf>
      <font>
        <sz val="10"/>
        <color indexed="12"/>
        <name val="Courier"/>
        <scheme val="none"/>
      </font>
      <protection locked="0"/>
    </dxf>
  </rfmt>
  <rfmt sheetId="62" sqref="H186" start="0" length="0">
    <dxf>
      <border outline="0">
        <right style="medium">
          <color indexed="8"/>
        </right>
      </border>
    </dxf>
  </rfmt>
  <rfmt sheetId="62" sqref="A187" start="0" length="0">
    <dxf>
      <font>
        <sz val="10"/>
        <color indexed="12"/>
        <name val="Courier"/>
        <scheme val="none"/>
      </font>
      <border outline="0">
        <left style="medium">
          <color indexed="8"/>
        </left>
      </border>
      <protection locked="0"/>
    </dxf>
  </rfmt>
  <rfmt sheetId="62" sqref="C187" start="0" length="0">
    <dxf>
      <font>
        <sz val="10"/>
        <color indexed="12"/>
        <name val="Courier"/>
        <scheme val="none"/>
      </font>
      <protection locked="0"/>
    </dxf>
  </rfmt>
  <rfmt sheetId="62" sqref="D187" start="0" length="0">
    <dxf>
      <font>
        <sz val="10"/>
        <color indexed="12"/>
        <name val="Courier"/>
        <scheme val="none"/>
      </font>
      <protection locked="0"/>
    </dxf>
  </rfmt>
  <rfmt sheetId="62" sqref="E187" start="0" length="0">
    <dxf>
      <font>
        <sz val="10"/>
        <color indexed="12"/>
        <name val="Courier"/>
        <scheme val="none"/>
      </font>
      <protection locked="0"/>
    </dxf>
  </rfmt>
  <rfmt sheetId="62" sqref="H187" start="0" length="0">
    <dxf>
      <border outline="0">
        <right style="medium">
          <color indexed="8"/>
        </right>
      </border>
    </dxf>
  </rfmt>
  <rfmt sheetId="62" sqref="A188" start="0" length="0">
    <dxf>
      <font>
        <sz val="10"/>
        <color indexed="12"/>
        <name val="Courier"/>
        <scheme val="none"/>
      </font>
      <border outline="0">
        <left style="medium">
          <color indexed="8"/>
        </left>
      </border>
      <protection locked="0"/>
    </dxf>
  </rfmt>
  <rfmt sheetId="62" sqref="C188" start="0" length="0">
    <dxf>
      <font>
        <sz val="10"/>
        <color indexed="12"/>
        <name val="Courier"/>
        <scheme val="none"/>
      </font>
      <protection locked="0"/>
    </dxf>
  </rfmt>
  <rfmt sheetId="62" sqref="D188" start="0" length="0">
    <dxf>
      <font>
        <sz val="10"/>
        <color indexed="12"/>
        <name val="Courier"/>
        <scheme val="none"/>
      </font>
      <protection locked="0"/>
    </dxf>
  </rfmt>
  <rfmt sheetId="62" sqref="E188" start="0" length="0">
    <dxf>
      <font>
        <sz val="10"/>
        <color indexed="12"/>
        <name val="Courier"/>
        <scheme val="none"/>
      </font>
      <protection locked="0"/>
    </dxf>
  </rfmt>
  <rfmt sheetId="62" sqref="H188" start="0" length="0">
    <dxf>
      <border outline="0">
        <right style="medium">
          <color indexed="8"/>
        </right>
      </border>
    </dxf>
  </rfmt>
  <rfmt sheetId="62" sqref="A189" start="0" length="0">
    <dxf>
      <font>
        <sz val="10"/>
        <color indexed="12"/>
        <name val="Courier"/>
        <scheme val="none"/>
      </font>
      <border outline="0">
        <left style="medium">
          <color indexed="8"/>
        </left>
      </border>
      <protection locked="0"/>
    </dxf>
  </rfmt>
  <rfmt sheetId="62" sqref="C189" start="0" length="0">
    <dxf>
      <font>
        <sz val="10"/>
        <color indexed="12"/>
        <name val="Courier"/>
        <scheme val="none"/>
      </font>
      <protection locked="0"/>
    </dxf>
  </rfmt>
  <rfmt sheetId="62" sqref="D189" start="0" length="0">
    <dxf>
      <font>
        <sz val="10"/>
        <color indexed="12"/>
        <name val="Courier"/>
        <scheme val="none"/>
      </font>
      <protection locked="0"/>
    </dxf>
  </rfmt>
  <rfmt sheetId="62" sqref="E189" start="0" length="0">
    <dxf>
      <font>
        <sz val="10"/>
        <color indexed="12"/>
        <name val="Courier"/>
        <scheme val="none"/>
      </font>
      <protection locked="0"/>
    </dxf>
  </rfmt>
  <rfmt sheetId="62" sqref="H189" start="0" length="0">
    <dxf>
      <border outline="0">
        <right style="medium">
          <color indexed="8"/>
        </right>
      </border>
    </dxf>
  </rfmt>
  <rfmt sheetId="62" sqref="A190" start="0" length="0">
    <dxf>
      <font>
        <sz val="10"/>
        <color indexed="12"/>
        <name val="Courier"/>
        <scheme val="none"/>
      </font>
      <border outline="0">
        <left style="medium">
          <color indexed="8"/>
        </left>
      </border>
      <protection locked="0"/>
    </dxf>
  </rfmt>
  <rfmt sheetId="62" sqref="C190" start="0" length="0">
    <dxf>
      <font>
        <sz val="10"/>
        <color indexed="12"/>
        <name val="Courier"/>
        <scheme val="none"/>
      </font>
      <protection locked="0"/>
    </dxf>
  </rfmt>
  <rfmt sheetId="62" sqref="D190" start="0" length="0">
    <dxf>
      <font>
        <sz val="10"/>
        <color indexed="12"/>
        <name val="Courier"/>
        <scheme val="none"/>
      </font>
      <protection locked="0"/>
    </dxf>
  </rfmt>
  <rfmt sheetId="62" sqref="E190" start="0" length="0">
    <dxf>
      <font>
        <sz val="10"/>
        <color indexed="12"/>
        <name val="Courier"/>
        <scheme val="none"/>
      </font>
      <protection locked="0"/>
    </dxf>
  </rfmt>
  <rfmt sheetId="62" sqref="H190" start="0" length="0">
    <dxf>
      <border outline="0">
        <right style="medium">
          <color indexed="8"/>
        </right>
      </border>
    </dxf>
  </rfmt>
  <rfmt sheetId="62" sqref="A191" start="0" length="0">
    <dxf>
      <font>
        <sz val="10"/>
        <color indexed="12"/>
        <name val="Courier"/>
        <scheme val="none"/>
      </font>
      <border outline="0">
        <left style="medium">
          <color indexed="8"/>
        </left>
      </border>
      <protection locked="0"/>
    </dxf>
  </rfmt>
  <rfmt sheetId="62" sqref="C191" start="0" length="0">
    <dxf>
      <font>
        <sz val="10"/>
        <color indexed="12"/>
        <name val="Courier"/>
        <scheme val="none"/>
      </font>
      <protection locked="0"/>
    </dxf>
  </rfmt>
  <rfmt sheetId="62" sqref="D191" start="0" length="0">
    <dxf>
      <font>
        <sz val="10"/>
        <color indexed="12"/>
        <name val="Courier"/>
        <scheme val="none"/>
      </font>
      <protection locked="0"/>
    </dxf>
  </rfmt>
  <rfmt sheetId="62" sqref="E191" start="0" length="0">
    <dxf>
      <font>
        <sz val="10"/>
        <color indexed="12"/>
        <name val="Courier"/>
        <scheme val="none"/>
      </font>
      <protection locked="0"/>
    </dxf>
  </rfmt>
  <rfmt sheetId="62" sqref="H191" start="0" length="0">
    <dxf>
      <border outline="0">
        <right style="medium">
          <color indexed="8"/>
        </right>
      </border>
    </dxf>
  </rfmt>
  <rfmt sheetId="62" sqref="A192" start="0" length="0">
    <dxf>
      <font>
        <sz val="10"/>
        <color indexed="12"/>
        <name val="Courier"/>
        <scheme val="none"/>
      </font>
      <border outline="0">
        <left style="medium">
          <color indexed="8"/>
        </left>
      </border>
      <protection locked="0"/>
    </dxf>
  </rfmt>
  <rfmt sheetId="62" sqref="C192" start="0" length="0">
    <dxf>
      <font>
        <sz val="10"/>
        <color indexed="12"/>
        <name val="Courier"/>
        <scheme val="none"/>
      </font>
      <protection locked="0"/>
    </dxf>
  </rfmt>
  <rfmt sheetId="62" sqref="D192" start="0" length="0">
    <dxf>
      <font>
        <sz val="10"/>
        <color indexed="12"/>
        <name val="Courier"/>
        <scheme val="none"/>
      </font>
      <protection locked="0"/>
    </dxf>
  </rfmt>
  <rfmt sheetId="62" sqref="E192" start="0" length="0">
    <dxf>
      <font>
        <sz val="10"/>
        <color indexed="12"/>
        <name val="Courier"/>
        <scheme val="none"/>
      </font>
      <protection locked="0"/>
    </dxf>
  </rfmt>
  <rfmt sheetId="62" sqref="H192" start="0" length="0">
    <dxf>
      <border outline="0">
        <right style="medium">
          <color indexed="8"/>
        </right>
      </border>
    </dxf>
  </rfmt>
  <rfmt sheetId="62" sqref="A193" start="0" length="0">
    <dxf>
      <font>
        <sz val="10"/>
        <color indexed="12"/>
        <name val="Courier"/>
        <scheme val="none"/>
      </font>
      <border outline="0">
        <left style="medium">
          <color indexed="8"/>
        </left>
      </border>
      <protection locked="0"/>
    </dxf>
  </rfmt>
  <rfmt sheetId="62" sqref="C193" start="0" length="0">
    <dxf>
      <font>
        <sz val="10"/>
        <color indexed="12"/>
        <name val="Courier"/>
        <scheme val="none"/>
      </font>
      <protection locked="0"/>
    </dxf>
  </rfmt>
  <rfmt sheetId="62" sqref="D193" start="0" length="0">
    <dxf>
      <font>
        <sz val="10"/>
        <color indexed="12"/>
        <name val="Courier"/>
        <scheme val="none"/>
      </font>
      <protection locked="0"/>
    </dxf>
  </rfmt>
  <rfmt sheetId="62" sqref="E193" start="0" length="0">
    <dxf>
      <font>
        <sz val="10"/>
        <color indexed="12"/>
        <name val="Courier"/>
        <scheme val="none"/>
      </font>
      <protection locked="0"/>
    </dxf>
  </rfmt>
  <rfmt sheetId="62" sqref="H193" start="0" length="0">
    <dxf>
      <border outline="0">
        <right style="medium">
          <color indexed="8"/>
        </right>
      </border>
    </dxf>
  </rfmt>
  <rfmt sheetId="62" sqref="A194" start="0" length="0">
    <dxf>
      <font>
        <sz val="10"/>
        <color indexed="12"/>
        <name val="Courier"/>
        <scheme val="none"/>
      </font>
      <border outline="0">
        <left style="medium">
          <color indexed="8"/>
        </left>
      </border>
      <protection locked="0"/>
    </dxf>
  </rfmt>
  <rfmt sheetId="62" sqref="C194" start="0" length="0">
    <dxf>
      <font>
        <sz val="10"/>
        <color indexed="12"/>
        <name val="Courier"/>
        <scheme val="none"/>
      </font>
      <protection locked="0"/>
    </dxf>
  </rfmt>
  <rfmt sheetId="62" sqref="D194" start="0" length="0">
    <dxf>
      <font>
        <sz val="10"/>
        <color indexed="12"/>
        <name val="Courier"/>
        <scheme val="none"/>
      </font>
      <protection locked="0"/>
    </dxf>
  </rfmt>
  <rfmt sheetId="62" sqref="E194" start="0" length="0">
    <dxf>
      <font>
        <sz val="10"/>
        <color indexed="12"/>
        <name val="Courier"/>
        <scheme val="none"/>
      </font>
      <protection locked="0"/>
    </dxf>
  </rfmt>
  <rfmt sheetId="62" sqref="H194" start="0" length="0">
    <dxf>
      <border outline="0">
        <right style="medium">
          <color indexed="8"/>
        </right>
      </border>
    </dxf>
  </rfmt>
  <rfmt sheetId="62" sqref="A195" start="0" length="0">
    <dxf>
      <font>
        <sz val="10"/>
        <color indexed="12"/>
        <name val="Courier"/>
        <scheme val="none"/>
      </font>
      <border outline="0">
        <left style="medium">
          <color indexed="8"/>
        </left>
      </border>
      <protection locked="0"/>
    </dxf>
  </rfmt>
  <rfmt sheetId="62" sqref="C195" start="0" length="0">
    <dxf>
      <font>
        <sz val="10"/>
        <color indexed="12"/>
        <name val="Courier"/>
        <scheme val="none"/>
      </font>
      <protection locked="0"/>
    </dxf>
  </rfmt>
  <rfmt sheetId="62" sqref="D195" start="0" length="0">
    <dxf>
      <font>
        <sz val="10"/>
        <color indexed="12"/>
        <name val="Courier"/>
        <scheme val="none"/>
      </font>
      <protection locked="0"/>
    </dxf>
  </rfmt>
  <rfmt sheetId="62" sqref="E195" start="0" length="0">
    <dxf>
      <font>
        <sz val="10"/>
        <color indexed="12"/>
        <name val="Courier"/>
        <scheme val="none"/>
      </font>
      <protection locked="0"/>
    </dxf>
  </rfmt>
  <rfmt sheetId="62" sqref="H195" start="0" length="0">
    <dxf>
      <border outline="0">
        <right style="medium">
          <color indexed="8"/>
        </right>
      </border>
    </dxf>
  </rfmt>
  <rfmt sheetId="62" sqref="A196" start="0" length="0">
    <dxf>
      <font>
        <sz val="10"/>
        <color indexed="12"/>
        <name val="Courier"/>
        <scheme val="none"/>
      </font>
      <border outline="0">
        <left style="medium">
          <color indexed="8"/>
        </left>
      </border>
      <protection locked="0"/>
    </dxf>
  </rfmt>
  <rfmt sheetId="62" sqref="C196" start="0" length="0">
    <dxf>
      <font>
        <sz val="10"/>
        <color indexed="12"/>
        <name val="Courier"/>
        <scheme val="none"/>
      </font>
      <protection locked="0"/>
    </dxf>
  </rfmt>
  <rfmt sheetId="62" sqref="D196" start="0" length="0">
    <dxf>
      <font>
        <sz val="10"/>
        <color indexed="12"/>
        <name val="Courier"/>
        <scheme val="none"/>
      </font>
      <protection locked="0"/>
    </dxf>
  </rfmt>
  <rfmt sheetId="62" sqref="E196" start="0" length="0">
    <dxf>
      <font>
        <sz val="10"/>
        <color indexed="12"/>
        <name val="Courier"/>
        <scheme val="none"/>
      </font>
      <protection locked="0"/>
    </dxf>
  </rfmt>
  <rfmt sheetId="62" sqref="H196" start="0" length="0">
    <dxf>
      <border outline="0">
        <right style="medium">
          <color indexed="8"/>
        </right>
      </border>
    </dxf>
  </rfmt>
  <rfmt sheetId="62" sqref="A197" start="0" length="0">
    <dxf>
      <font>
        <sz val="10"/>
        <color indexed="12"/>
        <name val="Courier"/>
        <scheme val="none"/>
      </font>
      <border outline="0">
        <left style="medium">
          <color indexed="8"/>
        </left>
      </border>
      <protection locked="0"/>
    </dxf>
  </rfmt>
  <rfmt sheetId="62" sqref="C197" start="0" length="0">
    <dxf>
      <font>
        <sz val="10"/>
        <color indexed="12"/>
        <name val="Courier"/>
        <scheme val="none"/>
      </font>
      <protection locked="0"/>
    </dxf>
  </rfmt>
  <rfmt sheetId="62" sqref="D197" start="0" length="0">
    <dxf>
      <font>
        <sz val="10"/>
        <color indexed="12"/>
        <name val="Courier"/>
        <scheme val="none"/>
      </font>
      <protection locked="0"/>
    </dxf>
  </rfmt>
  <rfmt sheetId="62" sqref="E197" start="0" length="0">
    <dxf>
      <font>
        <sz val="10"/>
        <color indexed="12"/>
        <name val="Courier"/>
        <scheme val="none"/>
      </font>
      <protection locked="0"/>
    </dxf>
  </rfmt>
  <rfmt sheetId="62" sqref="H197" start="0" length="0">
    <dxf>
      <border outline="0">
        <right style="medium">
          <color indexed="8"/>
        </right>
      </border>
    </dxf>
  </rfmt>
  <rfmt sheetId="62" sqref="A198" start="0" length="0">
    <dxf>
      <font>
        <sz val="10"/>
        <color indexed="12"/>
        <name val="Courier"/>
        <scheme val="none"/>
      </font>
      <border outline="0">
        <left style="medium">
          <color indexed="8"/>
        </left>
      </border>
      <protection locked="0"/>
    </dxf>
  </rfmt>
  <rfmt sheetId="62" sqref="C198" start="0" length="0">
    <dxf>
      <font>
        <sz val="10"/>
        <color indexed="12"/>
        <name val="Courier"/>
        <scheme val="none"/>
      </font>
      <protection locked="0"/>
    </dxf>
  </rfmt>
  <rfmt sheetId="62" sqref="D198" start="0" length="0">
    <dxf>
      <font>
        <sz val="10"/>
        <color indexed="12"/>
        <name val="Courier"/>
        <scheme val="none"/>
      </font>
      <protection locked="0"/>
    </dxf>
  </rfmt>
  <rfmt sheetId="62" sqref="E198" start="0" length="0">
    <dxf>
      <font>
        <sz val="10"/>
        <color indexed="12"/>
        <name val="Courier"/>
        <scheme val="none"/>
      </font>
      <protection locked="0"/>
    </dxf>
  </rfmt>
  <rfmt sheetId="62" sqref="H198" start="0" length="0">
    <dxf>
      <border outline="0">
        <right style="medium">
          <color indexed="8"/>
        </right>
      </border>
    </dxf>
  </rfmt>
  <rfmt sheetId="62" sqref="A199" start="0" length="0">
    <dxf>
      <font>
        <sz val="10"/>
        <color indexed="12"/>
        <name val="Courier"/>
        <scheme val="none"/>
      </font>
      <border outline="0">
        <left style="medium">
          <color indexed="8"/>
        </left>
      </border>
      <protection locked="0"/>
    </dxf>
  </rfmt>
  <rfmt sheetId="62" sqref="C199" start="0" length="0">
    <dxf>
      <font>
        <sz val="10"/>
        <color indexed="12"/>
        <name val="Courier"/>
        <scheme val="none"/>
      </font>
      <protection locked="0"/>
    </dxf>
  </rfmt>
  <rfmt sheetId="62" sqref="D199" start="0" length="0">
    <dxf>
      <font>
        <sz val="10"/>
        <color indexed="12"/>
        <name val="Courier"/>
        <scheme val="none"/>
      </font>
      <protection locked="0"/>
    </dxf>
  </rfmt>
  <rfmt sheetId="62" sqref="E199" start="0" length="0">
    <dxf>
      <font>
        <sz val="10"/>
        <color indexed="12"/>
        <name val="Courier"/>
        <scheme val="none"/>
      </font>
      <protection locked="0"/>
    </dxf>
  </rfmt>
  <rfmt sheetId="62" sqref="H199" start="0" length="0">
    <dxf>
      <border outline="0">
        <right style="medium">
          <color indexed="8"/>
        </right>
      </border>
    </dxf>
  </rfmt>
  <rfmt sheetId="62" sqref="A200" start="0" length="0">
    <dxf>
      <font>
        <sz val="10"/>
        <color indexed="12"/>
        <name val="Courier"/>
        <scheme val="none"/>
      </font>
      <border outline="0">
        <left style="medium">
          <color indexed="8"/>
        </left>
      </border>
      <protection locked="0"/>
    </dxf>
  </rfmt>
  <rfmt sheetId="62" sqref="C200" start="0" length="0">
    <dxf>
      <font>
        <sz val="10"/>
        <color indexed="12"/>
        <name val="Courier"/>
        <scheme val="none"/>
      </font>
      <protection locked="0"/>
    </dxf>
  </rfmt>
  <rfmt sheetId="62" sqref="D200" start="0" length="0">
    <dxf>
      <font>
        <sz val="10"/>
        <color indexed="12"/>
        <name val="Courier"/>
        <scheme val="none"/>
      </font>
      <protection locked="0"/>
    </dxf>
  </rfmt>
  <rfmt sheetId="62" sqref="E200" start="0" length="0">
    <dxf>
      <font>
        <sz val="10"/>
        <color indexed="12"/>
        <name val="Courier"/>
        <scheme val="none"/>
      </font>
      <protection locked="0"/>
    </dxf>
  </rfmt>
  <rfmt sheetId="62" sqref="H200" start="0" length="0">
    <dxf>
      <border outline="0">
        <right style="medium">
          <color indexed="8"/>
        </right>
      </border>
    </dxf>
  </rfmt>
  <rfmt sheetId="62" sqref="A201" start="0" length="0">
    <dxf>
      <font>
        <sz val="10"/>
        <color indexed="12"/>
        <name val="Courier"/>
        <scheme val="none"/>
      </font>
      <border outline="0">
        <left style="medium">
          <color indexed="8"/>
        </left>
      </border>
      <protection locked="0"/>
    </dxf>
  </rfmt>
  <rfmt sheetId="62" sqref="C201" start="0" length="0">
    <dxf>
      <font>
        <sz val="10"/>
        <color indexed="12"/>
        <name val="Courier"/>
        <scheme val="none"/>
      </font>
      <protection locked="0"/>
    </dxf>
  </rfmt>
  <rfmt sheetId="62" sqref="D201" start="0" length="0">
    <dxf>
      <font>
        <sz val="10"/>
        <color indexed="12"/>
        <name val="Courier"/>
        <scheme val="none"/>
      </font>
      <protection locked="0"/>
    </dxf>
  </rfmt>
  <rfmt sheetId="62" sqref="E201" start="0" length="0">
    <dxf>
      <font>
        <sz val="10"/>
        <color indexed="12"/>
        <name val="Courier"/>
        <scheme val="none"/>
      </font>
      <protection locked="0"/>
    </dxf>
  </rfmt>
  <rfmt sheetId="62" sqref="H201" start="0" length="0">
    <dxf>
      <border outline="0">
        <right style="medium">
          <color indexed="8"/>
        </right>
      </border>
    </dxf>
  </rfmt>
  <rfmt sheetId="62" sqref="A202" start="0" length="0">
    <dxf>
      <font>
        <sz val="10"/>
        <color indexed="12"/>
        <name val="Courier"/>
        <scheme val="none"/>
      </font>
      <border outline="0">
        <left style="medium">
          <color indexed="8"/>
        </left>
      </border>
      <protection locked="0"/>
    </dxf>
  </rfmt>
  <rfmt sheetId="62" sqref="C202" start="0" length="0">
    <dxf>
      <font>
        <sz val="10"/>
        <color indexed="12"/>
        <name val="Courier"/>
        <scheme val="none"/>
      </font>
      <protection locked="0"/>
    </dxf>
  </rfmt>
  <rfmt sheetId="62" sqref="D202" start="0" length="0">
    <dxf>
      <font>
        <sz val="10"/>
        <color indexed="12"/>
        <name val="Courier"/>
        <scheme val="none"/>
      </font>
      <protection locked="0"/>
    </dxf>
  </rfmt>
  <rfmt sheetId="62" sqref="E202" start="0" length="0">
    <dxf>
      <font>
        <sz val="10"/>
        <color indexed="12"/>
        <name val="Courier"/>
        <scheme val="none"/>
      </font>
      <protection locked="0"/>
    </dxf>
  </rfmt>
  <rfmt sheetId="62" sqref="H202" start="0" length="0">
    <dxf>
      <border outline="0">
        <right style="medium">
          <color indexed="8"/>
        </right>
      </border>
    </dxf>
  </rfmt>
  <rfmt sheetId="62" sqref="A203" start="0" length="0">
    <dxf>
      <font>
        <sz val="10"/>
        <color indexed="12"/>
        <name val="Courier"/>
        <scheme val="none"/>
      </font>
      <border outline="0">
        <left style="medium">
          <color indexed="8"/>
        </left>
      </border>
      <protection locked="0"/>
    </dxf>
  </rfmt>
  <rfmt sheetId="62" sqref="C203" start="0" length="0">
    <dxf>
      <font>
        <sz val="10"/>
        <color indexed="12"/>
        <name val="Courier"/>
        <scheme val="none"/>
      </font>
      <protection locked="0"/>
    </dxf>
  </rfmt>
  <rfmt sheetId="62" sqref="D203" start="0" length="0">
    <dxf>
      <font>
        <sz val="10"/>
        <color indexed="12"/>
        <name val="Courier"/>
        <scheme val="none"/>
      </font>
      <protection locked="0"/>
    </dxf>
  </rfmt>
  <rfmt sheetId="62" sqref="E203" start="0" length="0">
    <dxf>
      <font>
        <sz val="10"/>
        <color indexed="12"/>
        <name val="Courier"/>
        <scheme val="none"/>
      </font>
      <protection locked="0"/>
    </dxf>
  </rfmt>
  <rfmt sheetId="62" sqref="H203" start="0" length="0">
    <dxf>
      <border outline="0">
        <right style="medium">
          <color indexed="8"/>
        </right>
      </border>
    </dxf>
  </rfmt>
  <rfmt sheetId="62" sqref="A204" start="0" length="0">
    <dxf>
      <font>
        <sz val="10"/>
        <color indexed="12"/>
        <name val="Courier"/>
        <scheme val="none"/>
      </font>
      <border outline="0">
        <left style="medium">
          <color indexed="8"/>
        </left>
      </border>
      <protection locked="0"/>
    </dxf>
  </rfmt>
  <rfmt sheetId="62" sqref="C204" start="0" length="0">
    <dxf>
      <font>
        <sz val="10"/>
        <color indexed="12"/>
        <name val="Courier"/>
        <scheme val="none"/>
      </font>
      <protection locked="0"/>
    </dxf>
  </rfmt>
  <rfmt sheetId="62" sqref="D204" start="0" length="0">
    <dxf>
      <font>
        <sz val="10"/>
        <color indexed="12"/>
        <name val="Courier"/>
        <scheme val="none"/>
      </font>
      <protection locked="0"/>
    </dxf>
  </rfmt>
  <rfmt sheetId="62" sqref="E204" start="0" length="0">
    <dxf>
      <font>
        <sz val="10"/>
        <color indexed="12"/>
        <name val="Courier"/>
        <scheme val="none"/>
      </font>
      <protection locked="0"/>
    </dxf>
  </rfmt>
  <rfmt sheetId="62" sqref="H204" start="0" length="0">
    <dxf>
      <border outline="0">
        <right style="medium">
          <color indexed="8"/>
        </right>
      </border>
    </dxf>
  </rfmt>
  <rfmt sheetId="62" sqref="A205" start="0" length="0">
    <dxf>
      <font>
        <sz val="10"/>
        <color indexed="12"/>
        <name val="Courier"/>
        <scheme val="none"/>
      </font>
      <border outline="0">
        <left style="medium">
          <color indexed="8"/>
        </left>
        <bottom style="medium">
          <color indexed="8"/>
        </bottom>
      </border>
      <protection locked="0"/>
    </dxf>
  </rfmt>
  <rfmt sheetId="62" sqref="B205" start="0" length="0">
    <dxf>
      <border outline="0">
        <bottom style="medium">
          <color indexed="8"/>
        </bottom>
      </border>
    </dxf>
  </rfmt>
  <rfmt sheetId="62" sqref="C205" start="0" length="0">
    <dxf>
      <border outline="0">
        <bottom style="medium">
          <color indexed="8"/>
        </bottom>
      </border>
    </dxf>
  </rfmt>
  <rfmt sheetId="62" sqref="D205" start="0" length="0">
    <dxf>
      <border outline="0">
        <bottom style="medium">
          <color indexed="8"/>
        </bottom>
      </border>
    </dxf>
  </rfmt>
  <rfmt sheetId="62" sqref="E205" start="0" length="0">
    <dxf>
      <font>
        <sz val="10"/>
        <color indexed="12"/>
        <name val="Courier"/>
        <scheme val="none"/>
      </font>
      <border outline="0">
        <bottom style="medium">
          <color indexed="8"/>
        </bottom>
      </border>
      <protection locked="0"/>
    </dxf>
  </rfmt>
  <rfmt sheetId="62" sqref="F205" start="0" length="0">
    <dxf>
      <border outline="0">
        <bottom style="medium">
          <color indexed="8"/>
        </bottom>
      </border>
    </dxf>
  </rfmt>
  <rfmt sheetId="62" sqref="G205" start="0" length="0">
    <dxf>
      <border outline="0">
        <bottom style="medium">
          <color indexed="8"/>
        </bottom>
      </border>
    </dxf>
  </rfmt>
  <rfmt sheetId="62" sqref="H205" start="0" length="0">
    <dxf>
      <border outline="0">
        <right style="medium">
          <color indexed="8"/>
        </right>
        <bottom style="medium">
          <color indexed="8"/>
        </bottom>
      </border>
    </dxf>
  </rfmt>
  <rcc rId="8355" sId="62" odxf="1" dxf="1">
    <nc r="A206" t="inlineStr">
      <is>
        <t>FERC FORM NO. 1 (ED. 12-87) NYPSC MODIFIED - 97</t>
      </is>
    </nc>
    <odxf>
      <font>
        <b val="0"/>
        <sz val="12"/>
        <color auto="1"/>
        <name val="Arial"/>
        <scheme val="none"/>
      </font>
    </odxf>
    <ndxf>
      <font>
        <b/>
        <sz val="12"/>
        <color auto="1"/>
        <name val="Arial"/>
        <scheme val="none"/>
      </font>
    </ndxf>
  </rcc>
  <rfmt sheetId="62" sqref="E206" start="0" length="0">
    <dxf>
      <alignment horizontal="right" vertical="top" readingOrder="0"/>
    </dxf>
  </rfmt>
  <rcc rId="8356" sId="62" odxf="1" dxf="1">
    <nc r="G206" t="inlineStr">
      <is>
        <t>Next Page is 401</t>
      </is>
    </nc>
    <odxf>
      <alignment horizontal="general" vertical="bottom" readingOrder="0"/>
    </odxf>
    <ndxf>
      <alignment horizontal="right" vertical="top" readingOrder="0"/>
    </ndxf>
  </rcc>
  <rfmt sheetId="62" sqref="A207" start="0" length="0">
    <dxf>
      <alignment horizontal="centerContinuous" vertical="top" readingOrder="0"/>
    </dxf>
  </rfmt>
  <rfmt sheetId="62" sqref="B207" start="0" length="0">
    <dxf>
      <alignment horizontal="centerContinuous" vertical="top" readingOrder="0"/>
    </dxf>
  </rfmt>
  <rfmt sheetId="62" sqref="C207" start="0" length="0">
    <dxf>
      <alignment horizontal="centerContinuous" vertical="top" readingOrder="0"/>
    </dxf>
  </rfmt>
  <rfmt sheetId="62" sqref="D207" start="0" length="0">
    <dxf>
      <alignment horizontal="centerContinuous" vertical="top" readingOrder="0"/>
    </dxf>
  </rfmt>
  <rfmt sheetId="62" sqref="E207" start="0" length="0">
    <dxf>
      <alignment horizontal="centerContinuous" vertical="top" readingOrder="0"/>
    </dxf>
  </rfmt>
  <rfmt sheetId="62" sqref="F207" start="0" length="0">
    <dxf>
      <alignment horizontal="centerContinuous" vertical="top" readingOrder="0"/>
    </dxf>
  </rfmt>
  <rfmt sheetId="62" sqref="G207" start="0" length="0">
    <dxf>
      <alignment horizontal="centerContinuous" vertical="top" readingOrder="0"/>
    </dxf>
  </rfmt>
  <rfmt sheetId="62" sqref="H207" start="0" length="0">
    <dxf>
      <alignment horizontal="centerContinuous" vertical="top" readingOrder="0"/>
    </dxf>
  </rfmt>
  <rcc rId="8357" sId="62" odxf="1" dxf="1">
    <nc r="A207" t="inlineStr">
      <is>
        <t>Page 356-B</t>
      </is>
    </nc>
    <ndxf>
      <font>
        <sz val="12"/>
        <color auto="1"/>
        <name val="Arial"/>
        <scheme val="none"/>
      </font>
    </ndxf>
  </rcc>
  <rm rId="8358" sheetId="62" source="B177" destination="B149" sourceSheetId="62">
    <rcc rId="0" sId="62" dxf="1">
      <nc r="B149" t="inlineStr">
        <is>
          <t>RESERVE FOR DEPRECIATION OF COMMON UTILITY PLANT</t>
        </is>
      </nc>
      <ndxf>
        <font>
          <b/>
          <u/>
          <sz val="12"/>
          <color indexed="12"/>
          <name val="Arial"/>
          <scheme val="none"/>
        </font>
        <alignment horizontal="centerContinuous" vertical="top" readingOrder="0"/>
        <protection locked="0"/>
      </ndxf>
    </rcc>
  </rm>
  <rfmt sheetId="62" s="1" sqref="B151" start="0" length="0">
    <dxf>
      <font>
        <sz val="10"/>
        <color rgb="FF0000CC"/>
        <name val="Courier"/>
        <scheme val="none"/>
      </font>
    </dxf>
  </rfmt>
  <rfmt sheetId="62" s="1" sqref="C151" start="0" length="0">
    <dxf>
      <font>
        <sz val="10"/>
        <color indexed="12"/>
        <name val="Courier"/>
        <scheme val="none"/>
      </font>
      <protection locked="0"/>
    </dxf>
  </rfmt>
  <rfmt sheetId="62" s="1" sqref="D151" start="0" length="0">
    <dxf>
      <font>
        <sz val="10"/>
        <color indexed="12"/>
        <name val="Courier"/>
        <scheme val="none"/>
      </font>
      <protection locked="0"/>
    </dxf>
  </rfmt>
  <rfmt sheetId="62" sqref="E151" start="0" length="0">
    <dxf/>
  </rfmt>
  <rfmt sheetId="62" sqref="F151" start="0" length="0">
    <dxf>
      <font>
        <sz val="12"/>
        <color auto="1"/>
        <name val="Arial"/>
        <scheme val="none"/>
      </font>
      <numFmt numFmtId="0" formatCode="General"/>
      <protection locked="1"/>
    </dxf>
  </rfmt>
  <rfmt sheetId="62" s="1" sqref="B152" start="0" length="0">
    <dxf>
      <font>
        <sz val="10"/>
        <color rgb="FF0000CC"/>
        <name val="Courier"/>
        <scheme val="none"/>
      </font>
    </dxf>
  </rfmt>
  <rfmt sheetId="62" s="1" sqref="C152" start="0" length="0">
    <dxf>
      <font>
        <sz val="10"/>
        <color indexed="12"/>
        <name val="Courier"/>
        <scheme val="none"/>
      </font>
      <protection locked="0"/>
    </dxf>
  </rfmt>
  <rfmt sheetId="62" s="1" sqref="D152" start="0" length="0">
    <dxf>
      <font>
        <sz val="10"/>
        <color indexed="12"/>
        <name val="Courier"/>
        <scheme val="none"/>
      </font>
      <protection locked="0"/>
    </dxf>
  </rfmt>
  <rfmt sheetId="62" sqref="E152" start="0" length="0">
    <dxf>
      <font>
        <sz val="12"/>
        <color auto="1"/>
        <name val="Arial"/>
        <scheme val="none"/>
      </font>
      <protection locked="1"/>
    </dxf>
  </rfmt>
  <rfmt sheetId="62" sqref="F152" start="0" length="0">
    <dxf/>
  </rfmt>
  <rfmt sheetId="62" s="1" sqref="B153" start="0" length="0">
    <dxf>
      <font>
        <sz val="10"/>
        <color rgb="FF0000CC"/>
        <name val="Courier"/>
        <scheme val="none"/>
      </font>
    </dxf>
  </rfmt>
  <rfmt sheetId="62" s="1" sqref="C153" start="0" length="0">
    <dxf>
      <font>
        <sz val="10"/>
        <color indexed="12"/>
        <name val="Courier"/>
        <scheme val="none"/>
      </font>
      <protection locked="0"/>
    </dxf>
  </rfmt>
  <rfmt sheetId="62" s="1" sqref="D153" start="0" length="0">
    <dxf>
      <font>
        <sz val="10"/>
        <color indexed="12"/>
        <name val="Courier"/>
        <scheme val="none"/>
      </font>
      <protection locked="0"/>
    </dxf>
  </rfmt>
  <rfmt sheetId="62" sqref="E153" start="0" length="0">
    <dxf>
      <font>
        <sz val="12"/>
        <color auto="1"/>
        <name val="Arial"/>
        <scheme val="none"/>
      </font>
      <numFmt numFmtId="0" formatCode="General"/>
      <protection locked="1"/>
    </dxf>
  </rfmt>
  <rfmt sheetId="62" sqref="F153" start="0" length="0">
    <dxf/>
  </rfmt>
  <rfmt sheetId="62" s="1" sqref="B154" start="0" length="0">
    <dxf>
      <font>
        <sz val="10"/>
        <color rgb="FF0000CC"/>
        <name val="Courier"/>
        <scheme val="none"/>
      </font>
    </dxf>
  </rfmt>
  <rfmt sheetId="62" s="1" sqref="C154" start="0" length="0">
    <dxf>
      <font>
        <sz val="10"/>
        <color indexed="12"/>
        <name val="Courier"/>
        <scheme val="none"/>
      </font>
      <protection locked="0"/>
    </dxf>
  </rfmt>
  <rfmt sheetId="62" s="1" sqref="D154" start="0" length="0">
    <dxf>
      <font>
        <sz val="10"/>
        <color indexed="12"/>
        <name val="Courier"/>
        <scheme val="none"/>
      </font>
      <protection locked="0"/>
    </dxf>
  </rfmt>
  <rfmt sheetId="62" sqref="E154" start="0" length="0">
    <dxf>
      <font>
        <sz val="12"/>
        <color auto="1"/>
        <name val="Arial"/>
        <scheme val="none"/>
      </font>
      <numFmt numFmtId="0" formatCode="General"/>
      <protection locked="1"/>
    </dxf>
  </rfmt>
  <rfmt sheetId="62" sqref="F154" start="0" length="0">
    <dxf/>
  </rfmt>
  <rfmt sheetId="62" s="1" sqref="B155" start="0" length="0">
    <dxf>
      <font>
        <sz val="10"/>
        <color rgb="FF0000CC"/>
        <name val="Courier"/>
        <scheme val="none"/>
      </font>
    </dxf>
  </rfmt>
  <rfmt sheetId="62" sqref="C155" start="0" length="0">
    <dxf>
      <font>
        <sz val="10"/>
        <color auto="1"/>
        <name val="Courier"/>
        <scheme val="none"/>
      </font>
      <protection locked="0"/>
    </dxf>
  </rfmt>
  <rfmt sheetId="62" sqref="D155" start="0" length="0">
    <dxf>
      <font>
        <sz val="10"/>
        <color auto="1"/>
        <name val="Courier"/>
        <scheme val="none"/>
      </font>
      <protection locked="0"/>
    </dxf>
  </rfmt>
  <rfmt sheetId="62" sqref="E155" start="0" length="0">
    <dxf>
      <font>
        <sz val="10"/>
        <color indexed="12"/>
        <name val="Courier"/>
        <scheme val="none"/>
      </font>
      <numFmt numFmtId="0" formatCode="General"/>
    </dxf>
  </rfmt>
  <rfmt sheetId="62" sqref="F155" start="0" length="0">
    <dxf/>
  </rfmt>
  <rfmt sheetId="62" s="1" sqref="B156" start="0" length="0">
    <dxf/>
  </rfmt>
  <rfmt sheetId="62" sqref="C156" start="0" length="0">
    <dxf>
      <font>
        <sz val="10"/>
        <color auto="1"/>
        <name val="Courier"/>
        <scheme val="none"/>
      </font>
      <protection locked="0"/>
    </dxf>
  </rfmt>
  <rfmt sheetId="62" sqref="D156" start="0" length="0">
    <dxf>
      <font>
        <sz val="10"/>
        <color auto="1"/>
        <name val="Courier"/>
        <scheme val="none"/>
      </font>
      <protection locked="0"/>
    </dxf>
  </rfmt>
  <rfmt sheetId="62" sqref="E156" start="0" length="0">
    <dxf>
      <font>
        <sz val="10"/>
        <color indexed="12"/>
        <name val="Courier"/>
        <scheme val="none"/>
      </font>
      <numFmt numFmtId="0" formatCode="General"/>
    </dxf>
  </rfmt>
  <rfmt sheetId="62" sqref="F156" start="0" length="0">
    <dxf/>
  </rfmt>
  <rfmt sheetId="62" s="1" sqref="B157" start="0" length="0">
    <dxf>
      <font>
        <sz val="10"/>
        <color rgb="FF0000CC"/>
        <name val="Courier"/>
        <scheme val="none"/>
      </font>
    </dxf>
  </rfmt>
  <rcc rId="8359" sId="62" odxf="1" dxf="1">
    <nc r="C157" t="inlineStr">
      <is>
        <t xml:space="preserve">Total Expenses </t>
      </is>
    </nc>
    <ndxf>
      <font>
        <sz val="10"/>
        <color rgb="FF0000CC"/>
        <name val="Courier"/>
        <scheme val="none"/>
      </font>
      <protection locked="0"/>
    </ndxf>
  </rcc>
  <rcc rId="8360" sId="62" odxf="1" dxf="1">
    <nc r="D157" t="inlineStr">
      <is>
        <t>Allocated to Utility Departments</t>
      </is>
    </nc>
    <ndxf>
      <font>
        <sz val="10"/>
        <color rgb="FF0000CC"/>
        <name val="Courier"/>
        <scheme val="none"/>
      </font>
      <alignment horizontal="left" vertical="top" readingOrder="0"/>
      <protection locked="0"/>
    </ndxf>
  </rcc>
  <rfmt sheetId="62" sqref="E157" start="0" length="0">
    <dxf>
      <font>
        <sz val="10"/>
        <color rgb="FF0000CC"/>
        <name val="Courier"/>
        <scheme val="none"/>
      </font>
      <numFmt numFmtId="0" formatCode="General"/>
      <alignment horizontal="center" vertical="top" readingOrder="0"/>
    </dxf>
  </rfmt>
  <rfmt sheetId="62" sqref="F157" start="0" length="0">
    <dxf>
      <font>
        <sz val="12"/>
        <color rgb="FF0000CC"/>
        <name val="Arial MT"/>
        <scheme val="none"/>
      </font>
    </dxf>
  </rfmt>
  <rfmt sheetId="62" s="1" sqref="B158" start="0" length="0">
    <dxf>
      <font>
        <sz val="10"/>
        <color rgb="FF0000CC"/>
        <name val="Courier"/>
        <scheme val="none"/>
      </font>
    </dxf>
  </rfmt>
  <rcc rId="8361" sId="62" odxf="1" dxf="1">
    <nc r="C158" t="inlineStr">
      <is>
        <t xml:space="preserve">For Year </t>
      </is>
    </nc>
    <ndxf>
      <font>
        <sz val="10"/>
        <color rgb="FF0000CC"/>
        <name val="Courier"/>
        <scheme val="none"/>
      </font>
      <alignment horizontal="center" vertical="top" readingOrder="0"/>
      <protection locked="0"/>
    </ndxf>
  </rcc>
  <rcc rId="8362" sId="62" odxf="1" dxf="1">
    <nc r="D158" t="inlineStr">
      <is>
        <t xml:space="preserve">Electric </t>
      </is>
    </nc>
    <ndxf>
      <font>
        <sz val="10"/>
        <color rgb="FF0000CC"/>
        <name val="Courier"/>
        <scheme val="none"/>
      </font>
      <alignment horizontal="center" vertical="top" readingOrder="0"/>
      <protection locked="0"/>
    </ndxf>
  </rcc>
  <rcc rId="8363" sId="62" odxf="1" dxf="1">
    <nc r="E158" t="inlineStr">
      <is>
        <t xml:space="preserve"> Gas </t>
      </is>
    </nc>
    <ndxf>
      <font>
        <sz val="10"/>
        <color rgb="FF0000CC"/>
        <name val="Courier"/>
        <scheme val="none"/>
      </font>
      <alignment horizontal="center" vertical="top" readingOrder="0"/>
    </ndxf>
  </rcc>
  <rfmt sheetId="62" sqref="F158" start="0" length="0">
    <dxf>
      <font>
        <sz val="12"/>
        <color rgb="FF0000CC"/>
        <name val="Arial MT"/>
        <scheme val="none"/>
      </font>
    </dxf>
  </rfmt>
  <rfmt sheetId="62" s="1" sqref="B159" start="0" length="0">
    <dxf>
      <font>
        <sz val="10"/>
        <color rgb="FF0000CC"/>
        <name val="Courier"/>
        <scheme val="none"/>
      </font>
    </dxf>
  </rfmt>
  <rfmt sheetId="62" sqref="C159" start="0" length="0">
    <dxf>
      <font>
        <sz val="10"/>
        <color rgb="FF0000CC"/>
        <name val="Courier"/>
        <scheme val="none"/>
      </font>
      <protection locked="0"/>
    </dxf>
  </rfmt>
  <rfmt sheetId="62" sqref="D159" start="0" length="0">
    <dxf>
      <font>
        <sz val="10"/>
        <color rgb="FF0000CC"/>
        <name val="Courier"/>
        <scheme val="none"/>
      </font>
      <protection locked="0"/>
    </dxf>
  </rfmt>
  <rfmt sheetId="62" sqref="E159" start="0" length="0">
    <dxf>
      <font>
        <sz val="10"/>
        <color rgb="FF0000CC"/>
        <name val="Courier"/>
        <scheme val="none"/>
      </font>
      <numFmt numFmtId="0" formatCode="General"/>
    </dxf>
  </rfmt>
  <rfmt sheetId="62" sqref="F159" start="0" length="0">
    <dxf>
      <font>
        <sz val="12"/>
        <color rgb="FF0000CC"/>
        <name val="Arial MT"/>
        <scheme val="none"/>
      </font>
    </dxf>
  </rfmt>
  <rfmt sheetId="62" s="1" sqref="B160" start="0" length="0">
    <dxf>
      <font>
        <sz val="10"/>
        <color rgb="FF0000CC"/>
        <name val="Courier"/>
        <scheme val="none"/>
      </font>
    </dxf>
  </rfmt>
  <rcc rId="8364" sId="62" odxf="1" s="1" dxf="1" numFmtId="34">
    <nc r="C160">
      <v>3898512</v>
    </nc>
    <ndxf>
      <font>
        <sz val="10"/>
        <color rgb="FF0000CC"/>
        <name val="Courier"/>
        <scheme val="none"/>
      </font>
      <numFmt numFmtId="176" formatCode="_(* #,##0_);_(* \(#,##0\);_(* &quot;-&quot;??_);_(@_)"/>
      <fill>
        <patternFill patternType="solid">
          <bgColor indexed="9"/>
        </patternFill>
      </fill>
      <border outline="0">
        <left style="thin">
          <color indexed="10"/>
        </left>
        <top style="thin">
          <color indexed="10"/>
        </top>
        <bottom style="thin">
          <color indexed="10"/>
        </bottom>
      </border>
      <protection locked="0"/>
    </ndxf>
  </rcc>
  <rcc rId="8365" sId="62" odxf="1" s="1" dxf="1" numFmtId="34">
    <nc r="D160">
      <v>3313735.1999999997</v>
    </nc>
    <ndxf>
      <font>
        <sz val="10"/>
        <color rgb="FF0000CC"/>
        <name val="Courier"/>
        <scheme val="none"/>
      </font>
      <numFmt numFmtId="176" formatCode="_(* #,##0_);_(* \(#,##0\);_(* &quot;-&quot;??_);_(@_)"/>
      <fill>
        <patternFill patternType="solid">
          <bgColor indexed="9"/>
        </patternFill>
      </fill>
      <border outline="0">
        <top style="thin">
          <color indexed="10"/>
        </top>
        <bottom style="thin">
          <color indexed="10"/>
        </bottom>
      </border>
      <protection locked="0"/>
    </ndxf>
  </rcc>
  <rcc rId="8366" sId="62" odxf="1" s="1" dxf="1" numFmtId="34">
    <nc r="E160">
      <v>584776.79999999993</v>
    </nc>
    <ndxf>
      <font>
        <sz val="10"/>
        <color rgb="FF0000CC"/>
        <name val="Courier"/>
        <scheme val="none"/>
      </font>
      <numFmt numFmtId="176" formatCode="_(* #,##0_);_(* \(#,##0\);_(* &quot;-&quot;??_);_(@_)"/>
      <fill>
        <patternFill patternType="solid">
          <bgColor indexed="9"/>
        </patternFill>
      </fill>
      <border outline="0">
        <right style="thin">
          <color indexed="10"/>
        </right>
        <top style="thin">
          <color indexed="10"/>
        </top>
        <bottom style="thin">
          <color indexed="10"/>
        </bottom>
      </border>
    </ndxf>
  </rcc>
  <rfmt sheetId="62" sqref="F160" start="0" length="0">
    <dxf>
      <font>
        <sz val="12"/>
        <color rgb="FF0000CC"/>
        <name val="Arial MT"/>
        <scheme val="none"/>
      </font>
    </dxf>
  </rfmt>
  <rfmt sheetId="62" s="1" sqref="B161" start="0" length="0">
    <dxf>
      <font>
        <sz val="10"/>
        <color rgb="FF0000CC"/>
        <name val="Courier"/>
        <scheme val="none"/>
      </font>
    </dxf>
  </rfmt>
  <rfmt sheetId="62" sqref="C161" start="0" length="0">
    <dxf>
      <font>
        <sz val="12"/>
        <color rgb="FF0000CC"/>
        <name val="Arial MT"/>
        <scheme val="none"/>
      </font>
      <fill>
        <patternFill patternType="solid">
          <bgColor indexed="9"/>
        </patternFill>
      </fill>
    </dxf>
  </rfmt>
  <rfmt sheetId="62" sqref="D161" start="0" length="0">
    <dxf>
      <font>
        <sz val="12"/>
        <color rgb="FF0000CC"/>
        <name val="Arial MT"/>
        <scheme val="none"/>
      </font>
      <fill>
        <patternFill patternType="solid">
          <bgColor indexed="9"/>
        </patternFill>
      </fill>
    </dxf>
  </rfmt>
  <rfmt sheetId="62" sqref="E161" start="0" length="0">
    <dxf>
      <font>
        <sz val="10"/>
        <color rgb="FF0000CC"/>
        <name val="Arial MT"/>
        <scheme val="none"/>
      </font>
      <fill>
        <patternFill patternType="solid">
          <bgColor indexed="9"/>
        </patternFill>
      </fill>
      <protection locked="1"/>
    </dxf>
  </rfmt>
  <rfmt sheetId="62" sqref="F161" start="0" length="0">
    <dxf>
      <font>
        <sz val="12"/>
        <color rgb="FF0000CC"/>
        <name val="Arial MT"/>
        <scheme val="none"/>
      </font>
    </dxf>
  </rfmt>
  <rfmt sheetId="62" s="1" sqref="B162" start="0" length="0">
    <dxf>
      <font>
        <sz val="10"/>
        <color rgb="FF0000CC"/>
        <name val="Courier"/>
        <scheme val="none"/>
      </font>
    </dxf>
  </rfmt>
  <rcc rId="8367" sId="62" odxf="1" s="1" dxf="1" numFmtId="34">
    <nc r="C162">
      <v>0</v>
    </nc>
    <ndxf>
      <font>
        <sz val="10"/>
        <color rgb="FF0000CC"/>
        <name val="Courier"/>
        <scheme val="none"/>
      </font>
      <numFmt numFmtId="176" formatCode="_(* #,##0_);_(* \(#,##0\);_(* &quot;-&quot;??_);_(@_)"/>
      <fill>
        <patternFill patternType="solid">
          <bgColor indexed="9"/>
        </patternFill>
      </fill>
      <protection locked="0"/>
    </ndxf>
  </rcc>
  <rcc rId="8368" sId="62" odxf="1" s="1" dxf="1" numFmtId="34">
    <nc r="D162">
      <v>0</v>
    </nc>
    <ndxf>
      <font>
        <sz val="10"/>
        <color rgb="FF0000CC"/>
        <name val="Courier"/>
        <scheme val="none"/>
      </font>
      <numFmt numFmtId="176" formatCode="_(* #,##0_);_(* \(#,##0\);_(* &quot;-&quot;??_);_(@_)"/>
      <fill>
        <patternFill patternType="solid">
          <bgColor indexed="9"/>
        </patternFill>
      </fill>
      <protection locked="0"/>
    </ndxf>
  </rcc>
  <rcc rId="8369" sId="62" odxf="1" s="1" dxf="1" numFmtId="34">
    <nc r="E162">
      <v>0</v>
    </nc>
    <ndxf>
      <font>
        <sz val="10"/>
        <color rgb="FF0000CC"/>
        <name val="Courier"/>
        <scheme val="none"/>
      </font>
      <numFmt numFmtId="176" formatCode="_(* #,##0_);_(* \(#,##0\);_(* &quot;-&quot;??_);_(@_)"/>
      <fill>
        <patternFill patternType="solid">
          <bgColor indexed="9"/>
        </patternFill>
      </fill>
    </ndxf>
  </rcc>
  <rfmt sheetId="62" sqref="F162" start="0" length="0">
    <dxf>
      <font>
        <sz val="12"/>
        <color rgb="FF0000CC"/>
        <name val="Arial MT"/>
        <scheme val="none"/>
      </font>
    </dxf>
  </rfmt>
  <rfmt sheetId="62" s="1" sqref="B163" start="0" length="0">
    <dxf>
      <font>
        <sz val="10"/>
        <color rgb="FF0000CC"/>
        <name val="Courier"/>
        <scheme val="none"/>
      </font>
    </dxf>
  </rfmt>
  <rcc rId="8370" sId="62" odxf="1" s="1" dxf="1" numFmtId="34">
    <nc r="C163">
      <v>2225811</v>
    </nc>
    <ndxf>
      <font>
        <sz val="10"/>
        <color rgb="FF0000CC"/>
        <name val="Courier"/>
        <scheme val="none"/>
      </font>
      <numFmt numFmtId="176" formatCode="_(* #,##0_);_(* \(#,##0\);_(* &quot;-&quot;??_);_(@_)"/>
      <fill>
        <patternFill patternType="solid">
          <bgColor indexed="9"/>
        </patternFill>
      </fill>
      <protection locked="0"/>
    </ndxf>
  </rcc>
  <rcc rId="8371" sId="62" odxf="1" s="1" dxf="1" numFmtId="34">
    <nc r="D163">
      <v>1891973</v>
    </nc>
    <ndxf>
      <font>
        <sz val="10"/>
        <color rgb="FF0000CC"/>
        <name val="Courier"/>
        <scheme val="none"/>
      </font>
      <numFmt numFmtId="176" formatCode="_(* #,##0_);_(* \(#,##0\);_(* &quot;-&quot;??_);_(@_)"/>
      <fill>
        <patternFill patternType="solid">
          <bgColor indexed="9"/>
        </patternFill>
      </fill>
      <protection locked="0"/>
    </ndxf>
  </rcc>
  <rcc rId="8372" sId="62" odxf="1" s="1" dxf="1" numFmtId="34">
    <nc r="E163">
      <v>333838</v>
    </nc>
    <ndxf>
      <font>
        <sz val="10"/>
        <color rgb="FF0000CC"/>
        <name val="Courier"/>
        <scheme val="none"/>
      </font>
      <numFmt numFmtId="176" formatCode="_(* #,##0_);_(* \(#,##0\);_(* &quot;-&quot;??_);_(@_)"/>
      <fill>
        <patternFill patternType="solid">
          <bgColor indexed="9"/>
        </patternFill>
      </fill>
    </ndxf>
  </rcc>
  <rfmt sheetId="62" sqref="F163" start="0" length="0">
    <dxf>
      <font>
        <sz val="12"/>
        <color rgb="FF0000CC"/>
        <name val="Arial MT"/>
        <scheme val="none"/>
      </font>
    </dxf>
  </rfmt>
  <rfmt sheetId="62" s="1" sqref="B164" start="0" length="0">
    <dxf>
      <font>
        <sz val="10"/>
        <color rgb="FF0000CC"/>
        <name val="Courier"/>
        <scheme val="none"/>
      </font>
    </dxf>
  </rfmt>
  <rcc rId="8373" sId="62" odxf="1" s="1" dxf="1" numFmtId="34">
    <nc r="C164">
      <v>12957260</v>
    </nc>
    <ndxf>
      <font>
        <sz val="10"/>
        <color rgb="FF0000CC"/>
        <name val="Courier"/>
        <scheme val="none"/>
      </font>
      <numFmt numFmtId="176" formatCode="_(* #,##0_);_(* \(#,##0\);_(* &quot;-&quot;??_);_(@_)"/>
      <fill>
        <patternFill patternType="solid">
          <bgColor indexed="9"/>
        </patternFill>
      </fill>
      <protection locked="0"/>
    </ndxf>
  </rcc>
  <rcc rId="8374" sId="62" odxf="1" s="1" dxf="1" numFmtId="34">
    <nc r="D164">
      <v>11013418</v>
    </nc>
    <ndxf>
      <font>
        <sz val="10"/>
        <color rgb="FF0000CC"/>
        <name val="Courier"/>
        <scheme val="none"/>
      </font>
      <numFmt numFmtId="176" formatCode="_(* #,##0_);_(* \(#,##0\);_(* &quot;-&quot;??_);_(@_)"/>
      <fill>
        <patternFill patternType="solid">
          <bgColor indexed="9"/>
        </patternFill>
      </fill>
      <protection locked="0"/>
    </ndxf>
  </rcc>
  <rcc rId="8375" sId="62" odxf="1" s="1" dxf="1" numFmtId="34">
    <nc r="E164">
      <v>1943842</v>
    </nc>
    <ndxf>
      <font>
        <sz val="10"/>
        <color rgb="FF0000CC"/>
        <name val="Courier"/>
        <scheme val="none"/>
      </font>
      <numFmt numFmtId="176" formatCode="_(* #,##0_);_(* \(#,##0\);_(* &quot;-&quot;??_);_(@_)"/>
      <fill>
        <patternFill patternType="solid">
          <bgColor indexed="9"/>
        </patternFill>
      </fill>
    </ndxf>
  </rcc>
  <rfmt sheetId="62" sqref="F164" start="0" length="0">
    <dxf>
      <font>
        <sz val="12"/>
        <color rgb="FF0000CC"/>
        <name val="Arial MT"/>
        <scheme val="none"/>
      </font>
    </dxf>
  </rfmt>
  <rfmt sheetId="62" s="1" sqref="B165" start="0" length="0">
    <dxf>
      <font>
        <sz val="10"/>
        <color rgb="FF0000CC"/>
        <name val="Courier"/>
        <scheme val="none"/>
      </font>
    </dxf>
  </rfmt>
  <rcc rId="8376" sId="62" odxf="1" s="1" dxf="1" numFmtId="34">
    <nc r="C165">
      <v>974121</v>
    </nc>
    <ndxf>
      <font>
        <sz val="10"/>
        <color rgb="FF0000CC"/>
        <name val="Courier"/>
        <scheme val="none"/>
      </font>
      <numFmt numFmtId="176" formatCode="_(* #,##0_);_(* \(#,##0\);_(* &quot;-&quot;??_);_(@_)"/>
      <fill>
        <patternFill patternType="solid">
          <bgColor indexed="9"/>
        </patternFill>
      </fill>
      <border outline="0">
        <bottom style="thin">
          <color indexed="64"/>
        </bottom>
      </border>
      <protection locked="0"/>
    </ndxf>
  </rcc>
  <rcc rId="8377" sId="62" odxf="1" s="1" dxf="1" numFmtId="34">
    <nc r="D165">
      <v>827978</v>
    </nc>
    <ndxf>
      <font>
        <sz val="10"/>
        <color rgb="FF0000CC"/>
        <name val="Courier"/>
        <scheme val="none"/>
      </font>
      <numFmt numFmtId="176" formatCode="_(* #,##0_);_(* \(#,##0\);_(* &quot;-&quot;??_);_(@_)"/>
      <fill>
        <patternFill patternType="solid">
          <bgColor indexed="9"/>
        </patternFill>
      </fill>
      <border outline="0">
        <bottom style="thin">
          <color indexed="64"/>
        </bottom>
      </border>
      <protection locked="0"/>
    </ndxf>
  </rcc>
  <rcc rId="8378" sId="62" odxf="1" s="1" dxf="1" numFmtId="34">
    <nc r="E165">
      <v>146143</v>
    </nc>
    <ndxf>
      <font>
        <sz val="10"/>
        <color rgb="FF0000CC"/>
        <name val="Courier"/>
        <scheme val="none"/>
      </font>
      <numFmt numFmtId="176" formatCode="_(* #,##0_);_(* \(#,##0\);_(* &quot;-&quot;??_);_(@_)"/>
      <fill>
        <patternFill patternType="solid">
          <bgColor indexed="9"/>
        </patternFill>
      </fill>
      <border outline="0">
        <bottom style="thin">
          <color indexed="64"/>
        </bottom>
      </border>
    </ndxf>
  </rcc>
  <rfmt sheetId="62" sqref="F165" start="0" length="0">
    <dxf>
      <font>
        <sz val="12"/>
        <color rgb="FF0000CC"/>
        <name val="Arial MT"/>
        <scheme val="none"/>
      </font>
    </dxf>
  </rfmt>
  <rfmt sheetId="62" s="1" sqref="B166" start="0" length="0">
    <dxf>
      <font>
        <sz val="10"/>
        <color rgb="FF0000CC"/>
        <name val="Courier"/>
        <scheme val="none"/>
      </font>
    </dxf>
  </rfmt>
  <rcc rId="8379" sId="62" odxf="1" s="1" dxf="1" numFmtId="34">
    <nc r="C166">
      <v>0</v>
    </nc>
    <ndxf>
      <font>
        <sz val="10"/>
        <color rgb="FF0000CC"/>
        <name val="Courier"/>
        <scheme val="none"/>
      </font>
      <numFmt numFmtId="176" formatCode="_(* #,##0_);_(* \(#,##0\);_(* &quot;-&quot;??_);_(@_)"/>
      <fill>
        <patternFill patternType="solid">
          <bgColor indexed="9"/>
        </patternFill>
      </fill>
      <protection locked="0"/>
    </ndxf>
  </rcc>
  <rfmt sheetId="62" s="1" sqref="D166" start="0" length="0">
    <dxf>
      <font>
        <sz val="10"/>
        <color rgb="FF0000CC"/>
        <name val="Courier"/>
        <scheme val="none"/>
      </font>
      <numFmt numFmtId="176" formatCode="_(* #,##0_);_(* \(#,##0\);_(* &quot;-&quot;??_);_(@_)"/>
      <fill>
        <patternFill patternType="solid">
          <bgColor indexed="9"/>
        </patternFill>
      </fill>
      <protection locked="0"/>
    </dxf>
  </rfmt>
  <rfmt sheetId="62" s="1" sqref="E166" start="0" length="0">
    <dxf>
      <font>
        <sz val="10"/>
        <color rgb="FF0000CC"/>
        <name val="Courier"/>
        <scheme val="none"/>
      </font>
      <numFmt numFmtId="176" formatCode="_(* #,##0_);_(* \(#,##0\);_(* &quot;-&quot;??_);_(@_)"/>
      <fill>
        <patternFill patternType="solid">
          <bgColor indexed="9"/>
        </patternFill>
      </fill>
      <protection locked="0"/>
    </dxf>
  </rfmt>
  <rfmt sheetId="62" sqref="F166" start="0" length="0">
    <dxf>
      <font>
        <sz val="12"/>
        <color rgb="FF0000CC"/>
        <name val="Arial MT"/>
        <scheme val="none"/>
      </font>
    </dxf>
  </rfmt>
  <rfmt sheetId="62" s="1" sqref="B167" start="0" length="0">
    <dxf>
      <font>
        <sz val="10"/>
        <color rgb="FF0000CC"/>
        <name val="Courier"/>
        <scheme val="none"/>
      </font>
    </dxf>
  </rfmt>
  <rcc rId="8380" sId="62" odxf="1" dxf="1" numFmtId="34">
    <nc r="C167">
      <v>16157192</v>
    </nc>
    <ndxf>
      <font>
        <sz val="10"/>
        <color rgb="FF0000CC"/>
        <name val="Courier"/>
        <scheme val="none"/>
      </font>
      <numFmt numFmtId="176" formatCode="_(* #,##0_);_(* \(#,##0\);_(* &quot;-&quot;??_);_(@_)"/>
      <fill>
        <patternFill patternType="solid">
          <bgColor indexed="9"/>
        </patternFill>
      </fill>
      <protection locked="0"/>
    </ndxf>
  </rcc>
  <rcc rId="8381" sId="62" odxf="1" s="1" dxf="1" numFmtId="34">
    <nc r="D167">
      <v>13733369</v>
    </nc>
    <ndxf>
      <font>
        <sz val="10"/>
        <color rgb="FF0000CC"/>
        <name val="Courier"/>
        <scheme val="none"/>
      </font>
      <numFmt numFmtId="176" formatCode="_(* #,##0_);_(* \(#,##0\);_(* &quot;-&quot;??_);_(@_)"/>
      <fill>
        <patternFill patternType="solid">
          <bgColor indexed="9"/>
        </patternFill>
      </fill>
      <protection locked="0"/>
    </ndxf>
  </rcc>
  <rcc rId="8382" sId="62" odxf="1" s="1" dxf="1" numFmtId="34">
    <nc r="E167">
      <v>2423823</v>
    </nc>
    <ndxf>
      <font>
        <sz val="10"/>
        <color rgb="FF0000CC"/>
        <name val="Courier"/>
        <scheme val="none"/>
      </font>
      <numFmt numFmtId="176" formatCode="_(* #,##0_);_(* \(#,##0\);_(* &quot;-&quot;??_);_(@_)"/>
      <fill>
        <patternFill patternType="solid">
          <bgColor indexed="9"/>
        </patternFill>
      </fill>
      <protection locked="0"/>
    </ndxf>
  </rcc>
  <rfmt sheetId="62" sqref="F167" start="0" length="0">
    <dxf>
      <font>
        <sz val="12"/>
        <color rgb="FF0000CC"/>
        <name val="Arial MT"/>
        <scheme val="none"/>
      </font>
    </dxf>
  </rfmt>
  <rfmt sheetId="62" s="1" sqref="B168" start="0" length="0">
    <dxf>
      <font>
        <sz val="10"/>
        <color rgb="FF0000CC"/>
        <name val="Courier"/>
        <scheme val="none"/>
      </font>
    </dxf>
  </rfmt>
  <rfmt sheetId="62" sqref="C168" start="0" length="0">
    <dxf>
      <font>
        <sz val="10"/>
        <color rgb="FF0000CC"/>
        <name val="Courier"/>
        <scheme val="none"/>
      </font>
      <fill>
        <patternFill patternType="solid">
          <bgColor indexed="9"/>
        </patternFill>
      </fill>
      <protection locked="0"/>
    </dxf>
  </rfmt>
  <rfmt sheetId="62" sqref="D168" start="0" length="0">
    <dxf>
      <font>
        <sz val="10"/>
        <color rgb="FF0000CC"/>
        <name val="Courier"/>
        <scheme val="none"/>
      </font>
      <fill>
        <patternFill patternType="solid">
          <bgColor indexed="9"/>
        </patternFill>
      </fill>
      <protection locked="0"/>
    </dxf>
  </rfmt>
  <rfmt sheetId="62" sqref="E168" start="0" length="0">
    <dxf>
      <font>
        <sz val="10"/>
        <color rgb="FF0000CC"/>
        <name val="Courier"/>
        <scheme val="none"/>
      </font>
      <numFmt numFmtId="0" formatCode="General"/>
      <fill>
        <patternFill patternType="solid">
          <bgColor indexed="9"/>
        </patternFill>
      </fill>
      <protection locked="0"/>
    </dxf>
  </rfmt>
  <rfmt sheetId="62" sqref="F168" start="0" length="0">
    <dxf>
      <font>
        <sz val="12"/>
        <color rgb="FF0000CC"/>
        <name val="Arial MT"/>
        <scheme val="none"/>
      </font>
    </dxf>
  </rfmt>
  <rfmt sheetId="62" s="1" sqref="B169" start="0" length="0">
    <dxf>
      <font>
        <sz val="10"/>
        <color rgb="FF0000CC"/>
        <name val="Courier"/>
        <scheme val="none"/>
      </font>
    </dxf>
  </rfmt>
  <rcc rId="8383" sId="62" odxf="1" s="1" dxf="1" numFmtId="34">
    <nc r="C169">
      <v>1716932</v>
    </nc>
    <ndxf>
      <font>
        <sz val="10"/>
        <color rgb="FF0000CC"/>
        <name val="Courier"/>
        <scheme val="none"/>
      </font>
      <numFmt numFmtId="176" formatCode="_(* #,##0_);_(* \(#,##0\);_(* &quot;-&quot;??_);_(@_)"/>
      <fill>
        <patternFill patternType="solid">
          <bgColor indexed="9"/>
        </patternFill>
      </fill>
      <protection locked="0"/>
    </ndxf>
  </rcc>
  <rcc rId="8384" sId="62" odxf="1" s="1" dxf="1" numFmtId="34">
    <nc r="D169">
      <v>1459325</v>
    </nc>
    <ndxf>
      <font>
        <sz val="10"/>
        <color rgb="FF0000CC"/>
        <name val="Courier"/>
        <scheme val="none"/>
      </font>
      <numFmt numFmtId="176" formatCode="_(* #,##0_);_(* \(#,##0\);_(* &quot;-&quot;??_);_(@_)"/>
      <fill>
        <patternFill patternType="solid">
          <bgColor indexed="9"/>
        </patternFill>
      </fill>
      <protection locked="0"/>
    </ndxf>
  </rcc>
  <rcc rId="8385" sId="62" odxf="1" s="1" dxf="1" numFmtId="34">
    <nc r="E169">
      <v>257607</v>
    </nc>
    <ndxf>
      <font>
        <sz val="10"/>
        <color rgb="FF0000CC"/>
        <name val="Courier"/>
        <scheme val="none"/>
      </font>
      <numFmt numFmtId="176" formatCode="_(* #,##0_);_(* \(#,##0\);_(* &quot;-&quot;??_);_(@_)"/>
      <fill>
        <patternFill patternType="solid">
          <bgColor indexed="9"/>
        </patternFill>
      </fill>
    </ndxf>
  </rcc>
  <rfmt sheetId="62" sqref="F169" start="0" length="0">
    <dxf>
      <font>
        <sz val="12"/>
        <color rgb="FF0000CC"/>
        <name val="Arial MT"/>
        <scheme val="none"/>
      </font>
    </dxf>
  </rfmt>
  <rfmt sheetId="62" s="1" sqref="B170" start="0" length="0">
    <dxf>
      <font>
        <sz val="10"/>
        <color rgb="FF0000CC"/>
        <name val="Courier"/>
        <scheme val="none"/>
      </font>
    </dxf>
  </rfmt>
  <rcc rId="8386" sId="62" odxf="1" s="1" dxf="1" numFmtId="34">
    <nc r="C170">
      <v>638922</v>
    </nc>
    <ndxf>
      <font>
        <sz val="10"/>
        <color rgb="FF0000CC"/>
        <name val="Courier"/>
        <scheme val="none"/>
      </font>
      <numFmt numFmtId="176" formatCode="_(* #,##0_);_(* \(#,##0\);_(* &quot;-&quot;??_);_(@_)"/>
      <fill>
        <patternFill patternType="solid">
          <bgColor indexed="9"/>
        </patternFill>
      </fill>
      <protection locked="0"/>
    </ndxf>
  </rcc>
  <rcc rId="8387" sId="62" odxf="1" s="1" dxf="1" numFmtId="34">
    <nc r="D170">
      <v>543074</v>
    </nc>
    <ndxf>
      <font>
        <sz val="10"/>
        <color rgb="FF0000CC"/>
        <name val="Courier"/>
        <scheme val="none"/>
      </font>
      <numFmt numFmtId="176" formatCode="_(* #,##0_);_(* \(#,##0\);_(* &quot;-&quot;??_);_(@_)"/>
      <fill>
        <patternFill patternType="solid">
          <bgColor indexed="9"/>
        </patternFill>
      </fill>
      <protection locked="0"/>
    </ndxf>
  </rcc>
  <rcc rId="8388" sId="62" odxf="1" s="1" dxf="1" numFmtId="34">
    <nc r="E170">
      <v>95848</v>
    </nc>
    <ndxf>
      <font>
        <sz val="10"/>
        <color rgb="FF0000CC"/>
        <name val="Courier"/>
        <scheme val="none"/>
      </font>
      <numFmt numFmtId="176" formatCode="_(* #,##0_);_(* \(#,##0\);_(* &quot;-&quot;??_);_(@_)"/>
      <fill>
        <patternFill patternType="solid">
          <bgColor indexed="9"/>
        </patternFill>
      </fill>
    </ndxf>
  </rcc>
  <rfmt sheetId="62" sqref="F170" start="0" length="0">
    <dxf>
      <font>
        <sz val="12"/>
        <color rgb="FF0000CC"/>
        <name val="Arial MT"/>
        <scheme val="none"/>
      </font>
    </dxf>
  </rfmt>
  <rfmt sheetId="62" s="1" sqref="B171" start="0" length="0">
    <dxf>
      <font>
        <sz val="10"/>
        <color rgb="FF0000CC"/>
        <name val="Courier"/>
        <scheme val="none"/>
      </font>
    </dxf>
  </rfmt>
  <rcc rId="8389" sId="62" odxf="1" s="1" dxf="1" numFmtId="34">
    <nc r="C171">
      <v>396349</v>
    </nc>
    <ndxf>
      <font>
        <sz val="10"/>
        <color rgb="FF0000CC"/>
        <name val="Courier"/>
        <scheme val="none"/>
      </font>
      <numFmt numFmtId="176" formatCode="_(* #,##0_);_(* \(#,##0\);_(* &quot;-&quot;??_);_(@_)"/>
      <fill>
        <patternFill patternType="solid">
          <bgColor indexed="9"/>
        </patternFill>
      </fill>
      <protection locked="0"/>
    </ndxf>
  </rcc>
  <rcc rId="8390" sId="62" odxf="1" s="1" dxf="1" numFmtId="34">
    <nc r="D171">
      <v>336893</v>
    </nc>
    <ndxf>
      <font>
        <sz val="10"/>
        <color rgb="FF0000CC"/>
        <name val="Courier"/>
        <scheme val="none"/>
      </font>
      <numFmt numFmtId="176" formatCode="_(* #,##0_);_(* \(#,##0\);_(* &quot;-&quot;??_);_(@_)"/>
      <fill>
        <patternFill patternType="solid">
          <bgColor indexed="9"/>
        </patternFill>
      </fill>
      <protection locked="0"/>
    </ndxf>
  </rcc>
  <rcc rId="8391" sId="62" odxf="1" s="1" dxf="1" numFmtId="34">
    <nc r="E171">
      <v>59456</v>
    </nc>
    <ndxf>
      <font>
        <sz val="10"/>
        <color rgb="FF0000CC"/>
        <name val="Courier"/>
        <scheme val="none"/>
      </font>
      <numFmt numFmtId="176" formatCode="_(* #,##0_);_(* \(#,##0\);_(* &quot;-&quot;??_);_(@_)"/>
      <fill>
        <patternFill patternType="solid">
          <bgColor indexed="9"/>
        </patternFill>
      </fill>
    </ndxf>
  </rcc>
  <rfmt sheetId="62" sqref="F171" start="0" length="0">
    <dxf>
      <font>
        <sz val="12"/>
        <color rgb="FF0000CC"/>
        <name val="Arial MT"/>
        <scheme val="none"/>
      </font>
    </dxf>
  </rfmt>
  <rfmt sheetId="62" s="1" sqref="B172" start="0" length="0">
    <dxf>
      <font>
        <sz val="10"/>
        <color rgb="FF0000CC"/>
        <name val="Courier"/>
        <scheme val="none"/>
      </font>
    </dxf>
  </rfmt>
  <rcc rId="8392" sId="62" odxf="1" s="1" dxf="1" numFmtId="34">
    <nc r="C172">
      <v>317454</v>
    </nc>
    <ndxf>
      <font>
        <sz val="10"/>
        <color rgb="FF0000CC"/>
        <name val="Courier"/>
        <scheme val="none"/>
      </font>
      <numFmt numFmtId="176" formatCode="_(* #,##0_);_(* \(#,##0\);_(* &quot;-&quot;??_);_(@_)"/>
      <fill>
        <patternFill patternType="solid">
          <bgColor indexed="9"/>
        </patternFill>
      </fill>
      <protection locked="0"/>
    </ndxf>
  </rcc>
  <rcc rId="8393" sId="62" odxf="1" s="1" dxf="1" numFmtId="34">
    <nc r="D172">
      <v>269835</v>
    </nc>
    <ndxf>
      <font>
        <sz val="10"/>
        <color rgb="FF0000CC"/>
        <name val="Courier"/>
        <scheme val="none"/>
      </font>
      <numFmt numFmtId="176" formatCode="_(* #,##0_);_(* \(#,##0\);_(* &quot;-&quot;??_);_(@_)"/>
      <fill>
        <patternFill patternType="solid">
          <bgColor indexed="9"/>
        </patternFill>
      </fill>
      <protection locked="0"/>
    </ndxf>
  </rcc>
  <rcc rId="8394" sId="62" odxf="1" s="1" dxf="1" numFmtId="34">
    <nc r="E172">
      <v>47619</v>
    </nc>
    <ndxf>
      <font>
        <sz val="10"/>
        <color rgb="FF0000CC"/>
        <name val="Courier"/>
        <scheme val="none"/>
      </font>
      <numFmt numFmtId="176" formatCode="_(* #,##0_);_(* \(#,##0\);_(* &quot;-&quot;??_);_(@_)"/>
      <fill>
        <patternFill patternType="solid">
          <bgColor indexed="9"/>
        </patternFill>
      </fill>
    </ndxf>
  </rcc>
  <rfmt sheetId="62" sqref="F172" start="0" length="0">
    <dxf>
      <font>
        <sz val="12"/>
        <color rgb="FF0000CC"/>
        <name val="Arial MT"/>
        <scheme val="none"/>
      </font>
    </dxf>
  </rfmt>
  <rfmt sheetId="62" s="1" sqref="B173" start="0" length="0">
    <dxf>
      <font>
        <sz val="10"/>
        <color rgb="FF0000CC"/>
        <name val="Courier"/>
        <scheme val="none"/>
      </font>
    </dxf>
  </rfmt>
  <rcc rId="8395" sId="62" odxf="1" s="1" dxf="1" numFmtId="34">
    <nc r="C173">
      <v>666</v>
    </nc>
    <ndxf>
      <font>
        <sz val="10"/>
        <color rgb="FF0000CC"/>
        <name val="Courier"/>
        <scheme val="none"/>
      </font>
      <numFmt numFmtId="176" formatCode="_(* #,##0_);_(* \(#,##0\);_(* &quot;-&quot;??_);_(@_)"/>
      <fill>
        <patternFill patternType="solid">
          <bgColor indexed="9"/>
        </patternFill>
      </fill>
      <border outline="0">
        <bottom style="thin">
          <color indexed="64"/>
        </bottom>
      </border>
      <protection locked="0"/>
    </ndxf>
  </rcc>
  <rcc rId="8396" sId="62" odxf="1" s="1" dxf="1" numFmtId="34">
    <nc r="D173">
      <v>566</v>
    </nc>
    <ndxf>
      <font>
        <sz val="10"/>
        <color rgb="FF0000CC"/>
        <name val="Courier"/>
        <scheme val="none"/>
      </font>
      <numFmt numFmtId="176" formatCode="_(* #,##0_);_(* \(#,##0\);_(* &quot;-&quot;??_);_(@_)"/>
      <fill>
        <patternFill patternType="solid">
          <bgColor indexed="9"/>
        </patternFill>
      </fill>
      <border outline="0">
        <bottom style="thin">
          <color indexed="64"/>
        </bottom>
      </border>
      <protection locked="0"/>
    </ndxf>
  </rcc>
  <rcc rId="8397" sId="62" odxf="1" s="1" dxf="1" numFmtId="34">
    <nc r="E173">
      <v>100</v>
    </nc>
    <ndxf>
      <font>
        <sz val="10"/>
        <color rgb="FF0000CC"/>
        <name val="Courier"/>
        <scheme val="none"/>
      </font>
      <numFmt numFmtId="176" formatCode="_(* #,##0_);_(* \(#,##0\);_(* &quot;-&quot;??_);_(@_)"/>
      <fill>
        <patternFill patternType="solid">
          <bgColor indexed="9"/>
        </patternFill>
      </fill>
      <border outline="0">
        <bottom style="thin">
          <color indexed="64"/>
        </bottom>
      </border>
    </ndxf>
  </rcc>
  <rfmt sheetId="62" sqref="F173" start="0" length="0">
    <dxf>
      <font>
        <sz val="12"/>
        <color rgb="FF0000CC"/>
        <name val="Arial MT"/>
        <scheme val="none"/>
      </font>
    </dxf>
  </rfmt>
  <rfmt sheetId="62" s="1" sqref="B174" start="0" length="0">
    <dxf>
      <font>
        <sz val="10"/>
        <color rgb="FF0000CC"/>
        <name val="Courier"/>
        <scheme val="none"/>
      </font>
    </dxf>
  </rfmt>
  <rfmt sheetId="62" sqref="C174" start="0" length="0">
    <dxf>
      <font>
        <sz val="10"/>
        <color rgb="FF0000CC"/>
        <name val="Courier"/>
        <scheme val="none"/>
      </font>
      <fill>
        <patternFill patternType="solid">
          <bgColor indexed="9"/>
        </patternFill>
      </fill>
      <protection locked="0"/>
    </dxf>
  </rfmt>
  <rfmt sheetId="62" sqref="D174" start="0" length="0">
    <dxf>
      <font>
        <sz val="10"/>
        <color rgb="FF0000CC"/>
        <name val="Courier"/>
        <scheme val="none"/>
      </font>
      <fill>
        <patternFill patternType="solid">
          <bgColor indexed="9"/>
        </patternFill>
      </fill>
      <protection locked="0"/>
    </dxf>
  </rfmt>
  <rfmt sheetId="62" sqref="E174" start="0" length="0">
    <dxf>
      <font>
        <sz val="10"/>
        <color rgb="FF0000CC"/>
        <name val="Courier"/>
        <scheme val="none"/>
      </font>
      <numFmt numFmtId="0" formatCode="General"/>
      <fill>
        <patternFill patternType="solid">
          <bgColor indexed="9"/>
        </patternFill>
      </fill>
    </dxf>
  </rfmt>
  <rfmt sheetId="62" sqref="F174" start="0" length="0">
    <dxf>
      <font>
        <sz val="12"/>
        <color rgb="FF0000CC"/>
        <name val="Arial MT"/>
        <scheme val="none"/>
      </font>
    </dxf>
  </rfmt>
  <rfmt sheetId="62" s="1" sqref="B175" start="0" length="0">
    <dxf>
      <font>
        <sz val="10"/>
        <color rgb="FF0000CC"/>
        <name val="Courier"/>
        <scheme val="none"/>
      </font>
    </dxf>
  </rfmt>
  <rcc rId="8398" sId="62" odxf="1" dxf="1" numFmtId="34">
    <nc r="C175">
      <v>3070323</v>
    </nc>
    <ndxf>
      <font>
        <sz val="10"/>
        <color rgb="FF0000CC"/>
        <name val="Courier"/>
        <scheme val="none"/>
      </font>
      <numFmt numFmtId="176" formatCode="_(* #,##0_);_(* \(#,##0\);_(* &quot;-&quot;??_);_(@_)"/>
      <fill>
        <patternFill patternType="solid">
          <bgColor indexed="9"/>
        </patternFill>
      </fill>
      <protection locked="0"/>
    </ndxf>
  </rcc>
  <rcc rId="8399" sId="62" odxf="1" s="1" dxf="1" numFmtId="34">
    <nc r="D175">
      <v>2609693</v>
    </nc>
    <ndxf>
      <font>
        <sz val="10"/>
        <color rgb="FF0000CC"/>
        <name val="Courier"/>
        <scheme val="none"/>
      </font>
      <numFmt numFmtId="176" formatCode="_(* #,##0_);_(* \(#,##0\);_(* &quot;-&quot;??_);_(@_)"/>
      <fill>
        <patternFill patternType="solid">
          <bgColor indexed="9"/>
        </patternFill>
      </fill>
    </ndxf>
  </rcc>
  <rcc rId="8400" sId="62" odxf="1" s="1" dxf="1" numFmtId="34">
    <nc r="E175">
      <v>460630</v>
    </nc>
    <ndxf>
      <font>
        <sz val="10"/>
        <color rgb="FF0000CC"/>
        <name val="Courier"/>
        <scheme val="none"/>
      </font>
      <numFmt numFmtId="176" formatCode="_(* #,##0_);_(* \(#,##0\);_(* &quot;-&quot;??_);_(@_)"/>
      <fill>
        <patternFill patternType="solid">
          <bgColor indexed="9"/>
        </patternFill>
      </fill>
      <protection locked="0"/>
    </ndxf>
  </rcc>
  <rfmt sheetId="62" sqref="F175" start="0" length="0">
    <dxf>
      <font>
        <sz val="12"/>
        <color rgb="FF0000CC"/>
        <name val="Arial MT"/>
        <scheme val="none"/>
      </font>
    </dxf>
  </rfmt>
  <rfmt sheetId="62" s="1" sqref="B176" start="0" length="0">
    <dxf>
      <font>
        <sz val="10"/>
        <color rgb="FF0000CC"/>
        <name val="Courier"/>
        <scheme val="none"/>
      </font>
      <protection locked="0"/>
    </dxf>
  </rfmt>
  <rfmt sheetId="62" sqref="C176" start="0" length="0">
    <dxf>
      <font>
        <sz val="10"/>
        <color rgb="FF0000CC"/>
        <name val="Courier"/>
        <scheme val="none"/>
      </font>
      <fill>
        <patternFill patternType="solid">
          <bgColor indexed="9"/>
        </patternFill>
      </fill>
      <protection locked="0"/>
    </dxf>
  </rfmt>
  <rfmt sheetId="62" sqref="D176" start="0" length="0">
    <dxf>
      <font>
        <sz val="10"/>
        <color rgb="FF0000CC"/>
        <name val="Courier"/>
        <scheme val="none"/>
      </font>
      <fill>
        <patternFill patternType="solid">
          <bgColor indexed="9"/>
        </patternFill>
      </fill>
      <protection locked="0"/>
    </dxf>
  </rfmt>
  <rfmt sheetId="62" sqref="E176" start="0" length="0">
    <dxf>
      <font>
        <sz val="10"/>
        <color rgb="FF0000CC"/>
        <name val="Courier"/>
        <scheme val="none"/>
      </font>
      <fill>
        <patternFill patternType="solid">
          <bgColor indexed="9"/>
        </patternFill>
      </fill>
      <protection locked="0"/>
    </dxf>
  </rfmt>
  <rfmt sheetId="62" sqref="F176" start="0" length="0">
    <dxf>
      <font>
        <sz val="12"/>
        <color rgb="FF0000CC"/>
        <name val="Arial MT"/>
        <scheme val="none"/>
      </font>
    </dxf>
  </rfmt>
  <rfmt sheetId="62" s="1" sqref="B177" start="0" length="0">
    <dxf>
      <font>
        <sz val="10"/>
        <color rgb="FF0000CC"/>
        <name val="Courier"/>
        <scheme val="none"/>
      </font>
      <protection locked="0"/>
    </dxf>
  </rfmt>
  <rcc rId="8401" sId="62" odxf="1" s="1" dxf="1" numFmtId="34">
    <nc r="C177">
      <v>19462487</v>
    </nc>
    <ndxf>
      <font>
        <sz val="10"/>
        <color rgb="FF0000CC"/>
        <name val="Courier"/>
        <scheme val="none"/>
      </font>
      <numFmt numFmtId="176" formatCode="_(* #,##0_);_(* \(#,##0\);_(* &quot;-&quot;??_);_(@_)"/>
      <fill>
        <patternFill patternType="solid">
          <bgColor indexed="9"/>
        </patternFill>
      </fill>
      <alignment horizontal="general" readingOrder="0"/>
    </ndxf>
  </rcc>
  <rcc rId="8402" sId="62" odxf="1" s="1" dxf="1" numFmtId="34">
    <nc r="D177">
      <v>16542999</v>
    </nc>
    <ndxf>
      <font>
        <sz val="10"/>
        <color rgb="FF0000CC"/>
        <name val="Courier"/>
        <scheme val="none"/>
      </font>
      <numFmt numFmtId="176" formatCode="_(* #,##0_);_(* \(#,##0\);_(* &quot;-&quot;??_);_(@_)"/>
      <fill>
        <patternFill patternType="solid">
          <bgColor indexed="9"/>
        </patternFill>
      </fill>
      <alignment horizontal="general" readingOrder="0"/>
    </ndxf>
  </rcc>
  <rcc rId="8403" sId="62" odxf="1" s="1" dxf="1" numFmtId="34">
    <nc r="E177">
      <v>2919488</v>
    </nc>
    <ndxf>
      <font>
        <sz val="10"/>
        <color rgb="FF0000CC"/>
        <name val="Courier"/>
        <scheme val="none"/>
      </font>
      <numFmt numFmtId="176" formatCode="_(* #,##0_);_(* \(#,##0\);_(* &quot;-&quot;??_);_(@_)"/>
      <fill>
        <patternFill patternType="solid">
          <bgColor indexed="9"/>
        </patternFill>
      </fill>
      <alignment horizontal="general" readingOrder="0"/>
    </ndxf>
  </rcc>
  <rfmt sheetId="62" sqref="F177" start="0" length="0">
    <dxf>
      <font>
        <sz val="12"/>
        <color rgb="FF0000CC"/>
        <name val="Arial MT"/>
        <scheme val="none"/>
      </font>
      <alignment horizontal="general" vertical="bottom" readingOrder="0"/>
    </dxf>
  </rfmt>
  <rfmt sheetId="62" s="1" sqref="B178" start="0" length="0">
    <dxf>
      <font>
        <sz val="10"/>
        <color rgb="FF0000CC"/>
        <name val="Courier"/>
        <scheme val="none"/>
      </font>
    </dxf>
  </rfmt>
  <rcc rId="8404" sId="62" odxf="1" s="1" dxf="1" numFmtId="34">
    <nc r="C178">
      <v>2209143</v>
    </nc>
    <ndxf>
      <font>
        <sz val="10"/>
        <color rgb="FF0000CC"/>
        <name val="Courier"/>
        <scheme val="none"/>
      </font>
      <numFmt numFmtId="176" formatCode="_(* #,##0_);_(* \(#,##0\);_(* &quot;-&quot;??_);_(@_)"/>
      <fill>
        <patternFill patternType="solid">
          <bgColor indexed="9"/>
        </patternFill>
      </fill>
    </ndxf>
  </rcc>
  <rcc rId="8405" sId="62" odxf="1" s="1" dxf="1" numFmtId="34">
    <nc r="D178">
      <v>1877252</v>
    </nc>
    <ndxf>
      <font>
        <sz val="10"/>
        <color rgb="FF0000CC"/>
        <name val="Courier"/>
        <scheme val="none"/>
      </font>
      <numFmt numFmtId="176" formatCode="_(* #,##0_);_(* \(#,##0\);_(* &quot;-&quot;??_);_(@_)"/>
      <fill>
        <patternFill patternType="solid">
          <bgColor indexed="9"/>
        </patternFill>
      </fill>
    </ndxf>
  </rcc>
  <rcc rId="8406" sId="62" odxf="1" s="1" dxf="1" numFmtId="34">
    <nc r="E178">
      <v>331891</v>
    </nc>
    <ndxf>
      <font>
        <sz val="10"/>
        <color rgb="FF0000CC"/>
        <name val="Courier"/>
        <scheme val="none"/>
      </font>
      <numFmt numFmtId="176" formatCode="_(* #,##0_);_(* \(#,##0\);_(* &quot;-&quot;??_);_(@_)"/>
      <fill>
        <patternFill patternType="solid">
          <bgColor indexed="9"/>
        </patternFill>
      </fill>
    </ndxf>
  </rcc>
  <rfmt sheetId="62" sqref="F178" start="0" length="0">
    <dxf>
      <font>
        <sz val="12"/>
        <color rgb="FF0000CC"/>
        <name val="Arial MT"/>
        <scheme val="none"/>
      </font>
    </dxf>
  </rfmt>
  <rfmt sheetId="62" s="1" sqref="B179" start="0" length="0">
    <dxf>
      <font>
        <sz val="10"/>
        <color rgb="FF0000CC"/>
        <name val="Courier"/>
        <scheme val="none"/>
      </font>
    </dxf>
  </rfmt>
  <rcc rId="8407" sId="62" odxf="1" s="1" dxf="1" numFmtId="34">
    <nc r="C179">
      <v>2463859</v>
    </nc>
    <ndxf>
      <font>
        <sz val="10"/>
        <color rgb="FF0000CC"/>
        <name val="Courier"/>
        <scheme val="none"/>
      </font>
      <numFmt numFmtId="176" formatCode="_(* #,##0_);_(* \(#,##0\);_(* &quot;-&quot;??_);_(@_)"/>
      <fill>
        <patternFill patternType="solid">
          <bgColor indexed="9"/>
        </patternFill>
      </fill>
    </ndxf>
  </rcc>
  <rcc rId="8408" sId="62" odxf="1" s="1" dxf="1" numFmtId="34">
    <nc r="D179">
      <v>2094291</v>
    </nc>
    <ndxf>
      <font>
        <sz val="10"/>
        <color rgb="FF0000CC"/>
        <name val="Courier"/>
        <scheme val="none"/>
      </font>
      <numFmt numFmtId="176" formatCode="_(* #,##0_);_(* \(#,##0\);_(* &quot;-&quot;??_);_(@_)"/>
      <fill>
        <patternFill patternType="solid">
          <bgColor indexed="9"/>
        </patternFill>
      </fill>
    </ndxf>
  </rcc>
  <rcc rId="8409" sId="62" odxf="1" s="1" dxf="1" numFmtId="34">
    <nc r="E179">
      <v>369568</v>
    </nc>
    <ndxf>
      <font>
        <sz val="10"/>
        <color rgb="FF0000CC"/>
        <name val="Courier"/>
        <scheme val="none"/>
      </font>
      <numFmt numFmtId="176" formatCode="_(* #,##0_);_(* \(#,##0\);_(* &quot;-&quot;??_);_(@_)"/>
      <fill>
        <patternFill patternType="solid">
          <bgColor indexed="9"/>
        </patternFill>
      </fill>
    </ndxf>
  </rcc>
  <rfmt sheetId="62" sqref="F179" start="0" length="0">
    <dxf>
      <font>
        <sz val="12"/>
        <color rgb="FF0000CC"/>
        <name val="Arial MT"/>
        <scheme val="none"/>
      </font>
    </dxf>
  </rfmt>
  <rfmt sheetId="62" s="1" sqref="B180" start="0" length="0">
    <dxf>
      <font>
        <sz val="10"/>
        <color rgb="FF0000CC"/>
        <name val="Courier"/>
        <scheme val="none"/>
      </font>
    </dxf>
  </rfmt>
  <rcc rId="8410" sId="62" odxf="1" s="1" dxf="1" numFmtId="34">
    <nc r="C180">
      <v>15614</v>
    </nc>
    <ndxf>
      <font>
        <sz val="10"/>
        <color rgb="FF0000CC"/>
        <name val="Courier"/>
        <scheme val="none"/>
      </font>
      <numFmt numFmtId="176" formatCode="_(* #,##0_);_(* \(#,##0\);_(* &quot;-&quot;??_);_(@_)"/>
      <fill>
        <patternFill patternType="solid">
          <bgColor indexed="9"/>
        </patternFill>
      </fill>
    </ndxf>
  </rcc>
  <rcc rId="8411" sId="62" odxf="1" s="1" dxf="1" numFmtId="34">
    <nc r="D180">
      <v>13267</v>
    </nc>
    <ndxf>
      <font>
        <sz val="10"/>
        <color rgb="FF0000CC"/>
        <name val="Courier"/>
        <scheme val="none"/>
      </font>
      <numFmt numFmtId="176" formatCode="_(* #,##0_);_(* \(#,##0\);_(* &quot;-&quot;??_);_(@_)"/>
      <fill>
        <patternFill patternType="solid">
          <bgColor indexed="9"/>
        </patternFill>
      </fill>
    </ndxf>
  </rcc>
  <rcc rId="8412" sId="62" odxf="1" s="1" dxf="1" numFmtId="34">
    <nc r="E180">
      <v>2347</v>
    </nc>
    <ndxf>
      <font>
        <sz val="10"/>
        <color rgb="FF0000CC"/>
        <name val="Courier"/>
        <scheme val="none"/>
      </font>
      <numFmt numFmtId="176" formatCode="_(* #,##0_);_(* \(#,##0\);_(* &quot;-&quot;??_);_(@_)"/>
      <fill>
        <patternFill patternType="solid">
          <bgColor indexed="9"/>
        </patternFill>
      </fill>
    </ndxf>
  </rcc>
  <rfmt sheetId="62" sqref="F180" start="0" length="0">
    <dxf>
      <font>
        <sz val="12"/>
        <color rgb="FF0000CC"/>
        <name val="Arial MT"/>
        <scheme val="none"/>
      </font>
    </dxf>
  </rfmt>
  <rfmt sheetId="62" s="1" sqref="B181" start="0" length="0">
    <dxf>
      <font>
        <sz val="10"/>
        <color rgb="FF0000CC"/>
        <name val="Courier"/>
        <scheme val="none"/>
      </font>
    </dxf>
  </rfmt>
  <rcc rId="8413" sId="62" odxf="1" s="1" dxf="1" numFmtId="34">
    <nc r="C181">
      <v>417439</v>
    </nc>
    <ndxf>
      <font>
        <sz val="10"/>
        <color rgb="FF0000CC"/>
        <name val="Courier"/>
        <scheme val="none"/>
      </font>
      <numFmt numFmtId="176" formatCode="_(* #,##0_);_(* \(#,##0\);_(* &quot;-&quot;??_);_(@_)"/>
      <fill>
        <patternFill patternType="solid">
          <bgColor indexed="9"/>
        </patternFill>
      </fill>
    </ndxf>
  </rcc>
  <rcc rId="8414" sId="62" odxf="1" s="1" dxf="1" numFmtId="34">
    <nc r="D181">
      <v>354818</v>
    </nc>
    <ndxf>
      <font>
        <sz val="10"/>
        <color rgb="FF0000CC"/>
        <name val="Courier"/>
        <scheme val="none"/>
      </font>
      <numFmt numFmtId="176" formatCode="_(* #,##0_);_(* \(#,##0\);_(* &quot;-&quot;??_);_(@_)"/>
      <fill>
        <patternFill patternType="solid">
          <bgColor indexed="9"/>
        </patternFill>
      </fill>
    </ndxf>
  </rcc>
  <rcc rId="8415" sId="62" odxf="1" s="1" dxf="1" numFmtId="34">
    <nc r="E181">
      <v>62621</v>
    </nc>
    <ndxf>
      <font>
        <sz val="10"/>
        <color rgb="FF0000CC"/>
        <name val="Courier"/>
        <scheme val="none"/>
      </font>
      <numFmt numFmtId="176" formatCode="_(* #,##0_);_(* \(#,##0\);_(* &quot;-&quot;??_);_(@_)"/>
      <fill>
        <patternFill patternType="solid">
          <bgColor indexed="9"/>
        </patternFill>
      </fill>
    </ndxf>
  </rcc>
  <rfmt sheetId="62" sqref="F181" start="0" length="0">
    <dxf>
      <font>
        <sz val="12"/>
        <color rgb="FF0000CC"/>
        <name val="Arial MT"/>
        <scheme val="none"/>
      </font>
    </dxf>
  </rfmt>
  <rfmt sheetId="62" s="1" sqref="B182" start="0" length="0">
    <dxf>
      <font>
        <sz val="10"/>
        <color rgb="FF0000CC"/>
        <name val="Courier"/>
        <scheme val="none"/>
      </font>
    </dxf>
  </rfmt>
  <rcc rId="8416" sId="62" odxf="1" s="1" dxf="1" numFmtId="34">
    <nc r="C182">
      <v>2739406</v>
    </nc>
    <ndxf>
      <font>
        <sz val="10"/>
        <color rgb="FF0000CC"/>
        <name val="Courier"/>
        <scheme val="none"/>
      </font>
      <numFmt numFmtId="176" formatCode="_(* #,##0_);_(* \(#,##0\);_(* &quot;-&quot;??_);_(@_)"/>
      <fill>
        <patternFill patternType="solid">
          <bgColor indexed="9"/>
        </patternFill>
      </fill>
    </ndxf>
  </rcc>
  <rcc rId="8417" sId="62" odxf="1" s="1" dxf="1" numFmtId="34">
    <nc r="D182">
      <v>2328489</v>
    </nc>
    <ndxf>
      <font>
        <sz val="10"/>
        <color rgb="FF0000CC"/>
        <name val="Courier"/>
        <scheme val="none"/>
      </font>
      <numFmt numFmtId="176" formatCode="_(* #,##0_);_(* \(#,##0\);_(* &quot;-&quot;??_);_(@_)"/>
      <fill>
        <patternFill patternType="solid">
          <bgColor indexed="9"/>
        </patternFill>
      </fill>
    </ndxf>
  </rcc>
  <rcc rId="8418" sId="62" odxf="1" s="1" dxf="1" numFmtId="34">
    <nc r="E182">
      <v>410917</v>
    </nc>
    <ndxf>
      <font>
        <sz val="10"/>
        <color rgb="FF0000CC"/>
        <name val="Courier"/>
        <scheme val="none"/>
      </font>
      <numFmt numFmtId="176" formatCode="_(* #,##0_);_(* \(#,##0\);_(* &quot;-&quot;??_);_(@_)"/>
      <fill>
        <patternFill patternType="solid">
          <bgColor indexed="9"/>
        </patternFill>
      </fill>
    </ndxf>
  </rcc>
  <rfmt sheetId="62" sqref="F182" start="0" length="0">
    <dxf>
      <font>
        <sz val="12"/>
        <color rgb="FF0000CC"/>
        <name val="Arial MT"/>
        <scheme val="none"/>
      </font>
    </dxf>
  </rfmt>
  <rfmt sheetId="62" s="1" sqref="B183" start="0" length="0">
    <dxf>
      <font>
        <sz val="10"/>
        <color rgb="FF0000CC"/>
        <name val="Courier"/>
        <scheme val="none"/>
      </font>
      <protection locked="0"/>
    </dxf>
  </rfmt>
  <rcc rId="8419" sId="62" odxf="1" s="1" dxf="1" numFmtId="34">
    <nc r="C183">
      <v>0</v>
    </nc>
    <ndxf>
      <font>
        <sz val="10"/>
        <color rgb="FF0000CC"/>
        <name val="Courier"/>
        <scheme val="none"/>
      </font>
      <numFmt numFmtId="176" formatCode="_(* #,##0_);_(* \(#,##0\);_(* &quot;-&quot;??_);_(@_)"/>
      <fill>
        <patternFill patternType="solid">
          <bgColor indexed="9"/>
        </patternFill>
      </fill>
    </ndxf>
  </rcc>
  <rcc rId="8420" sId="62" odxf="1" s="1" dxf="1" numFmtId="34">
    <nc r="D183">
      <v>0</v>
    </nc>
    <ndxf>
      <font>
        <sz val="10"/>
        <color rgb="FF0000CC"/>
        <name val="Courier"/>
        <scheme val="none"/>
      </font>
      <numFmt numFmtId="176" formatCode="_(* #,##0_);_(* \(#,##0\);_(* &quot;-&quot;??_);_(@_)"/>
      <fill>
        <patternFill patternType="solid">
          <bgColor indexed="9"/>
        </patternFill>
      </fill>
    </ndxf>
  </rcc>
  <rcc rId="8421" sId="62" odxf="1" s="1" dxf="1" numFmtId="34">
    <nc r="E183">
      <v>0</v>
    </nc>
    <ndxf>
      <font>
        <sz val="10"/>
        <color rgb="FF0000CC"/>
        <name val="Courier"/>
        <scheme val="none"/>
      </font>
      <numFmt numFmtId="176" formatCode="_(* #,##0_);_(* \(#,##0\);_(* &quot;-&quot;??_);_(@_)"/>
      <fill>
        <patternFill patternType="solid">
          <bgColor indexed="9"/>
        </patternFill>
      </fill>
    </ndxf>
  </rcc>
  <rfmt sheetId="62" sqref="F183" start="0" length="0">
    <dxf>
      <font>
        <sz val="12"/>
        <color rgb="FF0000CC"/>
        <name val="Arial MT"/>
        <scheme val="none"/>
      </font>
    </dxf>
  </rfmt>
  <rfmt sheetId="62" s="1" sqref="B184" start="0" length="0">
    <dxf>
      <font>
        <sz val="10"/>
        <color rgb="FF0000CC"/>
        <name val="Courier"/>
        <scheme val="none"/>
      </font>
    </dxf>
  </rfmt>
  <rcc rId="8422" sId="62" odxf="1" s="1" dxf="1" numFmtId="34">
    <nc r="C184">
      <v>2349790</v>
    </nc>
    <ndxf>
      <font>
        <sz val="10"/>
        <color rgb="FF0000CC"/>
        <name val="Courier"/>
        <scheme val="none"/>
      </font>
      <numFmt numFmtId="176" formatCode="_(* #,##0_);_(* \(#,##0\);_(* &quot;-&quot;??_);_(@_)"/>
      <fill>
        <patternFill patternType="solid">
          <bgColor indexed="9"/>
        </patternFill>
      </fill>
    </ndxf>
  </rcc>
  <rcc rId="8423" sId="62" odxf="1" s="1" dxf="1" numFmtId="34">
    <nc r="D184">
      <v>1997322</v>
    </nc>
    <ndxf>
      <font>
        <sz val="10"/>
        <color rgb="FF0000CC"/>
        <name val="Courier"/>
        <scheme val="none"/>
      </font>
      <numFmt numFmtId="176" formatCode="_(* #,##0_);_(* \(#,##0\);_(* &quot;-&quot;??_);_(@_)"/>
      <fill>
        <patternFill patternType="solid">
          <bgColor indexed="9"/>
        </patternFill>
      </fill>
    </ndxf>
  </rcc>
  <rcc rId="8424" sId="62" odxf="1" s="1" dxf="1" numFmtId="34">
    <nc r="E184">
      <v>352468</v>
    </nc>
    <ndxf>
      <font>
        <sz val="10"/>
        <color rgb="FF0000CC"/>
        <name val="Courier"/>
        <scheme val="none"/>
      </font>
      <numFmt numFmtId="176" formatCode="_(* #,##0_);_(* \(#,##0\);_(* &quot;-&quot;??_);_(@_)"/>
      <fill>
        <patternFill patternType="solid">
          <bgColor indexed="9"/>
        </patternFill>
      </fill>
    </ndxf>
  </rcc>
  <rfmt sheetId="62" sqref="F184" start="0" length="0">
    <dxf>
      <font>
        <sz val="12"/>
        <color rgb="FF0000CC"/>
        <name val="Arial MT"/>
        <scheme val="none"/>
      </font>
    </dxf>
  </rfmt>
  <rfmt sheetId="62" s="1" sqref="B185" start="0" length="0">
    <dxf>
      <font>
        <sz val="10"/>
        <color rgb="FF0000CC"/>
        <name val="Courier"/>
        <scheme val="none"/>
      </font>
    </dxf>
  </rfmt>
  <rcc rId="8425" sId="62" odxf="1" s="1" dxf="1" numFmtId="34">
    <nc r="C185">
      <v>93610</v>
    </nc>
    <ndxf>
      <font>
        <sz val="10"/>
        <color rgb="FF0000CC"/>
        <name val="Courier"/>
        <scheme val="none"/>
      </font>
      <numFmt numFmtId="176" formatCode="_(* #,##0_);_(* \(#,##0\);_(* &quot;-&quot;??_);_(@_)"/>
      <fill>
        <patternFill patternType="solid">
          <bgColor indexed="9"/>
        </patternFill>
      </fill>
    </ndxf>
  </rcc>
  <rcc rId="8426" sId="62" odxf="1" s="1" dxf="1" numFmtId="34">
    <nc r="D185">
      <v>79571</v>
    </nc>
    <ndxf>
      <font>
        <sz val="10"/>
        <color rgb="FF0000CC"/>
        <name val="Courier"/>
        <scheme val="none"/>
      </font>
      <numFmt numFmtId="176" formatCode="_(* #,##0_);_(* \(#,##0\);_(* &quot;-&quot;??_);_(@_)"/>
      <fill>
        <patternFill patternType="solid">
          <bgColor indexed="9"/>
        </patternFill>
      </fill>
    </ndxf>
  </rcc>
  <rcc rId="8427" sId="62" odxf="1" s="1" dxf="1" numFmtId="34">
    <nc r="E185">
      <v>14039</v>
    </nc>
    <ndxf>
      <font>
        <sz val="10"/>
        <color rgb="FF0000CC"/>
        <name val="Courier"/>
        <scheme val="none"/>
      </font>
      <numFmt numFmtId="176" formatCode="_(* #,##0_);_(* \(#,##0\);_(* &quot;-&quot;??_);_(@_)"/>
      <fill>
        <patternFill patternType="solid">
          <bgColor indexed="9"/>
        </patternFill>
      </fill>
    </ndxf>
  </rcc>
  <rfmt sheetId="62" sqref="F185" start="0" length="0">
    <dxf>
      <font>
        <sz val="12"/>
        <color rgb="FF0000CC"/>
        <name val="Arial MT"/>
        <scheme val="none"/>
      </font>
    </dxf>
  </rfmt>
  <rfmt sheetId="62" s="1" sqref="B186" start="0" length="0">
    <dxf>
      <font>
        <sz val="10"/>
        <color rgb="FF0000CC"/>
        <name val="Courier"/>
        <scheme val="none"/>
      </font>
      <protection locked="0"/>
    </dxf>
  </rfmt>
  <rcc rId="8428" sId="62" odxf="1" s="1" dxf="1" numFmtId="34">
    <nc r="C186">
      <v>1096143</v>
    </nc>
    <ndxf>
      <font>
        <sz val="10"/>
        <color rgb="FF0000CC"/>
        <name val="Courier"/>
        <scheme val="none"/>
      </font>
      <numFmt numFmtId="176" formatCode="_(* #,##0_);_(* \(#,##0\);_(* &quot;-&quot;??_);_(@_)"/>
      <fill>
        <patternFill patternType="solid">
          <bgColor indexed="9"/>
        </patternFill>
      </fill>
      <border outline="0">
        <bottom style="thin">
          <color indexed="64"/>
        </bottom>
      </border>
    </ndxf>
  </rcc>
  <rcc rId="8429" sId="62" odxf="1" s="1" dxf="1" numFmtId="34">
    <nc r="D186">
      <v>931704</v>
    </nc>
    <ndxf>
      <font>
        <sz val="10"/>
        <color rgb="FF0000CC"/>
        <name val="Courier"/>
        <scheme val="none"/>
      </font>
      <numFmt numFmtId="176" formatCode="_(* #,##0_);_(* \(#,##0\);_(* &quot;-&quot;??_);_(@_)"/>
      <fill>
        <patternFill patternType="solid">
          <bgColor indexed="9"/>
        </patternFill>
      </fill>
      <border outline="0">
        <bottom style="thin">
          <color indexed="64"/>
        </bottom>
      </border>
    </ndxf>
  </rcc>
  <rcc rId="8430" sId="62" odxf="1" s="1" dxf="1" numFmtId="34">
    <nc r="E186">
      <v>164439</v>
    </nc>
    <ndxf>
      <font>
        <sz val="10"/>
        <color rgb="FF0000CC"/>
        <name val="Courier"/>
        <scheme val="none"/>
      </font>
      <numFmt numFmtId="176" formatCode="_(* #,##0_);_(* \(#,##0\);_(* &quot;-&quot;??_);_(@_)"/>
      <fill>
        <patternFill patternType="solid">
          <bgColor indexed="9"/>
        </patternFill>
      </fill>
      <border outline="0">
        <bottom style="thin">
          <color indexed="64"/>
        </bottom>
      </border>
    </ndxf>
  </rcc>
  <rfmt sheetId="62" sqref="F186" start="0" length="0">
    <dxf>
      <font>
        <sz val="12"/>
        <color rgb="FF0000CC"/>
        <name val="Arial MT"/>
        <scheme val="none"/>
      </font>
    </dxf>
  </rfmt>
  <rfmt sheetId="62" s="1" sqref="B187" start="0" length="0">
    <dxf>
      <font>
        <sz val="10"/>
        <color rgb="FF0000CC"/>
        <name val="Courier"/>
        <scheme val="none"/>
      </font>
      <protection locked="0"/>
    </dxf>
  </rfmt>
  <rfmt sheetId="62" sqref="C187" start="0" length="0">
    <dxf>
      <font>
        <sz val="10"/>
        <color rgb="FF0000CC"/>
        <name val="Courier"/>
        <scheme val="none"/>
      </font>
      <fill>
        <patternFill patternType="solid">
          <bgColor indexed="9"/>
        </patternFill>
      </fill>
    </dxf>
  </rfmt>
  <rfmt sheetId="62" sqref="D187" start="0" length="0">
    <dxf>
      <font>
        <sz val="10"/>
        <color rgb="FF0000CC"/>
        <name val="Courier"/>
        <scheme val="none"/>
      </font>
      <fill>
        <patternFill patternType="solid">
          <bgColor indexed="9"/>
        </patternFill>
      </fill>
    </dxf>
  </rfmt>
  <rfmt sheetId="62" sqref="E187" start="0" length="0">
    <dxf>
      <font>
        <sz val="10"/>
        <color rgb="FF0000CC"/>
        <name val="Courier"/>
        <scheme val="none"/>
      </font>
      <fill>
        <patternFill patternType="solid">
          <bgColor indexed="9"/>
        </patternFill>
      </fill>
    </dxf>
  </rfmt>
  <rfmt sheetId="62" sqref="F187" start="0" length="0">
    <dxf>
      <font>
        <sz val="12"/>
        <color rgb="FF0000CC"/>
        <name val="Arial MT"/>
        <scheme val="none"/>
      </font>
    </dxf>
  </rfmt>
  <rfmt sheetId="62" s="1" sqref="B188" start="0" length="0">
    <dxf>
      <font>
        <sz val="10"/>
        <color rgb="FF0000CC"/>
        <name val="Courier"/>
        <scheme val="none"/>
      </font>
      <protection locked="0"/>
    </dxf>
  </rfmt>
  <rcc rId="8431" sId="62" odxf="1" dxf="1" numFmtId="34">
    <nc r="C188">
      <v>30847491</v>
    </nc>
    <ndxf>
      <font>
        <sz val="10"/>
        <color rgb="FF0000CC"/>
        <name val="Courier"/>
        <scheme val="none"/>
      </font>
      <numFmt numFmtId="176" formatCode="_(* #,##0_);_(* \(#,##0\);_(* &quot;-&quot;??_);_(@_)"/>
      <fill>
        <patternFill patternType="solid">
          <bgColor indexed="9"/>
        </patternFill>
      </fill>
    </ndxf>
  </rcc>
  <rcc rId="8432" sId="62" odxf="1" s="1" dxf="1" numFmtId="34">
    <nc r="D188">
      <v>26219713</v>
    </nc>
    <ndxf>
      <font>
        <sz val="10"/>
        <color rgb="FF0000CC"/>
        <name val="Courier"/>
        <scheme val="none"/>
      </font>
      <numFmt numFmtId="176" formatCode="_(* #,##0_);_(* \(#,##0\);_(* &quot;-&quot;??_);_(@_)"/>
      <fill>
        <patternFill patternType="solid">
          <bgColor indexed="9"/>
        </patternFill>
      </fill>
    </ndxf>
  </rcc>
  <rcc rId="8433" sId="62" odxf="1" s="1" dxf="1" numFmtId="34">
    <nc r="E188">
      <v>4627778</v>
    </nc>
    <ndxf>
      <font>
        <sz val="10"/>
        <color rgb="FF0000CC"/>
        <name val="Courier"/>
        <scheme val="none"/>
      </font>
      <numFmt numFmtId="176" formatCode="_(* #,##0_);_(* \(#,##0\);_(* &quot;-&quot;??_);_(@_)"/>
      <fill>
        <patternFill patternType="solid">
          <bgColor indexed="9"/>
        </patternFill>
      </fill>
    </ndxf>
  </rcc>
  <rfmt sheetId="62" sqref="F188" start="0" length="0">
    <dxf>
      <font>
        <sz val="12"/>
        <color rgb="FF0000CC"/>
        <name val="Arial MT"/>
        <scheme val="none"/>
      </font>
    </dxf>
  </rfmt>
  <rfmt sheetId="62" s="1" sqref="B189" start="0" length="0">
    <dxf>
      <font>
        <sz val="10"/>
        <color rgb="FF0000CC"/>
        <name val="Courier"/>
        <scheme val="none"/>
      </font>
      <protection locked="0"/>
    </dxf>
  </rfmt>
  <rfmt sheetId="62" sqref="C189" start="0" length="0">
    <dxf>
      <font>
        <sz val="10"/>
        <color rgb="FF0000CC"/>
        <name val="Courier"/>
        <scheme val="none"/>
      </font>
      <fill>
        <patternFill patternType="solid">
          <bgColor indexed="9"/>
        </patternFill>
      </fill>
    </dxf>
  </rfmt>
  <rfmt sheetId="62" sqref="D189" start="0" length="0">
    <dxf>
      <font>
        <sz val="10"/>
        <color rgb="FF0000CC"/>
        <name val="Courier"/>
        <scheme val="none"/>
      </font>
      <fill>
        <patternFill patternType="solid">
          <bgColor indexed="9"/>
        </patternFill>
      </fill>
    </dxf>
  </rfmt>
  <rfmt sheetId="62" sqref="E189" start="0" length="0">
    <dxf>
      <font>
        <sz val="10"/>
        <color rgb="FF0000CC"/>
        <name val="Courier"/>
        <scheme val="none"/>
      </font>
      <fill>
        <patternFill patternType="solid">
          <bgColor indexed="9"/>
        </patternFill>
      </fill>
    </dxf>
  </rfmt>
  <rfmt sheetId="62" sqref="F189" start="0" length="0">
    <dxf>
      <font>
        <sz val="12"/>
        <color rgb="FF0000CC"/>
        <name val="Arial MT"/>
        <scheme val="none"/>
      </font>
    </dxf>
  </rfmt>
  <rfmt sheetId="62" s="1" sqref="B190" start="0" length="0">
    <dxf>
      <font>
        <sz val="10"/>
        <color rgb="FF0000CC"/>
        <name val="Courier"/>
        <scheme val="none"/>
      </font>
      <protection locked="0"/>
    </dxf>
  </rfmt>
  <rcc rId="8434" sId="62" odxf="1" dxf="1" numFmtId="34">
    <nc r="C190">
      <v>50075006</v>
    </nc>
    <ndxf>
      <font>
        <sz val="10"/>
        <color rgb="FF0000CC"/>
        <name val="Courier"/>
        <scheme val="none"/>
      </font>
      <numFmt numFmtId="176" formatCode="_(* #,##0_);_(* \(#,##0\);_(* &quot;-&quot;??_);_(@_)"/>
      <fill>
        <patternFill patternType="solid">
          <bgColor indexed="9"/>
        </patternFill>
      </fill>
    </ndxf>
  </rcc>
  <rcc rId="8435" sId="62" odxf="1" dxf="1" numFmtId="34">
    <nc r="D190">
      <v>42562775</v>
    </nc>
    <ndxf>
      <font>
        <sz val="10"/>
        <color rgb="FF0000CC"/>
        <name val="Courier"/>
        <scheme val="none"/>
      </font>
      <numFmt numFmtId="176" formatCode="_(* #,##0_);_(* \(#,##0\);_(* &quot;-&quot;??_);_(@_)"/>
      <fill>
        <patternFill patternType="solid">
          <bgColor indexed="9"/>
        </patternFill>
      </fill>
    </ndxf>
  </rcc>
  <rcc rId="8436" sId="62" odxf="1" dxf="1" numFmtId="34">
    <nc r="E190">
      <v>7512231</v>
    </nc>
    <ndxf>
      <font>
        <sz val="10"/>
        <color rgb="FF0000CC"/>
        <name val="Courier"/>
        <scheme val="none"/>
      </font>
      <numFmt numFmtId="176" formatCode="_(* #,##0_);_(* \(#,##0\);_(* &quot;-&quot;??_);_(@_)"/>
      <fill>
        <patternFill patternType="solid">
          <bgColor indexed="9"/>
        </patternFill>
      </fill>
    </ndxf>
  </rcc>
  <rfmt sheetId="62" sqref="F190" start="0" length="0">
    <dxf>
      <font>
        <sz val="12"/>
        <color rgb="FF0000CC"/>
        <name val="Arial MT"/>
        <scheme val="none"/>
      </font>
    </dxf>
  </rfmt>
  <rfmt sheetId="62" s="1" sqref="B191" start="0" length="0">
    <dxf>
      <font>
        <sz val="10"/>
        <color rgb="FF0000CC"/>
        <name val="Courier"/>
        <scheme val="none"/>
      </font>
      <protection locked="0"/>
    </dxf>
  </rfmt>
  <rfmt sheetId="62" sqref="C191" start="0" length="0">
    <dxf>
      <font>
        <sz val="10"/>
        <color rgb="FF0000CC"/>
        <name val="Courier"/>
        <scheme val="none"/>
      </font>
      <fill>
        <patternFill patternType="solid">
          <bgColor indexed="9"/>
        </patternFill>
      </fill>
    </dxf>
  </rfmt>
  <rfmt sheetId="62" sqref="D191" start="0" length="0">
    <dxf>
      <font>
        <sz val="10"/>
        <color rgb="FF0000CC"/>
        <name val="Courier"/>
        <scheme val="none"/>
      </font>
      <fill>
        <patternFill patternType="solid">
          <bgColor indexed="9"/>
        </patternFill>
      </fill>
    </dxf>
  </rfmt>
  <rfmt sheetId="62" sqref="E191" start="0" length="0">
    <dxf>
      <font>
        <sz val="10"/>
        <color rgb="FF0000CC"/>
        <name val="Courier"/>
        <scheme val="none"/>
      </font>
      <fill>
        <patternFill patternType="solid">
          <bgColor indexed="9"/>
        </patternFill>
      </fill>
    </dxf>
  </rfmt>
  <rfmt sheetId="62" sqref="F191" start="0" length="0">
    <dxf>
      <font>
        <sz val="12"/>
        <color rgb="FF0000CC"/>
        <name val="Arial MT"/>
        <scheme val="none"/>
      </font>
    </dxf>
  </rfmt>
  <rfmt sheetId="62" s="1" sqref="B192" start="0" length="0">
    <dxf>
      <font>
        <sz val="10"/>
        <color rgb="FF0000CC"/>
        <name val="Courier"/>
        <scheme val="none"/>
      </font>
      <protection locked="0"/>
    </dxf>
  </rfmt>
  <rcc rId="8437" sId="62" odxf="1" dxf="1" numFmtId="34">
    <nc r="C192">
      <v>53973518</v>
    </nc>
    <ndxf>
      <font>
        <sz val="10"/>
        <color rgb="FF0000CC"/>
        <name val="Courier"/>
        <scheme val="none"/>
      </font>
      <numFmt numFmtId="176" formatCode="_(* #,##0_);_(* \(#,##0\);_(* &quot;-&quot;??_);_(@_)"/>
      <fill>
        <patternFill patternType="solid">
          <bgColor indexed="9"/>
        </patternFill>
      </fill>
      <border outline="0">
        <bottom style="double">
          <color indexed="64"/>
        </bottom>
      </border>
    </ndxf>
  </rcc>
  <rcc rId="8438" sId="62" odxf="1" dxf="1" numFmtId="34">
    <nc r="D192">
      <v>45876510.200000003</v>
    </nc>
    <ndxf>
      <font>
        <sz val="10"/>
        <color rgb="FF0000CC"/>
        <name val="Courier"/>
        <scheme val="none"/>
      </font>
      <numFmt numFmtId="176" formatCode="_(* #,##0_);_(* \(#,##0\);_(* &quot;-&quot;??_);_(@_)"/>
      <fill>
        <patternFill patternType="solid">
          <bgColor indexed="9"/>
        </patternFill>
      </fill>
      <border outline="0">
        <bottom style="double">
          <color indexed="64"/>
        </bottom>
      </border>
    </ndxf>
  </rcc>
  <rcc rId="8439" sId="62" odxf="1" dxf="1" numFmtId="34">
    <nc r="E192">
      <v>8097007.7999999998</v>
    </nc>
    <ndxf>
      <font>
        <sz val="10"/>
        <color rgb="FF0000CC"/>
        <name val="Courier"/>
        <scheme val="none"/>
      </font>
      <numFmt numFmtId="176" formatCode="_(* #,##0_);_(* \(#,##0\);_(* &quot;-&quot;??_);_(@_)"/>
      <fill>
        <patternFill patternType="solid">
          <bgColor indexed="9"/>
        </patternFill>
      </fill>
      <border outline="0">
        <bottom style="double">
          <color indexed="64"/>
        </bottom>
      </border>
    </ndxf>
  </rcc>
  <rfmt sheetId="62" sqref="F192" start="0" length="0">
    <dxf>
      <font>
        <sz val="12"/>
        <color rgb="FF0000CC"/>
        <name val="Arial MT"/>
        <scheme val="none"/>
      </font>
    </dxf>
  </rfmt>
  <rfmt sheetId="62" sqref="B193" start="0" length="0">
    <dxf>
      <font>
        <sz val="12"/>
        <color auto="1"/>
        <name val="Arial MT"/>
        <scheme val="none"/>
      </font>
    </dxf>
  </rfmt>
  <rfmt sheetId="62" sqref="C193" start="0" length="0">
    <dxf>
      <font>
        <sz val="10"/>
        <color indexed="12"/>
        <name val="Arial MT"/>
        <scheme val="none"/>
      </font>
      <fill>
        <patternFill patternType="solid">
          <bgColor indexed="9"/>
        </patternFill>
      </fill>
      <protection locked="1"/>
    </dxf>
  </rfmt>
  <rfmt sheetId="62" sqref="D193" start="0" length="0">
    <dxf>
      <font>
        <sz val="10"/>
        <color indexed="12"/>
        <name val="Arial MT"/>
        <scheme val="none"/>
      </font>
      <fill>
        <patternFill patternType="solid">
          <bgColor indexed="9"/>
        </patternFill>
      </fill>
      <protection locked="1"/>
    </dxf>
  </rfmt>
  <rfmt sheetId="62" sqref="E193" start="0" length="0">
    <dxf>
      <font>
        <sz val="10"/>
        <color indexed="12"/>
        <name val="Arial MT"/>
        <scheme val="none"/>
      </font>
      <fill>
        <patternFill patternType="solid">
          <bgColor indexed="9"/>
        </patternFill>
      </fill>
      <protection locked="1"/>
    </dxf>
  </rfmt>
  <rfmt sheetId="62" sqref="C194" start="0" length="0">
    <dxf>
      <font>
        <sz val="12"/>
        <color auto="1"/>
        <name val="Arial"/>
        <scheme val="none"/>
      </font>
      <protection locked="1"/>
    </dxf>
  </rfmt>
  <rfmt sheetId="62" sqref="D194" start="0" length="0">
    <dxf>
      <font>
        <sz val="12"/>
        <color auto="1"/>
        <name val="Arial"/>
        <scheme val="none"/>
      </font>
      <protection locked="1"/>
    </dxf>
  </rfmt>
  <rfmt sheetId="62" sqref="E194" start="0" length="0">
    <dxf>
      <font>
        <sz val="12"/>
        <color auto="1"/>
        <name val="Arial"/>
        <scheme val="none"/>
      </font>
      <protection locked="1"/>
    </dxf>
  </rfmt>
  <rm rId="8440" sheetId="62" source="C157:E192" destination="D157:F192" sourceSheetId="62">
    <rfmt sheetId="62" sqref="F157" start="0" length="0">
      <dxf>
        <font>
          <sz val="12"/>
          <color rgb="FF0000CC"/>
          <name val="Arial MT"/>
          <scheme val="none"/>
        </font>
      </dxf>
    </rfmt>
    <rfmt sheetId="62" sqref="F158" start="0" length="0">
      <dxf>
        <font>
          <sz val="12"/>
          <color rgb="FF0000CC"/>
          <name val="Arial MT"/>
          <scheme val="none"/>
        </font>
      </dxf>
    </rfmt>
    <rfmt sheetId="62" sqref="F159" start="0" length="0">
      <dxf>
        <font>
          <sz val="12"/>
          <color rgb="FF0000CC"/>
          <name val="Arial MT"/>
          <scheme val="none"/>
        </font>
      </dxf>
    </rfmt>
    <rfmt sheetId="62" sqref="F160" start="0" length="0">
      <dxf>
        <font>
          <sz val="12"/>
          <color rgb="FF0000CC"/>
          <name val="Arial MT"/>
          <scheme val="none"/>
        </font>
      </dxf>
    </rfmt>
    <rfmt sheetId="62" sqref="F161" start="0" length="0">
      <dxf>
        <font>
          <sz val="12"/>
          <color rgb="FF0000CC"/>
          <name val="Arial MT"/>
          <scheme val="none"/>
        </font>
      </dxf>
    </rfmt>
    <rfmt sheetId="62" sqref="F162" start="0" length="0">
      <dxf>
        <font>
          <sz val="12"/>
          <color rgb="FF0000CC"/>
          <name val="Arial MT"/>
          <scheme val="none"/>
        </font>
      </dxf>
    </rfmt>
    <rfmt sheetId="62" sqref="F163" start="0" length="0">
      <dxf>
        <font>
          <sz val="12"/>
          <color rgb="FF0000CC"/>
          <name val="Arial MT"/>
          <scheme val="none"/>
        </font>
      </dxf>
    </rfmt>
    <rfmt sheetId="62" sqref="F164" start="0" length="0">
      <dxf>
        <font>
          <sz val="12"/>
          <color rgb="FF0000CC"/>
          <name val="Arial MT"/>
          <scheme val="none"/>
        </font>
      </dxf>
    </rfmt>
    <rfmt sheetId="62" sqref="F165" start="0" length="0">
      <dxf>
        <font>
          <sz val="12"/>
          <color rgb="FF0000CC"/>
          <name val="Arial MT"/>
          <scheme val="none"/>
        </font>
      </dxf>
    </rfmt>
    <rfmt sheetId="62" sqref="F166" start="0" length="0">
      <dxf>
        <font>
          <sz val="12"/>
          <color rgb="FF0000CC"/>
          <name val="Arial MT"/>
          <scheme val="none"/>
        </font>
      </dxf>
    </rfmt>
    <rfmt sheetId="62" sqref="F167" start="0" length="0">
      <dxf>
        <font>
          <sz val="12"/>
          <color rgb="FF0000CC"/>
          <name val="Arial MT"/>
          <scheme val="none"/>
        </font>
      </dxf>
    </rfmt>
    <rfmt sheetId="62" sqref="F168" start="0" length="0">
      <dxf>
        <font>
          <sz val="12"/>
          <color rgb="FF0000CC"/>
          <name val="Arial MT"/>
          <scheme val="none"/>
        </font>
      </dxf>
    </rfmt>
    <rfmt sheetId="62" sqref="F169" start="0" length="0">
      <dxf>
        <font>
          <sz val="12"/>
          <color rgb="FF0000CC"/>
          <name val="Arial MT"/>
          <scheme val="none"/>
        </font>
      </dxf>
    </rfmt>
    <rfmt sheetId="62" sqref="F170" start="0" length="0">
      <dxf>
        <font>
          <sz val="12"/>
          <color rgb="FF0000CC"/>
          <name val="Arial MT"/>
          <scheme val="none"/>
        </font>
      </dxf>
    </rfmt>
    <rfmt sheetId="62" sqref="F171" start="0" length="0">
      <dxf>
        <font>
          <sz val="12"/>
          <color rgb="FF0000CC"/>
          <name val="Arial MT"/>
          <scheme val="none"/>
        </font>
      </dxf>
    </rfmt>
    <rfmt sheetId="62" sqref="F172" start="0" length="0">
      <dxf>
        <font>
          <sz val="12"/>
          <color rgb="FF0000CC"/>
          <name val="Arial MT"/>
          <scheme val="none"/>
        </font>
      </dxf>
    </rfmt>
    <rfmt sheetId="62" sqref="F173" start="0" length="0">
      <dxf>
        <font>
          <sz val="12"/>
          <color rgb="FF0000CC"/>
          <name val="Arial MT"/>
          <scheme val="none"/>
        </font>
      </dxf>
    </rfmt>
    <rfmt sheetId="62" sqref="F174" start="0" length="0">
      <dxf>
        <font>
          <sz val="12"/>
          <color rgb="FF0000CC"/>
          <name val="Arial MT"/>
          <scheme val="none"/>
        </font>
      </dxf>
    </rfmt>
    <rfmt sheetId="62" sqref="F175" start="0" length="0">
      <dxf>
        <font>
          <sz val="12"/>
          <color rgb="FF0000CC"/>
          <name val="Arial MT"/>
          <scheme val="none"/>
        </font>
      </dxf>
    </rfmt>
    <rfmt sheetId="62" sqref="F176" start="0" length="0">
      <dxf>
        <font>
          <sz val="12"/>
          <color rgb="FF0000CC"/>
          <name val="Arial MT"/>
          <scheme val="none"/>
        </font>
      </dxf>
    </rfmt>
    <rfmt sheetId="62" sqref="F177" start="0" length="0">
      <dxf>
        <font>
          <sz val="12"/>
          <color rgb="FF0000CC"/>
          <name val="Arial MT"/>
          <scheme val="none"/>
        </font>
      </dxf>
    </rfmt>
    <rfmt sheetId="62" sqref="F178" start="0" length="0">
      <dxf>
        <font>
          <sz val="12"/>
          <color rgb="FF0000CC"/>
          <name val="Arial MT"/>
          <scheme val="none"/>
        </font>
      </dxf>
    </rfmt>
    <rfmt sheetId="62" sqref="F179" start="0" length="0">
      <dxf>
        <font>
          <sz val="12"/>
          <color rgb="FF0000CC"/>
          <name val="Arial MT"/>
          <scheme val="none"/>
        </font>
      </dxf>
    </rfmt>
    <rfmt sheetId="62" sqref="F180" start="0" length="0">
      <dxf>
        <font>
          <sz val="12"/>
          <color rgb="FF0000CC"/>
          <name val="Arial MT"/>
          <scheme val="none"/>
        </font>
      </dxf>
    </rfmt>
    <rfmt sheetId="62" sqref="F181" start="0" length="0">
      <dxf>
        <font>
          <sz val="12"/>
          <color rgb="FF0000CC"/>
          <name val="Arial MT"/>
          <scheme val="none"/>
        </font>
      </dxf>
    </rfmt>
    <rfmt sheetId="62" sqref="F182" start="0" length="0">
      <dxf>
        <font>
          <sz val="12"/>
          <color rgb="FF0000CC"/>
          <name val="Arial MT"/>
          <scheme val="none"/>
        </font>
      </dxf>
    </rfmt>
    <rfmt sheetId="62" sqref="F183" start="0" length="0">
      <dxf>
        <font>
          <sz val="12"/>
          <color rgb="FF0000CC"/>
          <name val="Arial MT"/>
          <scheme val="none"/>
        </font>
      </dxf>
    </rfmt>
    <rfmt sheetId="62" sqref="F184" start="0" length="0">
      <dxf>
        <font>
          <sz val="12"/>
          <color rgb="FF0000CC"/>
          <name val="Arial MT"/>
          <scheme val="none"/>
        </font>
      </dxf>
    </rfmt>
    <rfmt sheetId="62" sqref="F185" start="0" length="0">
      <dxf>
        <font>
          <sz val="12"/>
          <color rgb="FF0000CC"/>
          <name val="Arial MT"/>
          <scheme val="none"/>
        </font>
      </dxf>
    </rfmt>
    <rfmt sheetId="62" sqref="F186" start="0" length="0">
      <dxf>
        <font>
          <sz val="12"/>
          <color rgb="FF0000CC"/>
          <name val="Arial MT"/>
          <scheme val="none"/>
        </font>
      </dxf>
    </rfmt>
    <rfmt sheetId="62" sqref="F187" start="0" length="0">
      <dxf>
        <font>
          <sz val="12"/>
          <color rgb="FF0000CC"/>
          <name val="Arial MT"/>
          <scheme val="none"/>
        </font>
      </dxf>
    </rfmt>
    <rfmt sheetId="62" sqref="F188" start="0" length="0">
      <dxf>
        <font>
          <sz val="12"/>
          <color rgb="FF0000CC"/>
          <name val="Arial MT"/>
          <scheme val="none"/>
        </font>
      </dxf>
    </rfmt>
    <rfmt sheetId="62" sqref="F189" start="0" length="0">
      <dxf>
        <font>
          <sz val="12"/>
          <color rgb="FF0000CC"/>
          <name val="Arial MT"/>
          <scheme val="none"/>
        </font>
      </dxf>
    </rfmt>
    <rfmt sheetId="62" sqref="F190" start="0" length="0">
      <dxf>
        <font>
          <sz val="12"/>
          <color rgb="FF0000CC"/>
          <name val="Arial MT"/>
          <scheme val="none"/>
        </font>
      </dxf>
    </rfmt>
    <rfmt sheetId="62" sqref="F191" start="0" length="0">
      <dxf>
        <font>
          <sz val="12"/>
          <color rgb="FF0000CC"/>
          <name val="Arial MT"/>
          <scheme val="none"/>
        </font>
      </dxf>
    </rfmt>
    <rfmt sheetId="62" sqref="F192" start="0" length="0">
      <dxf>
        <font>
          <sz val="12"/>
          <color rgb="FF0000CC"/>
          <name val="Arial MT"/>
          <scheme val="none"/>
        </font>
      </dxf>
    </rfmt>
  </rm>
  <rcc rId="8441" sId="62" odxf="1" s="1" dxf="1">
    <nc r="B151" t="inlineStr">
      <is>
        <t xml:space="preserve">The operations and maintenance expenses not assignable to a particular department and not closely </t>
      </is>
    </nc>
    <ndxf>
      <font>
        <sz val="10"/>
        <color indexed="12"/>
        <name val="Courier"/>
        <scheme val="none"/>
      </font>
    </ndxf>
  </rcc>
  <rcc rId="8442" sId="62" odxf="1" s="1" dxf="1">
    <nc r="B152" t="inlineStr">
      <is>
        <t xml:space="preserve">related to any other expenses charged to a particular department were apportioned 85% to the </t>
      </is>
    </nc>
    <ndxf>
      <font>
        <sz val="10"/>
        <color indexed="12"/>
        <name val="Courier"/>
        <scheme val="none"/>
      </font>
    </ndxf>
  </rcc>
  <rcc rId="8443" sId="62" odxf="1" s="1" dxf="1">
    <nc r="B153" t="inlineStr">
      <is>
        <t>Electric Department and 15% to the Gas Department.</t>
      </is>
    </nc>
    <ndxf>
      <font>
        <sz val="10"/>
        <color indexed="12"/>
        <name val="Courier"/>
        <scheme val="none"/>
      </font>
    </ndxf>
  </rcc>
  <rfmt sheetId="62" s="1" sqref="B154" start="0" length="0">
    <dxf>
      <font>
        <sz val="10"/>
        <color indexed="12"/>
        <name val="Courier"/>
        <scheme val="none"/>
      </font>
    </dxf>
  </rfmt>
  <rcc rId="8444" sId="62" odxf="1" s="1" dxf="1">
    <nc r="B155" t="inlineStr">
      <is>
        <t xml:space="preserve">Total Expenses Allocated to Electric &amp; Gas Departments are summarized below: </t>
      </is>
    </nc>
    <ndxf>
      <font>
        <sz val="10"/>
        <color indexed="12"/>
        <name val="Courier"/>
        <scheme val="none"/>
      </font>
    </ndxf>
  </rcc>
  <rfmt sheetId="62" s="1" sqref="B156" start="0" length="0">
    <dxf/>
  </rfmt>
  <rfmt sheetId="62" s="1" sqref="B157" start="0" length="0">
    <dxf>
      <font>
        <sz val="10"/>
        <color indexed="12"/>
        <name val="Courier"/>
        <scheme val="none"/>
      </font>
    </dxf>
  </rfmt>
  <rcc rId="8445" sId="62" odxf="1" s="1" dxf="1">
    <nc r="B158" t="inlineStr">
      <is>
        <t xml:space="preserve"> Account Title </t>
      </is>
    </nc>
    <ndxf>
      <font>
        <sz val="10"/>
        <color indexed="12"/>
        <name val="Courier"/>
        <scheme val="none"/>
      </font>
    </ndxf>
  </rcc>
  <rfmt sheetId="62" s="1" sqref="B159" start="0" length="0">
    <dxf>
      <font>
        <sz val="10"/>
        <color indexed="12"/>
        <name val="Courier"/>
        <scheme val="none"/>
      </font>
    </dxf>
  </rfmt>
  <rcc rId="8446" sId="62" odxf="1" s="1" dxf="1">
    <nc r="B160" t="inlineStr">
      <is>
        <t xml:space="preserve"> Depreciation &amp; Amortization  </t>
      </is>
    </nc>
    <ndxf>
      <font>
        <sz val="10"/>
        <color indexed="12"/>
        <name val="Courier"/>
        <scheme val="none"/>
      </font>
    </ndxf>
  </rcc>
  <rcc rId="8447" sId="62" odxf="1" s="1" dxf="1">
    <nc r="B161" t="inlineStr">
      <is>
        <t xml:space="preserve">Operation &amp; Maintenance Exp. </t>
      </is>
    </nc>
    <ndxf>
      <font>
        <sz val="10"/>
        <color indexed="12"/>
        <name val="Courier"/>
        <scheme val="none"/>
      </font>
    </ndxf>
  </rcc>
  <rcc rId="8448" sId="62" odxf="1" s="1" dxf="1">
    <nc r="B162" t="inlineStr">
      <is>
        <t xml:space="preserve">Supervision </t>
      </is>
    </nc>
    <ndxf>
      <font>
        <sz val="10"/>
        <color indexed="12"/>
        <name val="Courier"/>
        <scheme val="none"/>
      </font>
    </ndxf>
  </rcc>
  <rcc rId="8449" sId="62" odxf="1" s="1" dxf="1">
    <nc r="B163" t="inlineStr">
      <is>
        <t>Meter Reading Expenses</t>
      </is>
    </nc>
    <ndxf>
      <font>
        <sz val="10"/>
        <color indexed="12"/>
        <name val="Courier"/>
        <scheme val="none"/>
      </font>
    </ndxf>
  </rcc>
  <rcc rId="8450" sId="62" odxf="1" s="1" dxf="1">
    <nc r="B164" t="inlineStr">
      <is>
        <t xml:space="preserve">Customer Rec &amp; Collection Exp. </t>
      </is>
    </nc>
    <ndxf>
      <font>
        <sz val="10"/>
        <color indexed="12"/>
        <name val="Courier"/>
        <scheme val="none"/>
      </font>
    </ndxf>
  </rcc>
  <rcc rId="8451" sId="62" odxf="1" s="1" dxf="1">
    <nc r="B165" t="inlineStr">
      <is>
        <t xml:space="preserve">Misc. Customer Accounting Exp. </t>
      </is>
    </nc>
    <ndxf>
      <font>
        <sz val="10"/>
        <color indexed="12"/>
        <name val="Courier"/>
        <scheme val="none"/>
      </font>
    </ndxf>
  </rcc>
  <rfmt sheetId="62" s="1" sqref="B166" start="0" length="0">
    <dxf>
      <font>
        <sz val="10"/>
        <color indexed="12"/>
        <name val="Courier"/>
        <scheme val="none"/>
      </font>
    </dxf>
  </rfmt>
  <rcc rId="8452" sId="62" odxf="1" s="1" dxf="1">
    <nc r="B167" t="inlineStr">
      <is>
        <t xml:space="preserve">Total Customer Accounting Exp.  </t>
      </is>
    </nc>
    <ndxf>
      <font>
        <sz val="10"/>
        <color indexed="12"/>
        <name val="Courier"/>
        <scheme val="none"/>
      </font>
    </ndxf>
  </rcc>
  <rfmt sheetId="62" s="1" sqref="B168" start="0" length="0">
    <dxf>
      <font>
        <sz val="10"/>
        <color indexed="12"/>
        <name val="Courier"/>
        <scheme val="none"/>
      </font>
    </dxf>
  </rfmt>
  <rcc rId="8453" sId="62" odxf="1" s="1" dxf="1">
    <nc r="B169" t="inlineStr">
      <is>
        <t xml:space="preserve">Customer Assistance Expenses </t>
      </is>
    </nc>
    <ndxf>
      <font>
        <sz val="10"/>
        <color indexed="12"/>
        <name val="Courier"/>
        <scheme val="none"/>
      </font>
    </ndxf>
  </rcc>
  <rcc rId="8454" sId="62" odxf="1" s="1" dxf="1">
    <nc r="B170" t="inlineStr">
      <is>
        <t>Informational Advertising Exp.</t>
      </is>
    </nc>
    <ndxf>
      <font>
        <sz val="10"/>
        <color indexed="12"/>
        <name val="Courier"/>
        <scheme val="none"/>
      </font>
    </ndxf>
  </rcc>
  <rcc rId="8455" sId="62" odxf="1" s="1" dxf="1">
    <nc r="B171" t="inlineStr">
      <is>
        <t xml:space="preserve">Misc. Customer Service Expenses </t>
      </is>
    </nc>
    <ndxf>
      <font>
        <sz val="10"/>
        <color indexed="12"/>
        <name val="Courier"/>
        <scheme val="none"/>
      </font>
    </ndxf>
  </rcc>
  <rcc rId="8456" sId="62" odxf="1" s="1" dxf="1">
    <nc r="B172" t="inlineStr">
      <is>
        <t>Demonstrating and Selling Expenses</t>
      </is>
    </nc>
    <ndxf>
      <font>
        <sz val="10"/>
        <color indexed="12"/>
        <name val="Courier"/>
        <scheme val="none"/>
      </font>
    </ndxf>
  </rcc>
  <rcc rId="8457" sId="62" odxf="1" s="1" dxf="1">
    <nc r="B173" t="inlineStr">
      <is>
        <t>Misc. Sales Promotion Expense</t>
      </is>
    </nc>
    <ndxf>
      <font>
        <sz val="10"/>
        <color indexed="12"/>
        <name val="Courier"/>
        <scheme val="none"/>
      </font>
    </ndxf>
  </rcc>
  <rfmt sheetId="62" s="1" sqref="B174" start="0" length="0">
    <dxf>
      <font>
        <sz val="10"/>
        <color indexed="12"/>
        <name val="Courier"/>
        <scheme val="none"/>
      </font>
    </dxf>
  </rfmt>
  <rcc rId="8458" sId="62" odxf="1" s="1" dxf="1">
    <nc r="B175" t="inlineStr">
      <is>
        <t xml:space="preserve"> Total Sales &amp; Services Expenses </t>
      </is>
    </nc>
    <ndxf>
      <font>
        <sz val="10"/>
        <color indexed="12"/>
        <name val="Courier"/>
        <scheme val="none"/>
      </font>
    </ndxf>
  </rcc>
  <rfmt sheetId="62" s="1" sqref="B176" start="0" length="0">
    <dxf>
      <font>
        <sz val="10"/>
        <color indexed="12"/>
        <name val="Courier"/>
        <scheme val="none"/>
      </font>
    </dxf>
  </rfmt>
  <rcc rId="8459" sId="62" odxf="1" s="1" dxf="1">
    <nc r="B177" t="inlineStr">
      <is>
        <t xml:space="preserve">Admin. &amp; General Sales </t>
      </is>
    </nc>
    <ndxf>
      <font>
        <sz val="10"/>
        <color indexed="12"/>
        <name val="Courier"/>
        <scheme val="none"/>
      </font>
    </ndxf>
  </rcc>
  <rcc rId="8460" sId="62" odxf="1" s="1" dxf="1">
    <nc r="B178" t="inlineStr">
      <is>
        <t xml:space="preserve">Office Supplies &amp; Expenses  </t>
      </is>
    </nc>
    <ndxf>
      <font>
        <sz val="10"/>
        <color indexed="12"/>
        <name val="Courier"/>
        <scheme val="none"/>
      </font>
    </ndxf>
  </rcc>
  <rcc rId="8461" sId="62" odxf="1" s="1" dxf="1">
    <nc r="B179" t="inlineStr">
      <is>
        <t xml:space="preserve">Outside Services Employed </t>
      </is>
    </nc>
    <ndxf>
      <font>
        <sz val="10"/>
        <color indexed="12"/>
        <name val="Courier"/>
        <scheme val="none"/>
      </font>
    </ndxf>
  </rcc>
  <rcc rId="8462" sId="62" odxf="1" s="1" dxf="1">
    <nc r="B180" t="inlineStr">
      <is>
        <t>Property Insurance</t>
      </is>
    </nc>
    <ndxf>
      <font>
        <sz val="10"/>
        <color indexed="12"/>
        <name val="Courier"/>
        <scheme val="none"/>
      </font>
    </ndxf>
  </rcc>
  <rcc rId="8463" sId="62" odxf="1" s="1" dxf="1">
    <nc r="B181" t="inlineStr">
      <is>
        <t xml:space="preserve">Injuries &amp; Damages  </t>
      </is>
    </nc>
    <ndxf>
      <font>
        <sz val="10"/>
        <color indexed="12"/>
        <name val="Courier"/>
        <scheme val="none"/>
      </font>
    </ndxf>
  </rcc>
  <rcc rId="8464" sId="62" odxf="1" s="1" dxf="1">
    <nc r="B182" t="inlineStr">
      <is>
        <t>Employees Pensions &amp; Benefits</t>
      </is>
    </nc>
    <ndxf>
      <font>
        <sz val="10"/>
        <color indexed="12"/>
        <name val="Courier"/>
        <scheme val="none"/>
      </font>
    </ndxf>
  </rcc>
  <rcc rId="8465" sId="62" odxf="1" s="1" dxf="1">
    <nc r="B183" t="inlineStr">
      <is>
        <t>Regulatory Commission Expenses</t>
      </is>
    </nc>
    <ndxf>
      <font>
        <sz val="10"/>
        <color indexed="12"/>
        <name val="Courier"/>
        <scheme val="none"/>
      </font>
    </ndxf>
  </rcc>
  <rcc rId="8466" sId="62" odxf="1" s="1" dxf="1">
    <nc r="B184" t="inlineStr">
      <is>
        <t>Miscellaneous General Expenses</t>
      </is>
    </nc>
    <ndxf>
      <font>
        <sz val="10"/>
        <color indexed="12"/>
        <name val="Courier"/>
        <scheme val="none"/>
      </font>
    </ndxf>
  </rcc>
  <rcc rId="8467" sId="62" odxf="1" s="1" dxf="1">
    <nc r="B185" t="inlineStr">
      <is>
        <t xml:space="preserve">Rents  </t>
      </is>
    </nc>
    <ndxf>
      <font>
        <sz val="10"/>
        <color indexed="12"/>
        <name val="Courier"/>
        <scheme val="none"/>
      </font>
    </ndxf>
  </rcc>
  <rcc rId="8468" sId="62" odxf="1" s="1" dxf="1">
    <nc r="B186" t="inlineStr">
      <is>
        <t>Maintenance of General Plant</t>
      </is>
    </nc>
    <ndxf>
      <font>
        <sz val="10"/>
        <color indexed="12"/>
        <name val="Courier"/>
        <scheme val="none"/>
      </font>
    </ndxf>
  </rcc>
  <rfmt sheetId="62" s="1" sqref="B187" start="0" length="0">
    <dxf>
      <font>
        <sz val="10"/>
        <color indexed="12"/>
        <name val="Courier"/>
        <scheme val="none"/>
      </font>
    </dxf>
  </rfmt>
  <rcc rId="8469" sId="62" odxf="1" s="1" dxf="1">
    <nc r="B188" t="inlineStr">
      <is>
        <t>Total Administrative &amp; General</t>
      </is>
    </nc>
    <ndxf>
      <font>
        <sz val="10"/>
        <color indexed="12"/>
        <name val="Courier"/>
        <scheme val="none"/>
      </font>
    </ndxf>
  </rcc>
  <rfmt sheetId="62" s="1" sqref="B189" start="0" length="0">
    <dxf>
      <font>
        <sz val="10"/>
        <color indexed="12"/>
        <name val="Courier"/>
        <scheme val="none"/>
      </font>
    </dxf>
  </rfmt>
  <rcc rId="8470" sId="62" odxf="1" s="1" dxf="1">
    <nc r="B190" t="inlineStr">
      <is>
        <t xml:space="preserve">Total Operation &amp; Maintenance  </t>
      </is>
    </nc>
    <ndxf>
      <font>
        <sz val="10"/>
        <color indexed="12"/>
        <name val="Courier"/>
        <scheme val="none"/>
      </font>
    </ndxf>
  </rcc>
  <rfmt sheetId="62" s="1" sqref="B191" start="0" length="0">
    <dxf>
      <font>
        <sz val="10"/>
        <color indexed="12"/>
        <name val="Courier"/>
        <scheme val="none"/>
      </font>
    </dxf>
  </rfmt>
  <rcc rId="8471" sId="62" odxf="1" s="1" dxf="1">
    <nc r="B192" t="inlineStr">
      <is>
        <t xml:space="preserve">Total Common Utility Expenses </t>
      </is>
    </nc>
    <ndxf>
      <font>
        <sz val="10"/>
        <color indexed="12"/>
        <name val="Courier"/>
        <scheme val="none"/>
      </font>
    </ndxf>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2" sqref="D160" start="0" length="0">
    <dxf>
      <border>
        <left/>
      </border>
    </dxf>
  </rfmt>
  <rfmt sheetId="62" sqref="D160:F160" start="0" length="0">
    <dxf>
      <border>
        <top/>
      </border>
    </dxf>
  </rfmt>
  <rfmt sheetId="62" sqref="F160" start="0" length="0">
    <dxf>
      <border>
        <right/>
      </border>
    </dxf>
  </rfmt>
  <rfmt sheetId="62" sqref="D160:F160" start="0" length="0">
    <dxf>
      <border>
        <bottom/>
      </border>
    </dxf>
  </rfmt>
  <rfmt sheetId="62" sqref="D173:F173" start="0" length="0">
    <dxf>
      <border>
        <bottom style="medium">
          <color indexed="64"/>
        </bottom>
      </border>
    </dxf>
  </rfmt>
  <rfmt sheetId="62" sqref="D165:F165" start="0" length="0">
    <dxf>
      <border>
        <bottom style="medium">
          <color indexed="64"/>
        </bottom>
      </border>
    </dxf>
  </rfmt>
  <rfmt sheetId="62" sqref="D186:F186" start="0" length="0">
    <dxf>
      <border>
        <bottom style="medium">
          <color indexed="64"/>
        </bottom>
      </border>
    </dxf>
  </rfmt>
  <rfmt sheetId="62" sqref="D165:F165" start="0" length="0">
    <dxf>
      <border>
        <bottom style="thin">
          <color indexed="64"/>
        </bottom>
      </border>
    </dxf>
  </rfmt>
  <rfmt sheetId="62" sqref="D173:F173" start="0" length="0">
    <dxf>
      <border>
        <bottom style="thin">
          <color indexed="64"/>
        </bottom>
      </border>
    </dxf>
  </rfmt>
  <rfmt sheetId="62" sqref="D186:F186" start="0" length="0">
    <dxf>
      <border>
        <bottom style="thin">
          <color indexed="64"/>
        </bottom>
      </border>
    </dxf>
  </rfmt>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95" sId="37" xfDxf="1" s="1" dxf="1">
    <nc r="C35" t="inlineStr">
      <is>
        <t>a.  On September 25, 1987, the Board of Directors approved, pursuant to section 516 of the New York Business Corporation Law, the transfer of $50 million from stated capital surplus (Paid-in Capital) as of September 30, 1987.  The amount so transferred from stated capital surplus will be subsequently available for the payment of dividends on common and preferred stock, subject to compliance with applicable regulatory requirements.  It is not the present intention of the Company to use such capital surplus for the payment of dividends; however, the transfer so approved by the Board of Directors will provide the Company with additional flexibility respect to dividend payments in the future.</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0" hidden="0"/>
    </ndxf>
  </rcc>
  <rcc rId="8796" sId="37" numFmtId="4">
    <nc r="F35">
      <v>48026482</v>
    </nc>
  </rcc>
  <rfmt sheetId="37" sqref="B35">
    <dxf>
      <alignment vertical="top" readingOrder="0"/>
    </dxf>
  </rfmt>
  <rcc rId="8797" sId="37" xfDxf="1" s="1" dxf="1">
    <nc r="C37" t="inlineStr">
      <is>
        <t>b.  The shareholders, at the annual meeting of shareholders held April 5, 1988 adopted a proposal to amend the Certificate of Incorporation of the Company to change the 30 million authorized shares of common stock without par value to par value of $5 per share.  The Company, on April 19, 1988, petitioned the PSC for authorization to change the par value of its common stock to $5 per share.  By Order issued and effective February 9, 1989, the PSC granted such approval and consent.  A certificate of Amendment of the Company's Certificate of Incorporation was filed in the Office of the Department of State of New York on March 2, 1989 to effect such change in designation.  At March 31, 1989, the Company had 14,607,714 shares of Common stock issued and outstanding.  This change to $5 par value stock resulted in a transfer from Account 201 Common Stock issued to this account in the amount of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1" indent="0" justifyLastLine="0" shrinkToFit="0" readingOrder="0"/>
      <border diagonalUp="0" diagonalDown="0" outline="0">
        <left style="thin">
          <color indexed="8"/>
        </left>
        <right/>
        <top/>
        <bottom/>
      </border>
      <protection locked="1" hidden="0"/>
    </ndxf>
  </rcc>
  <rm rId="8798" sheetId="37" source="C37" destination="C44" sourceSheetId="37">
    <rfmt sheetId="37" sqref="C44" start="0" length="0">
      <dxf>
        <font>
          <sz val="12"/>
          <color auto="1"/>
          <name val="Arial"/>
          <scheme val="none"/>
        </font>
      </dxf>
    </rfmt>
  </rm>
  <rcc rId="8799" sId="37" numFmtId="4">
    <nc r="F44">
      <v>161343532</v>
    </nc>
  </rcc>
  <rcc rId="8800" sId="37" xfDxf="1" s="1" dxf="1">
    <nc r="C53" t="inlineStr">
      <is>
        <t>Paid-in Capital paid to CH Energy Group - Parent Company - Feb 2001 / 2009/ 2013</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8801" sId="37" xfDxf="1" s="1" dxf="1">
    <nc r="C54" t="inlineStr">
      <is>
        <t xml:space="preserve">$40M change was associated with the Fortis, Inc. merger in 2013.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ndxf>
  </rcc>
  <rcc rId="8802" sId="37" numFmtId="4">
    <nc r="F54">
      <v>-33258492</v>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37" sId="38" xfDxf="1" s="1" dxf="1">
    <nc r="B44" t="inlineStr">
      <is>
        <t>Common Stock</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4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8838" sId="38" xfDxf="1" s="1" dxf="1" numFmtId="4">
    <nc r="E44">
      <v>4632842</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ndxf>
  </rcc>
  <rcc rId="8839" sId="38" xfDxf="1" s="1" dxf="1">
    <nc r="B45" t="inlineStr">
      <is>
        <t>4.50% Cumulative Preferred Stock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4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8840" sId="38" xfDxf="1" s="1" dxf="1" numFmtId="4">
    <nc r="E45">
      <v>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ndxf>
  </rcc>
  <rcc rId="8841" sId="38" xfDxf="1" s="1" dxf="1">
    <nc r="B46" t="inlineStr">
      <is>
        <t>4.75% Cumulative Preferred Stock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4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8842" sId="38" xfDxf="1" s="1" dxf="1" numFmtId="4">
    <nc r="E46">
      <v>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ndxf>
  </rcc>
  <rcc rId="8843" sId="38" xfDxf="1" s="1" dxf="1">
    <nc r="B47" t="inlineStr">
      <is>
        <t>Preferred Stock Authorization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47"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8844" sId="38" xfDxf="1" s="1" dxf="1" numFmtId="4">
    <nc r="E47">
      <v>0</v>
    </nc>
    <n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ndxf>
  </rcc>
  <rfmt sheetId="38" xfDxf="1" s="1" sqref="B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dxf>
  </rfmt>
  <rfmt sheetId="38" xfDxf="1" s="1" sqref="C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48"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48"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cc rId="8845" sId="38" xfDxf="1" s="1" dxf="1">
    <nc r="B49" t="inlineStr">
      <is>
        <t xml:space="preserve">(**) On March 21, 2013, Central Hudson redeemed its two outstanding series of preferred stock.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49"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49"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cc rId="8846" sId="38" xfDxf="1" s="1" dxf="1">
    <nc r="B50" t="inlineStr">
      <is>
        <t>Registered holders of 4.50% Cumulative Preferred Stock received $107.00 per share plus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0"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0"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cc rId="8847" sId="38" xfDxf="1" s="1" dxf="1">
    <nc r="B51" t="inlineStr">
      <is>
        <t>accrued and unpaid dividends. Registered holders of 4.75% Cumulative Preferred Stock received</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5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1"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1"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cc rId="8848" sId="38" xfDxf="1" s="1" dxf="1">
    <nc r="B52" t="inlineStr">
      <is>
        <t xml:space="preserve">$106.75 per share plus accrued and unpaid dividends. The premiums paid in connection with the </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2"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cc rId="8849" sId="38" xfDxf="1" s="1" dxf="1">
    <nc r="B53" t="inlineStr">
      <is>
        <t>of the preferred stock were recorded as a reduciton of Retainded Earnings on Central Hudons's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5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3"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3"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cc rId="8850" sId="38" xfDxf="1" s="1" dxf="1">
    <nc r="B54" t="inlineStr">
      <is>
        <t>Balance Sheet and as a Premium on Preferred Redemption on Central Husons' Income Statement.</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ndxf>
  </rcc>
  <rfmt sheetId="38" xfDxf="1" s="1" sqref="C5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4"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4"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fmt sheetId="38" xfDxf="1" s="1" sqref="B5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dxf>
  </rfmt>
  <rfmt sheetId="38" xfDxf="1" s="1" sqref="C5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5"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5"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fmt sheetId="38" xfDxf="1" s="1" sqref="B5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top/>
        <bottom/>
      </border>
      <protection locked="1" hidden="0"/>
    </dxf>
  </rfmt>
  <rfmt sheetId="38" xfDxf="1" s="1" sqref="C5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D56"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38" xfDxf="1" s="1" sqref="E56" start="0" length="0">
    <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dxf>
  </rfmt>
  <rfmt sheetId="38" sqref="E45:E47">
    <dxf>
      <numFmt numFmtId="35" formatCode="_(* #,##0.00_);_(* \(#,##0.00\);_(* &quot;-&quot;??_);_(@_)"/>
    </dxf>
  </rfmt>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851" sId="38" ref="A29:XFD29" action="deleteRow">
    <rfmt sheetId="38" xfDxf="1" sqref="A29:XFD29" start="0" length="0">
      <dxf>
        <font/>
      </dxf>
    </rfmt>
    <rcc rId="0" sId="38" dxf="1">
      <nc r="A29" t="inlineStr">
        <is>
          <t>17</t>
        </is>
      </nc>
      <ndxf>
        <alignment horizontal="center" vertical="top" readingOrder="0"/>
        <border outline="0">
          <left style="medium">
            <color indexed="8"/>
          </left>
          <right style="thin">
            <color indexed="8"/>
          </right>
        </border>
      </ndxf>
    </rcc>
    <rfmt sheetId="38" sqref="E29" start="0" length="0">
      <dxf>
        <numFmt numFmtId="5" formatCode="#,##0_);\(#,##0\)"/>
        <border outline="0">
          <left style="thin">
            <color indexed="8"/>
          </left>
          <right style="medium">
            <color indexed="8"/>
          </right>
        </border>
      </dxf>
    </rfmt>
  </rrc>
  <rrc rId="8852" sId="38" ref="A29:XFD29" action="deleteRow">
    <rfmt sheetId="38" xfDxf="1" sqref="A29:XFD29" start="0" length="0">
      <dxf>
        <font/>
      </dxf>
    </rfmt>
    <rcc rId="0" sId="38" dxf="1">
      <nc r="A29" t="inlineStr">
        <is>
          <t>18</t>
        </is>
      </nc>
      <ndxf>
        <alignment horizontal="center" vertical="top" readingOrder="0"/>
        <border outline="0">
          <left style="medium">
            <color indexed="8"/>
          </left>
          <right style="thin">
            <color indexed="8"/>
          </right>
        </border>
      </ndxf>
    </rcc>
    <rfmt sheetId="38" sqref="E29" start="0" length="0">
      <dxf>
        <numFmt numFmtId="5" formatCode="#,##0_);\(#,##0\)"/>
        <border outline="0">
          <left style="thin">
            <color indexed="8"/>
          </left>
          <right style="medium">
            <color indexed="8"/>
          </right>
        </border>
      </dxf>
    </rfmt>
  </rrc>
  <rrc rId="8853" sId="38" ref="A29:XFD29" action="deleteRow">
    <rfmt sheetId="38" xfDxf="1" sqref="A29:XFD29" start="0" length="0">
      <dxf>
        <font/>
      </dxf>
    </rfmt>
    <rcc rId="0" sId="38" dxf="1">
      <nc r="A29" t="inlineStr">
        <is>
          <t>19</t>
        </is>
      </nc>
      <ndxf>
        <alignment horizontal="center" vertical="top" readingOrder="0"/>
        <border outline="0">
          <left style="medium">
            <color indexed="8"/>
          </left>
          <right style="thin">
            <color indexed="8"/>
          </right>
        </border>
      </ndxf>
    </rcc>
    <rfmt sheetId="38" sqref="E29" start="0" length="0">
      <dxf>
        <numFmt numFmtId="5" formatCode="#,##0_);\(#,##0\)"/>
        <border outline="0">
          <left style="thin">
            <color indexed="8"/>
          </left>
          <right style="medium">
            <color indexed="8"/>
          </right>
        </border>
      </dxf>
    </rfmt>
  </rrc>
  <rrc rId="8854" sId="38" ref="A29:XFD29" action="deleteRow">
    <undo index="0" exp="area" dr="E13:E29" r="E30" sId="38"/>
    <rfmt sheetId="38" xfDxf="1" sqref="A29:XFD29" start="0" length="0">
      <dxf>
        <font/>
      </dxf>
    </rfmt>
    <rcc rId="0" sId="38" dxf="1">
      <nc r="A29" t="inlineStr">
        <is>
          <t>20</t>
        </is>
      </nc>
      <ndxf>
        <alignment horizontal="center" vertical="top" readingOrder="0"/>
        <border outline="0">
          <left style="medium">
            <color indexed="8"/>
          </left>
          <right style="thin">
            <color indexed="8"/>
          </right>
        </border>
      </ndxf>
    </rcc>
    <rfmt sheetId="38" sqref="B29" start="0" length="0">
      <dxf>
        <border outline="0">
          <bottom style="thin">
            <color indexed="8"/>
          </bottom>
        </border>
      </dxf>
    </rfmt>
    <rfmt sheetId="38" sqref="C29" start="0" length="0">
      <dxf>
        <border outline="0">
          <bottom style="thin">
            <color indexed="8"/>
          </bottom>
        </border>
      </dxf>
    </rfmt>
    <rfmt sheetId="38" sqref="D29" start="0" length="0">
      <dxf>
        <border outline="0">
          <bottom style="thin">
            <color indexed="8"/>
          </bottom>
        </border>
      </dxf>
    </rfmt>
    <rfmt sheetId="38" sqref="E29" start="0" length="0">
      <dxf>
        <numFmt numFmtId="5" formatCode="#,##0_);\(#,##0\)"/>
        <border outline="0">
          <left style="thin">
            <color indexed="8"/>
          </left>
          <right style="medium">
            <color indexed="8"/>
          </right>
          <bottom style="thin">
            <color indexed="8"/>
          </bottom>
        </border>
      </dxf>
    </rfmt>
  </rrc>
  <rcc rId="8855" sId="38">
    <oc r="A29" t="inlineStr">
      <is>
        <t>21</t>
      </is>
    </oc>
    <nc r="A29">
      <v>17</v>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'254'!$A$1:$E$195</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095" sId="13" ref="A180:XFD180" action="deleteRow">
    <rfmt sheetId="13" xfDxf="1" sqref="A180:XFD180" start="0" length="0"/>
    <rfmt sheetId="13" sqref="B180" start="0" length="0">
      <dxf>
        <font>
          <sz val="12"/>
          <color indexed="8"/>
          <name val="Arial"/>
          <scheme val="none"/>
        </font>
        <alignment horizontal="left" vertical="top" readingOrder="0"/>
      </dxf>
    </rfmt>
    <rfmt sheetId="13" sqref="C180" start="0" length="0">
      <dxf>
        <font>
          <sz val="12"/>
          <color indexed="8"/>
          <name val="Arial"/>
          <scheme val="none"/>
        </font>
        <alignment horizontal="centerContinuous" vertical="top" readingOrder="0"/>
      </dxf>
    </rfmt>
    <rfmt sheetId="13" sqref="D180" start="0" length="0">
      <dxf>
        <font>
          <sz val="12"/>
          <color indexed="8"/>
          <name val="Arial"/>
          <scheme val="none"/>
        </font>
        <alignment horizontal="centerContinuous" vertical="top" readingOrder="0"/>
      </dxf>
    </rfmt>
    <rfmt sheetId="13" sqref="E180" start="0" length="0">
      <dxf>
        <font>
          <sz val="12"/>
          <color indexed="8"/>
          <name val="Arial"/>
          <scheme val="none"/>
        </font>
        <alignment horizontal="centerContinuous" vertical="top" readingOrder="0"/>
      </dxf>
    </rfmt>
    <rfmt sheetId="13" sqref="F180" start="0" length="0">
      <dxf>
        <font>
          <sz val="12"/>
          <color indexed="8"/>
          <name val="Arial"/>
          <scheme val="none"/>
        </font>
      </dxf>
    </rfmt>
    <rfmt sheetId="13" sqref="G180" start="0" length="0">
      <dxf>
        <font>
          <sz val="12"/>
          <color indexed="8"/>
          <name val="Arial"/>
          <scheme val="none"/>
        </font>
        <numFmt numFmtId="9" formatCode="&quot;$&quot;#,##0_);\(&quot;$&quot;#,##0\)"/>
      </dxf>
    </rfmt>
    <rfmt sheetId="13" sqref="H180" start="0" length="0">
      <dxf>
        <font>
          <sz val="12"/>
          <color indexed="8"/>
          <name val="Arial"/>
          <scheme val="none"/>
        </font>
        <numFmt numFmtId="9" formatCode="&quot;$&quot;#,##0_);\(&quot;$&quot;#,##0\)"/>
      </dxf>
    </rfmt>
  </rrc>
  <rrc rId="8096" sId="13" ref="A180:XFD180" action="deleteRow">
    <rfmt sheetId="13" xfDxf="1" sqref="A180:XFD180" start="0" length="0"/>
    <rfmt sheetId="13" sqref="B180" start="0" length="0">
      <dxf>
        <font>
          <sz val="12"/>
          <color indexed="8"/>
          <name val="Arial"/>
          <scheme val="none"/>
        </font>
        <alignment horizontal="left" vertical="top" readingOrder="0"/>
      </dxf>
    </rfmt>
    <rfmt sheetId="13" sqref="C180" start="0" length="0">
      <dxf>
        <font>
          <sz val="12"/>
          <color indexed="8"/>
          <name val="Arial"/>
          <scheme val="none"/>
        </font>
        <alignment horizontal="centerContinuous" vertical="top" readingOrder="0"/>
      </dxf>
    </rfmt>
    <rfmt sheetId="13" sqref="D180" start="0" length="0">
      <dxf>
        <font>
          <sz val="12"/>
          <color indexed="8"/>
          <name val="Arial"/>
          <scheme val="none"/>
        </font>
        <alignment horizontal="centerContinuous" vertical="top" readingOrder="0"/>
      </dxf>
    </rfmt>
    <rfmt sheetId="13" sqref="E180" start="0" length="0">
      <dxf>
        <font>
          <sz val="12"/>
          <color indexed="8"/>
          <name val="Arial"/>
          <scheme val="none"/>
        </font>
        <alignment horizontal="centerContinuous" vertical="top" readingOrder="0"/>
      </dxf>
    </rfmt>
    <rfmt sheetId="13" sqref="F180" start="0" length="0">
      <dxf>
        <font>
          <sz val="12"/>
          <color indexed="8"/>
          <name val="Arial"/>
          <scheme val="none"/>
        </font>
      </dxf>
    </rfmt>
    <rfmt sheetId="13" sqref="G180" start="0" length="0">
      <dxf>
        <font>
          <sz val="12"/>
          <color indexed="8"/>
          <name val="Arial"/>
          <scheme val="none"/>
        </font>
        <numFmt numFmtId="9" formatCode="&quot;$&quot;#,##0_);\(&quot;$&quot;#,##0\)"/>
      </dxf>
    </rfmt>
    <rfmt sheetId="13" sqref="H180" start="0" length="0">
      <dxf>
        <font>
          <sz val="12"/>
          <color indexed="8"/>
          <name val="Arial"/>
          <scheme val="none"/>
        </font>
        <numFmt numFmtId="9" formatCode="&quot;$&quot;#,##0_);\(&quot;$&quot;#,##0\)"/>
      </dxf>
    </rfmt>
  </rrc>
  <rrc rId="8097" sId="13" ref="A180:XFD180" action="deleteRow">
    <rfmt sheetId="13" xfDxf="1" sqref="A180:XFD180" start="0" length="0"/>
    <rfmt sheetId="13" sqref="B180" start="0" length="0">
      <dxf>
        <font>
          <sz val="12"/>
          <color indexed="8"/>
          <name val="Arial"/>
          <scheme val="none"/>
        </font>
        <alignment horizontal="left" vertical="top" readingOrder="0"/>
      </dxf>
    </rfmt>
    <rfmt sheetId="13" sqref="C180" start="0" length="0">
      <dxf>
        <font>
          <sz val="12"/>
          <color indexed="8"/>
          <name val="Arial"/>
          <scheme val="none"/>
        </font>
        <alignment horizontal="centerContinuous" vertical="top" readingOrder="0"/>
      </dxf>
    </rfmt>
    <rfmt sheetId="13" sqref="D180" start="0" length="0">
      <dxf>
        <font>
          <sz val="12"/>
          <color indexed="8"/>
          <name val="Arial"/>
          <scheme val="none"/>
        </font>
        <alignment horizontal="centerContinuous" vertical="top" readingOrder="0"/>
      </dxf>
    </rfmt>
    <rfmt sheetId="13" sqref="E180" start="0" length="0">
      <dxf>
        <font>
          <sz val="12"/>
          <color indexed="8"/>
          <name val="Arial"/>
          <scheme val="none"/>
        </font>
        <alignment horizontal="centerContinuous" vertical="top" readingOrder="0"/>
      </dxf>
    </rfmt>
    <rfmt sheetId="13" sqref="F180" start="0" length="0">
      <dxf>
        <font>
          <sz val="12"/>
          <color indexed="8"/>
          <name val="Arial"/>
          <scheme val="none"/>
        </font>
      </dxf>
    </rfmt>
    <rfmt sheetId="13" sqref="G180" start="0" length="0">
      <dxf>
        <font>
          <sz val="12"/>
          <color indexed="8"/>
          <name val="Arial"/>
          <scheme val="none"/>
        </font>
        <numFmt numFmtId="9" formatCode="&quot;$&quot;#,##0_);\(&quot;$&quot;#,##0\)"/>
      </dxf>
    </rfmt>
    <rfmt sheetId="13" sqref="H180" start="0" length="0">
      <dxf>
        <font>
          <sz val="12"/>
          <color indexed="8"/>
          <name val="Arial"/>
          <scheme val="none"/>
        </font>
        <numFmt numFmtId="9" formatCode="&quot;$&quot;#,##0_);\(&quot;$&quot;#,##0\)"/>
      </dxf>
    </rfmt>
  </rrc>
  <rrc rId="8098" sId="13" ref="A180:XFD180" action="deleteRow">
    <rfmt sheetId="13" xfDxf="1" sqref="A180:XFD180" start="0" length="0"/>
    <rfmt sheetId="13" sqref="A180" start="0" length="0">
      <dxf>
        <font>
          <sz val="12"/>
          <color indexed="8"/>
          <name val="Arial"/>
          <scheme val="none"/>
        </font>
      </dxf>
    </rfmt>
    <rfmt sheetId="13" sqref="B180" start="0" length="0">
      <dxf>
        <font>
          <sz val="12"/>
          <color indexed="8"/>
          <name val="Arial"/>
          <scheme val="none"/>
        </font>
        <alignment horizontal="left" vertical="top" readingOrder="0"/>
      </dxf>
    </rfmt>
    <rfmt sheetId="13" sqref="C180" start="0" length="0">
      <dxf>
        <font>
          <sz val="12"/>
          <color indexed="8"/>
          <name val="Arial"/>
          <scheme val="none"/>
        </font>
        <alignment horizontal="centerContinuous" vertical="top" readingOrder="0"/>
      </dxf>
    </rfmt>
    <rfmt sheetId="13" sqref="D180" start="0" length="0">
      <dxf>
        <font>
          <sz val="12"/>
          <color indexed="8"/>
          <name val="Arial"/>
          <scheme val="none"/>
        </font>
        <alignment horizontal="centerContinuous" vertical="top" readingOrder="0"/>
      </dxf>
    </rfmt>
    <rfmt sheetId="13" sqref="E180" start="0" length="0">
      <dxf>
        <font>
          <sz val="12"/>
          <color indexed="8"/>
          <name val="Arial"/>
          <scheme val="none"/>
        </font>
        <alignment horizontal="centerContinuous" vertical="top" readingOrder="0"/>
      </dxf>
    </rfmt>
    <rfmt sheetId="13" sqref="F180" start="0" length="0">
      <dxf>
        <font>
          <sz val="12"/>
          <color indexed="8"/>
          <name val="Arial"/>
          <scheme val="none"/>
        </font>
      </dxf>
    </rfmt>
    <rfmt sheetId="13" sqref="G180" start="0" length="0">
      <dxf>
        <font>
          <sz val="12"/>
          <color indexed="8"/>
          <name val="Arial"/>
          <scheme val="none"/>
        </font>
        <numFmt numFmtId="9" formatCode="&quot;$&quot;#,##0_);\(&quot;$&quot;#,##0\)"/>
      </dxf>
    </rfmt>
    <rfmt sheetId="13" sqref="H180" start="0" length="0">
      <dxf>
        <font>
          <sz val="12"/>
          <color indexed="8"/>
          <name val="Arial"/>
          <scheme val="none"/>
        </font>
        <numFmt numFmtId="9" formatCode="&quot;$&quot;#,##0_);\(&quot;$&quot;#,##0\)"/>
      </dxf>
    </rfmt>
  </rrc>
  <rm rId="8099" sheetId="13" source="B215:B217" destination="L216:L218" sourceSheetId="13"/>
  <rfmt sheetId="13" sqref="A180">
    <dxf>
      <alignment horizontal="left" readingOrder="0"/>
    </dxf>
  </rfmt>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1" sqref="D92" start="0" length="2147483647">
    <dxf>
      <font>
        <name val="Arial"/>
        <scheme val="none"/>
      </font>
    </dxf>
  </rfmt>
  <rfmt sheetId="61" sqref="D92" start="0" length="2147483647">
    <dxf>
      <font>
        <sz val="12"/>
      </font>
    </dxf>
  </rfmt>
  <rfmt sheetId="61" sqref="D93" start="0" length="0">
    <dxf>
      <font>
        <sz val="10"/>
        <color indexed="12"/>
        <name val="Courier"/>
        <scheme val="none"/>
      </font>
    </dxf>
  </rfmt>
  <rfmt sheetId="61" sqref="E93" start="0" length="0">
    <dxf>
      <font>
        <sz val="10"/>
        <color indexed="12"/>
        <name val="Courier"/>
        <scheme val="none"/>
      </font>
    </dxf>
  </rfmt>
  <rcc rId="8924" sId="61" odxf="1" dxf="1">
    <oc r="D94">
      <f>1284336+5043043</f>
    </oc>
    <nc r="D94">
      <f>1284336+5043043</f>
    </nc>
    <odxf>
      <font>
        <sz val="10"/>
        <color indexed="12"/>
        <name val="Courier"/>
        <scheme val="none"/>
      </font>
    </odxf>
    <ndxf>
      <font>
        <sz val="10"/>
        <color indexed="12"/>
        <name val="Courier"/>
        <scheme val="none"/>
      </font>
    </ndxf>
  </rcc>
  <rcc rId="8925" sId="61" odxf="1" dxf="1">
    <oc r="E94">
      <f>5123+112372-1</f>
    </oc>
    <nc r="E94">
      <f>5123+112372-1</f>
    </nc>
    <odxf>
      <font>
        <sz val="10"/>
        <color indexed="12"/>
        <name val="Courier"/>
        <scheme val="none"/>
      </font>
    </odxf>
    <ndxf>
      <font>
        <sz val="10"/>
        <color indexed="12"/>
        <name val="Courier"/>
        <scheme val="none"/>
      </font>
    </ndxf>
  </rcc>
  <rfmt sheetId="61" sqref="E92" start="0" length="0">
    <dxf>
      <font>
        <sz val="10"/>
        <color indexed="12"/>
        <name val="Courier"/>
        <scheme val="none"/>
      </font>
    </dxf>
  </rfmt>
  <rfmt sheetId="61" sqref="D103:D108" start="0" length="2147483647">
    <dxf>
      <font>
        <name val="Arial"/>
        <scheme val="none"/>
      </font>
    </dxf>
  </rfmt>
  <rfmt sheetId="61" sqref="D103:D108" start="0" length="2147483647">
    <dxf>
      <font>
        <sz val="12"/>
      </font>
    </dxf>
  </rfmt>
  <rfmt sheetId="61" sqref="E104" start="0" length="0">
    <dxf>
      <font>
        <sz val="10"/>
        <color indexed="12"/>
        <name val="Courier"/>
        <scheme val="none"/>
      </font>
    </dxf>
  </rfmt>
  <rfmt sheetId="61" sqref="D97" start="0" length="0">
    <dxf>
      <font>
        <sz val="10"/>
        <color indexed="12"/>
        <name val="Courier"/>
        <scheme val="none"/>
      </font>
    </dxf>
  </rfmt>
  <rfmt sheetId="61" sqref="E97" start="0" length="0">
    <dxf>
      <font>
        <sz val="10"/>
        <color indexed="12"/>
        <name val="Courier"/>
        <scheme val="none"/>
      </font>
    </dxf>
  </rfmt>
  <rfmt sheetId="61" sqref="D98" start="0" length="0">
    <dxf>
      <font>
        <sz val="10"/>
        <color indexed="12"/>
        <name val="Courier"/>
        <scheme val="none"/>
      </font>
    </dxf>
  </rfmt>
  <rfmt sheetId="61" sqref="E98" start="0" length="0">
    <dxf>
      <font>
        <sz val="10"/>
        <color indexed="12"/>
        <name val="Courier"/>
        <scheme val="none"/>
      </font>
    </dxf>
  </rfmt>
  <rfmt sheetId="61" sqref="D99" start="0" length="0">
    <dxf>
      <font>
        <sz val="10"/>
        <color indexed="12"/>
        <name val="Courier"/>
        <scheme val="none"/>
      </font>
    </dxf>
  </rfmt>
  <rfmt sheetId="61" sqref="D17:D23" start="0" length="2147483647">
    <dxf>
      <font>
        <name val="Arial"/>
        <scheme val="none"/>
      </font>
    </dxf>
  </rfmt>
  <rfmt sheetId="61" sqref="D17:D23" start="0" length="2147483647">
    <dxf>
      <font>
        <sz val="12"/>
      </font>
    </dxf>
  </rfmt>
  <rfmt sheetId="61" sqref="D26" start="0" length="0">
    <dxf>
      <font>
        <sz val="10"/>
        <color indexed="12"/>
        <name val="Courier"/>
        <scheme val="none"/>
      </font>
    </dxf>
  </rfmt>
  <rfmt sheetId="61" sqref="D27" start="0" length="0">
    <dxf>
      <font>
        <sz val="10"/>
        <color indexed="12"/>
        <name val="Courier"/>
        <scheme val="none"/>
      </font>
    </dxf>
  </rfmt>
  <rfmt sheetId="61" sqref="D28" start="0" length="0">
    <dxf>
      <font>
        <sz val="10"/>
        <color indexed="12"/>
        <name val="Courier"/>
        <scheme val="none"/>
      </font>
    </dxf>
  </rfmt>
  <rfmt sheetId="61" sqref="D29" start="0" length="0">
    <dxf>
      <font>
        <sz val="10"/>
        <color indexed="12"/>
        <name val="Courier"/>
        <scheme val="none"/>
      </font>
    </dxf>
  </rfmt>
  <rfmt sheetId="61" sqref="D42" start="0" length="0">
    <dxf>
      <font>
        <sz val="10"/>
        <color indexed="12"/>
        <name val="Courier"/>
        <scheme val="none"/>
      </font>
    </dxf>
  </rfmt>
  <rfmt sheetId="61" sqref="D43" start="0" length="0">
    <dxf>
      <font>
        <sz val="10"/>
        <color indexed="12"/>
        <name val="Courier"/>
        <scheme val="none"/>
      </font>
    </dxf>
  </rfmt>
  <rfmt sheetId="61" sqref="D44" start="0" length="0">
    <dxf>
      <font>
        <sz val="10"/>
        <color indexed="12"/>
        <name val="Courier"/>
        <scheme val="none"/>
      </font>
    </dxf>
  </rfmt>
  <rfmt sheetId="61" sqref="D45" start="0" length="0">
    <dxf>
      <font>
        <sz val="10"/>
        <color indexed="12"/>
        <name val="Courier"/>
        <scheme val="none"/>
      </font>
    </dxf>
  </rfmt>
  <rfmt sheetId="61" sqref="D46" start="0" length="0">
    <dxf>
      <font>
        <sz val="10"/>
        <color indexed="12"/>
        <name val="Courier"/>
        <scheme val="none"/>
      </font>
    </dxf>
  </rfmt>
  <rfmt sheetId="61" sqref="D47" start="0" length="0">
    <dxf>
      <font>
        <sz val="10"/>
        <color indexed="12"/>
        <name val="Courier"/>
        <scheme val="none"/>
      </font>
    </dxf>
  </rfmt>
  <rfmt sheetId="61" sqref="D48" start="0" length="0">
    <dxf>
      <font>
        <sz val="10"/>
        <color indexed="12"/>
        <name val="Courier"/>
        <scheme val="none"/>
      </font>
    </dxf>
  </rfmt>
  <rfmt sheetId="61" sqref="D49" start="0" length="0">
    <dxf>
      <font>
        <sz val="10"/>
        <color indexed="12"/>
        <name val="Courier"/>
        <scheme val="none"/>
      </font>
    </dxf>
  </rfmt>
  <rfmt sheetId="61" sqref="D50" start="0" length="0">
    <dxf>
      <font>
        <sz val="10"/>
        <color indexed="12"/>
        <name val="Courier"/>
        <scheme val="none"/>
      </font>
    </dxf>
  </rfmt>
  <rfmt sheetId="61" sqref="D51" start="0" length="0">
    <dxf>
      <font>
        <sz val="10"/>
        <color indexed="12"/>
        <name val="Courier"/>
        <scheme val="none"/>
      </font>
    </dxf>
  </rfmt>
  <rfmt sheetId="61" sqref="D54" start="0" length="0">
    <dxf>
      <font>
        <sz val="10"/>
        <color indexed="12"/>
        <name val="Courier"/>
        <scheme val="none"/>
      </font>
    </dxf>
  </rfmt>
  <rfmt sheetId="61" sqref="D55" start="0" length="0">
    <dxf>
      <font>
        <sz val="10"/>
        <color indexed="12"/>
        <name val="Courier"/>
        <scheme val="none"/>
      </font>
    </dxf>
  </rfmt>
  <rfmt sheetId="61" sqref="D56" start="0" length="0">
    <dxf>
      <font>
        <sz val="10"/>
        <color indexed="12"/>
        <name val="Courier"/>
        <scheme val="none"/>
      </font>
    </dxf>
  </rfmt>
  <rfmt sheetId="61" sqref="D57" start="0" length="0">
    <dxf>
      <font>
        <sz val="10"/>
        <color indexed="12"/>
        <name val="Courier"/>
        <scheme val="none"/>
      </font>
    </dxf>
  </rfmt>
  <rfmt sheetId="61" sqref="D58" start="0" length="0">
    <dxf>
      <font>
        <sz val="10"/>
        <color indexed="12"/>
        <name val="Courier"/>
        <scheme val="none"/>
      </font>
    </dxf>
  </rfmt>
  <rfmt sheetId="61" sqref="D59" start="0" length="0">
    <dxf>
      <font>
        <sz val="10"/>
        <color indexed="12"/>
        <name val="Courier"/>
        <scheme val="none"/>
      </font>
    </dxf>
  </rfmt>
  <rfmt sheetId="61" sqref="D60" start="0" length="0">
    <dxf>
      <font>
        <sz val="10"/>
        <color indexed="12"/>
        <name val="Courier"/>
        <scheme val="none"/>
      </font>
    </dxf>
  </rfmt>
  <rfmt sheetId="61" sqref="E86" start="0" length="0">
    <dxf>
      <font>
        <sz val="10"/>
        <color indexed="12"/>
        <name val="Courier"/>
        <scheme val="none"/>
      </font>
    </dxf>
  </rfmt>
  <rfmt sheetId="61" sqref="C2" start="0" length="0">
    <dxf>
      <font>
        <sz val="10"/>
        <color indexed="12"/>
        <name val="Courier"/>
        <scheme val="none"/>
      </font>
      <numFmt numFmtId="5" formatCode="#,##0_);\(#,##0\)"/>
      <border outline="0">
        <left/>
        <right style="medium">
          <color indexed="8"/>
        </right>
        <bottom style="thin">
          <color indexed="8"/>
        </bottom>
      </border>
    </dxf>
  </rfmt>
  <rfmt sheetId="61" sqref="D2" start="0" length="0">
    <dxf>
      <font>
        <sz val="12"/>
        <color indexed="12"/>
        <name val="Arial"/>
        <scheme val="none"/>
      </font>
      <numFmt numFmtId="5" formatCode="#,##0_);\(#,##0\)"/>
      <border outline="0">
        <right style="medium">
          <color indexed="8"/>
        </right>
        <bottom style="thin">
          <color indexed="8"/>
        </bottom>
      </border>
      <protection locked="0"/>
    </dxf>
  </rfmt>
  <rfmt sheetId="61" sqref="C3" start="0" length="0">
    <dxf>
      <font>
        <sz val="10"/>
        <color indexed="12"/>
        <name val="Courier"/>
        <scheme val="none"/>
      </font>
      <numFmt numFmtId="5" formatCode="#,##0_);\(#,##0\)"/>
      <border outline="0">
        <left/>
        <right style="medium">
          <color indexed="8"/>
        </right>
        <bottom style="thin">
          <color indexed="8"/>
        </bottom>
      </border>
    </dxf>
  </rfmt>
  <rfmt sheetId="61" sqref="D3" start="0" length="0">
    <dxf>
      <font>
        <sz val="12"/>
        <color indexed="12"/>
        <name val="Arial"/>
        <scheme val="none"/>
      </font>
      <numFmt numFmtId="5" formatCode="#,##0_);\(#,##0\)"/>
      <border outline="0">
        <right style="medium">
          <color indexed="8"/>
        </right>
        <bottom style="thin">
          <color indexed="8"/>
        </bottom>
      </border>
      <protection locked="0"/>
    </dxf>
  </rfmt>
  <rfmt sheetId="68" sqref="K29" start="0" length="0">
    <dxf>
      <alignment horizontal="right" vertical="top" readingOrder="0"/>
    </dxf>
  </rfmt>
  <rfmt sheetId="68" sqref="K30" start="0" length="0">
    <dxf>
      <alignment horizontal="right" readingOrder="0"/>
      <border outline="0">
        <left style="medium">
          <color indexed="8"/>
        </left>
      </border>
    </dxf>
  </rfmt>
  <rfmt sheetId="68" sqref="K31" start="0" length="0">
    <dxf>
      <alignment horizontal="right" readingOrder="0"/>
      <border outline="0">
        <left style="medium">
          <color indexed="8"/>
        </left>
      </border>
    </dxf>
  </rfmt>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926" sId="59" odxf="1" dxf="1">
    <nc r="B18" t="inlineStr">
      <is>
        <t xml:space="preserve">New York State Public Service Commission: </t>
      </is>
    </nc>
    <odxf>
      <font/>
    </odxf>
    <ndxf>
      <font/>
    </ndxf>
  </rcc>
  <rcc rId="8927" sId="59" odxf="1" dxf="1">
    <nc r="B20" t="inlineStr">
      <is>
        <t xml:space="preserve">Cost of expenses of the New York State Public Service </t>
      </is>
    </nc>
    <odxf>
      <font>
        <sz val="12"/>
        <color auto="1"/>
        <name val="Arial"/>
        <scheme val="none"/>
      </font>
    </odxf>
    <ndxf>
      <font>
        <sz val="12"/>
        <color auto="1"/>
        <name val="Arial"/>
        <scheme val="none"/>
      </font>
    </ndxf>
  </rcc>
  <rfmt sheetId="59" sqref="B21" start="0" length="0">
    <dxf>
      <font>
        <sz val="12"/>
        <color auto="1"/>
        <name val="Arial"/>
        <scheme val="none"/>
      </font>
    </dxf>
  </rfmt>
  <rfmt sheetId="59" sqref="B21">
    <dxf>
      <font>
        <b val="0"/>
        <i val="0"/>
        <strike val="0"/>
        <condense val="0"/>
        <extend val="0"/>
        <outline val="0"/>
        <shadow val="0"/>
        <u val="none"/>
        <vertAlign val="baseline"/>
        <sz val="12"/>
        <color auto="1"/>
        <name val="Arial"/>
        <scheme val="none"/>
      </font>
      <protection locked="1" hidden="0"/>
    </dxf>
  </rfmt>
  <rcc rId="8928" sId="59">
    <nc r="B21" t="inlineStr">
      <is>
        <t xml:space="preserve">Commission in accordance with assessment as provided </t>
      </is>
    </nc>
  </rcc>
  <rcc rId="8929" sId="59" odxf="1" dxf="1">
    <nc r="B22" t="inlineStr">
      <is>
        <t>under section Section 18A of the Public Service Law</t>
      </is>
    </nc>
    <odxf>
      <font>
        <sz val="12"/>
        <color auto="1"/>
        <name val="Arial"/>
        <scheme val="none"/>
      </font>
    </odxf>
    <ndxf>
      <font>
        <sz val="12"/>
        <color auto="1"/>
        <name val="Arial"/>
        <scheme val="none"/>
      </font>
    </ndxf>
  </rcc>
  <rfmt sheetId="59" sqref="B22">
    <dxf>
      <font>
        <b val="0"/>
        <i val="0"/>
        <strike val="0"/>
        <condense val="0"/>
        <extend val="0"/>
        <outline val="0"/>
        <shadow val="0"/>
        <u val="none"/>
        <vertAlign val="baseline"/>
        <sz val="12"/>
        <color auto="1"/>
        <name val="Arial"/>
        <scheme val="none"/>
      </font>
      <protection locked="1" hidden="0"/>
    </dxf>
  </rfmt>
  <rcc rId="8930" sId="59">
    <nc r="C20">
      <v>15176917</v>
    </nc>
  </rcc>
  <rfmt sheetId="59" sqref="C20">
    <dxf>
      <numFmt numFmtId="35" formatCode="_(* #,##0.00_);_(* \(#,##0.00\);_(* &quot;-&quot;??_);_(@_)"/>
    </dxf>
  </rfmt>
  <rfmt sheetId="59" sqref="C20">
    <dxf>
      <numFmt numFmtId="179" formatCode="_(* #,##0.0_);_(* \(#,##0.0\);_(* &quot;-&quot;??_);_(@_)"/>
    </dxf>
  </rfmt>
  <rfmt sheetId="59" sqref="C20">
    <dxf>
      <numFmt numFmtId="176" formatCode="_(* #,##0_);_(* \(#,##0\);_(* &quot;-&quot;??_);_(@_)"/>
    </dxf>
  </rfmt>
  <rcc rId="8931" sId="59">
    <nc r="E20">
      <f>+C20+D20</f>
    </nc>
  </rcc>
  <rcc rId="8932" sId="59" numFmtId="4">
    <nc r="F20">
      <v>0</v>
    </nc>
  </rcc>
  <rfmt sheetId="59" sqref="F20">
    <dxf>
      <numFmt numFmtId="35" formatCode="_(* #,##0.00_);_(* \(#,##0.00\);_(* &quot;-&quot;??_);_(@_)"/>
    </dxf>
  </rfmt>
  <rcc rId="8933" sId="59">
    <nc r="G20" t="inlineStr">
      <is>
        <t>Electric</t>
      </is>
    </nc>
  </rcc>
  <rcc rId="8934" sId="59">
    <nc r="G21" t="inlineStr">
      <is>
        <t>Gas</t>
      </is>
    </nc>
  </rcc>
  <rcc rId="8935" sId="59">
    <nc r="H20">
      <v>928</v>
    </nc>
  </rcc>
  <rcc rId="8936" sId="59">
    <nc r="H21">
      <v>928</v>
    </nc>
  </rcc>
  <rcc rId="8937" sId="59" numFmtId="4">
    <nc r="I20">
      <v>12749651</v>
    </nc>
  </rcc>
  <rcc rId="8938" sId="59" numFmtId="4">
    <nc r="I21">
      <v>2427266</v>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07" sId="23">
    <oc r="B9" t="inlineStr">
      <is>
        <t xml:space="preserve">     Demonstration (see Account 107 of the Uniform System of Accounts).</t>
      </is>
    </oc>
    <nc r="B9" t="inlineStr">
      <is>
        <t xml:space="preserve">     Development, and Demonstration (see Account 107 of the Uniform System of Accounts).</t>
      </is>
    </nc>
  </rcc>
  <rcc rId="9008" sId="23">
    <oc r="B8" t="inlineStr">
      <is>
        <t>2. Show items relating to "research, development, and demonstration" projects last, under a caption Research, Development, and</t>
      </is>
    </oc>
    <nc r="B8" t="inlineStr">
      <is>
        <t>2. Show items relating to "research, development, and demonstration" projects last, under a caption Research,</t>
      </is>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4" sqref="E64:E94" start="0" length="0">
    <dxf>
      <border>
        <left style="thin">
          <color indexed="8"/>
        </left>
      </border>
    </dxf>
  </rfmt>
  <rfmt sheetId="34" sqref="E64:E94" start="0" length="0">
    <dxf>
      <border>
        <right style="thin">
          <color indexed="8"/>
        </right>
      </border>
    </dxf>
  </rfmt>
  <rfmt sheetId="34" sqref="F126:F181" start="0" length="0">
    <dxf>
      <border>
        <right style="thin">
          <color indexed="64"/>
        </right>
      </border>
    </dxf>
  </rfmt>
  <rfmt sheetId="34" sqref="E126:E181" start="0" length="0">
    <dxf>
      <border>
        <left style="thin">
          <color indexed="8"/>
        </left>
      </border>
    </dxf>
  </rfmt>
  <rfmt sheetId="34" sqref="F126:F181" start="0" length="0">
    <dxf>
      <border>
        <right style="thin">
          <color indexed="8"/>
        </right>
      </border>
    </dxf>
  </rfmt>
  <rfmt sheetId="34" sqref="E126:F181">
    <dxf>
      <border>
        <left style="thin">
          <color indexed="8"/>
        </left>
        <right style="thin">
          <color indexed="8"/>
        </right>
        <vertical style="thin">
          <color indexed="8"/>
        </vertical>
      </border>
    </dxf>
  </rfmt>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'234'!$A$1:$F$184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4" sqref="F64:F94" start="0" length="0">
    <dxf>
      <border>
        <right style="medium">
          <color indexed="8"/>
        </right>
      </border>
    </dxf>
  </rfmt>
  <rfmt sheetId="34" sqref="F126:F182" start="0" length="0">
    <dxf>
      <border>
        <right style="medium">
          <color indexed="8"/>
        </right>
      </border>
    </dxf>
  </rfmt>
  <rfmt sheetId="34" sqref="F13:F28" start="0" length="0">
    <dxf>
      <border>
        <right style="medium">
          <color indexed="8"/>
        </right>
      </border>
    </dxf>
  </rfmt>
  <rfmt sheetId="34" sqref="A63:F63" start="0" length="0">
    <dxf>
      <border>
        <bottom style="thin">
          <color indexed="64"/>
        </bottom>
      </border>
    </dxf>
  </rfmt>
  <rrc rId="9111" sId="40" ref="A68:XFD68" action="deleteRow">
    <rfmt sheetId="40" xfDxf="1" sqref="A68:XFD68" start="0" length="0">
      <dxf>
        <font/>
      </dxf>
    </rfmt>
  </rrc>
  <rrc rId="9112" sId="40" ref="A85:XFD85" action="deleteRow">
    <rfmt sheetId="40" xfDxf="1" sqref="A85:XFD85" start="0" length="0">
      <dxf>
        <font/>
      </dxf>
    </rfmt>
    <rfmt sheetId="40" s="1" sqref="A85" start="0" length="0">
      <dxf>
        <alignment horizontal="center" readingOrder="0"/>
        <border outline="0">
          <left style="medium">
            <color indexed="8"/>
          </left>
        </border>
      </dxf>
    </rfmt>
    <rfmt sheetId="40" s="1" sqref="B85" start="0" length="0">
      <dxf/>
    </rfmt>
    <rfmt sheetId="40" s="1" sqref="C85" start="0" length="0">
      <dxf>
        <font>
          <sz val="10"/>
          <color auto="1"/>
          <name val="Arial"/>
          <scheme val="none"/>
        </font>
      </dxf>
    </rfmt>
    <rfmt sheetId="40" s="1" sqref="D85" start="0" length="0">
      <dxf/>
    </rfmt>
    <rfmt sheetId="40" s="1" sqref="E85" start="0" length="0">
      <dxf/>
    </rfmt>
    <rfmt sheetId="40" s="1" sqref="F85" start="0" length="0">
      <dxf>
        <numFmt numFmtId="5" formatCode="#,##0_);\(#,##0\)"/>
        <border outline="0">
          <left style="thin">
            <color indexed="8"/>
          </left>
          <right style="medium">
            <color indexed="8"/>
          </right>
        </border>
      </dxf>
    </rfmt>
  </rrc>
  <rrc rId="9113" sId="40" ref="A85:XFD85" action="deleteRow">
    <rfmt sheetId="40" xfDxf="1" sqref="A85:XFD85" start="0" length="0">
      <dxf>
        <font/>
      </dxf>
    </rfmt>
    <rfmt sheetId="40" s="1" sqref="A85" start="0" length="0">
      <dxf>
        <alignment horizontal="center" readingOrder="0"/>
        <border outline="0">
          <left style="medium">
            <color indexed="8"/>
          </left>
        </border>
      </dxf>
    </rfmt>
    <rfmt sheetId="40" s="1" sqref="B85" start="0" length="0">
      <dxf/>
    </rfmt>
    <rfmt sheetId="40" s="1" sqref="C85" start="0" length="0">
      <dxf>
        <font>
          <sz val="10"/>
          <color auto="1"/>
          <name val="Arial"/>
          <scheme val="none"/>
        </font>
      </dxf>
    </rfmt>
    <rfmt sheetId="40" s="1" sqref="D85" start="0" length="0">
      <dxf/>
    </rfmt>
    <rfmt sheetId="40" s="1" sqref="E85" start="0" length="0">
      <dxf/>
    </rfmt>
    <rfmt sheetId="40" s="1" sqref="F85" start="0" length="0">
      <dxf>
        <numFmt numFmtId="5" formatCode="#,##0_);\(#,##0\)"/>
        <border outline="0">
          <left style="thin">
            <color indexed="8"/>
          </left>
          <right style="medium">
            <color indexed="8"/>
          </right>
        </border>
      </dxf>
    </rfmt>
  </rrc>
  <rrc rId="9114" sId="40" ref="A171:XFD184" action="insertRow"/>
  <rcc rId="9115" sId="40" odxf="1" s="1" dxf="1">
    <nc r="A171">
      <v>46</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1" start="0" length="0">
    <dxf/>
  </rfmt>
  <rcc rId="9116" sId="40" odxf="1" s="1" dxf="1">
    <nc r="C171" t="inlineStr">
      <is>
        <t>Property Taxes</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1" start="0" length="0">
    <dxf/>
  </rfmt>
  <rfmt sheetId="40" s="1" sqref="E171" start="0" length="0">
    <dxf/>
  </rfmt>
  <rcc rId="9117" sId="40" odxf="1" s="1" dxf="1" numFmtId="4">
    <nc r="F171">
      <v>790000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rcc>
  <rcc rId="9118" sId="40" odxf="1" s="1" dxf="1">
    <nc r="A172">
      <v>50</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2" start="0" length="0">
    <dxf/>
  </rfmt>
  <rcc rId="9119" sId="40" odxf="1" s="1" dxf="1">
    <nc r="C172" t="inlineStr">
      <is>
        <t>Costs to achieve tax refund - Repair project</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2" start="0" length="0">
    <dxf/>
  </rfmt>
  <rfmt sheetId="40" s="1" sqref="E172" start="0" length="0">
    <dxf/>
  </rfmt>
  <rcc rId="9120" sId="40" odxf="1" s="1" dxf="1" numFmtId="4">
    <nc r="F172">
      <v>166000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rcc>
  <rcc rId="9121" sId="40" odxf="1" s="1" dxf="1">
    <nc r="A173">
      <v>52</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3" start="0" length="0">
    <dxf/>
  </rfmt>
  <rcc rId="9122" sId="40" odxf="1" s="1" dxf="1">
    <nc r="C173" t="inlineStr">
      <is>
        <t>Officer Life Insurance</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3" start="0" length="0">
    <dxf/>
  </rfmt>
  <rfmt sheetId="40" s="1" sqref="E173" start="0" length="0">
    <dxf/>
  </rfmt>
  <rcc rId="9123" sId="40" odxf="1" s="1" dxf="1" numFmtId="4">
    <nc r="F173">
      <v>175000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rcc>
  <rcc rId="9124" sId="40" odxf="1" s="1" dxf="1">
    <nc r="A174">
      <v>54</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4" start="0" length="0">
    <dxf/>
  </rfmt>
  <rcc rId="9125" sId="40" odxf="1" s="1" dxf="1">
    <nc r="C174" t="inlineStr">
      <is>
        <t>Vacation Pay Accrual</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4" start="0" length="0">
    <dxf/>
  </rfmt>
  <rfmt sheetId="40" s="1" sqref="E174" start="0" length="0">
    <dxf/>
  </rfmt>
  <rcc rId="9126" sId="40" odxf="1" s="1" dxf="1" numFmtId="4">
    <nc r="F174">
      <v>32000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rcc>
  <rcc rId="9127" sId="40" odxf="1" s="1" dxf="1">
    <nc r="A175">
      <v>53</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5" start="0" length="0">
    <dxf/>
  </rfmt>
  <rcc rId="9128" sId="40" odxf="1" s="1" dxf="1">
    <nc r="C175" t="inlineStr">
      <is>
        <t>Powerful Opportunities Program</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5" start="0" length="0">
    <dxf/>
  </rfmt>
  <rfmt sheetId="40" s="1" sqref="E175" start="0" length="0">
    <dxf/>
  </rfmt>
  <rcc rId="9129" sId="40" odxf="1" s="1" dxf="1" numFmtId="4">
    <nc r="F175">
      <v>204000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rcc>
  <rcc rId="9130" sId="40" odxf="1" s="1" dxf="1">
    <nc r="A176">
      <v>6</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6" start="0" length="0">
    <dxf/>
  </rfmt>
  <rcc rId="9131" sId="40" odxf="1" s="1" dxf="1">
    <nc r="C176" t="inlineStr">
      <is>
        <t>RDM Deferral</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6" start="0" length="0">
    <dxf/>
  </rfmt>
  <rfmt sheetId="40" s="1" sqref="E176" start="0" length="0">
    <dxf/>
  </rfmt>
  <rcc rId="9132" sId="40" odxf="1" s="1" dxf="1" numFmtId="4">
    <nc r="F176">
      <v>1860000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rcc>
  <rcc rId="9133" sId="40" odxf="1" s="1" dxf="1">
    <nc r="A177">
      <v>15</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7" start="0" length="0">
    <dxf/>
  </rfmt>
  <rcc rId="9134" sId="40" odxf="1" s="1" dxf="1">
    <nc r="C177" t="inlineStr">
      <is>
        <t>R &amp; D Rev/Costs Deferred</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7" start="0" length="0">
    <dxf/>
  </rfmt>
  <rfmt sheetId="40" s="1" sqref="E177" start="0" length="0">
    <dxf/>
  </rfmt>
  <rcc rId="9135" sId="40" odxf="1" s="1" dxf="1" numFmtId="4">
    <nc r="F177">
      <v>136000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rcc>
  <rcc rId="9136" sId="40" odxf="1" s="1" dxf="1">
    <nc r="A178">
      <v>19</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8" start="0" length="0">
    <dxf/>
  </rfmt>
  <rcc rId="9137" sId="40" odxf="1" s="1" dxf="1">
    <nc r="C178" t="inlineStr">
      <is>
        <t>MTA Tax</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8" start="0" length="0">
    <dxf>
      <alignment horizontal="centerContinuous" readingOrder="0"/>
    </dxf>
  </rfmt>
  <rfmt sheetId="40" s="1" sqref="E178" start="0" length="0">
    <dxf>
      <alignment horizontal="centerContinuous" readingOrder="0"/>
    </dxf>
  </rfmt>
  <rcc rId="9138" sId="40" odxf="1" s="1" dxf="1" numFmtId="4">
    <nc r="F178">
      <v>188000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rcc>
  <rcc rId="9139" sId="40" odxf="1" s="1" dxf="1">
    <nc r="A179">
      <v>24</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79" start="0" length="0">
    <dxf/>
  </rfmt>
  <rcc rId="9140" sId="40" odxf="1" s="1" dxf="1">
    <nc r="C179" t="inlineStr">
      <is>
        <t>SAG Mitigation</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79" start="0" length="0">
    <dxf/>
  </rfmt>
  <rfmt sheetId="40" s="1" sqref="E179" start="0" length="0">
    <dxf/>
  </rfmt>
  <rcc rId="9141" sId="40" odxf="1" s="1" dxf="1" numFmtId="4">
    <nc r="F179">
      <v>58000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rcc>
  <rcc rId="9142" sId="40" odxf="1" s="1" dxf="1">
    <nc r="A180">
      <v>42</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80" start="0" length="0">
    <dxf/>
  </rfmt>
  <rcc rId="9143" sId="40" odxf="1" s="1" dxf="1">
    <nc r="C180" t="inlineStr">
      <is>
        <t xml:space="preserve">Storm Damage </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80" start="0" length="0">
    <dxf>
      <alignment horizontal="centerContinuous" readingOrder="0"/>
    </dxf>
  </rfmt>
  <rfmt sheetId="40" s="1" sqref="E180" start="0" length="0">
    <dxf>
      <alignment horizontal="centerContinuous" readingOrder="0"/>
    </dxf>
  </rfmt>
  <rcc rId="9144" sId="40" odxf="1" s="1" dxf="1" numFmtId="4">
    <nc r="F180">
      <v>5108000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rcc>
  <rcc rId="9145" sId="40" odxf="1" s="1" dxf="1">
    <nc r="A181">
      <v>38</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81" start="0" length="0">
    <dxf/>
  </rfmt>
  <rcc rId="9146" sId="40" odxf="1" s="1" dxf="1">
    <nc r="C181" t="inlineStr">
      <is>
        <t>Deferred CBA</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81" start="0" length="0">
    <dxf/>
  </rfmt>
  <rfmt sheetId="40" s="1" sqref="E181" start="0" length="0">
    <dxf/>
  </rfmt>
  <rcc rId="9147" sId="40" odxf="1" s="1" dxf="1" numFmtId="4">
    <nc r="F181">
      <v>47000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rcc>
  <rcc rId="9148" sId="40" odxf="1" s="1" dxf="1">
    <nc r="A182">
      <v>58</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82" start="0" length="0">
    <dxf/>
  </rfmt>
  <rcc rId="9149" sId="40" odxf="1" s="1" dxf="1">
    <nc r="C182" t="inlineStr">
      <is>
        <t>Energy Efficiency Incentives Deferred</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82" start="0" length="0">
    <dxf>
      <alignment horizontal="centerContinuous" readingOrder="0"/>
    </dxf>
  </rfmt>
  <rfmt sheetId="40" s="1" sqref="E182" start="0" length="0">
    <dxf>
      <alignment horizontal="centerContinuous" readingOrder="0"/>
    </dxf>
  </rfmt>
  <rcc rId="9150" sId="40" odxf="1" s="1" dxf="1" numFmtId="4">
    <nc r="F182">
      <v>72000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rcc>
  <rcc rId="9151" sId="40" odxf="1" s="1" dxf="1">
    <nc r="A183">
      <v>63</v>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medium">
          <color indexed="8"/>
        </left>
        <right/>
        <top/>
        <bottom/>
      </border>
      <protection locked="1" hidden="0"/>
    </odxf>
    <ndxf/>
  </rcc>
  <rfmt sheetId="40" s="1" sqref="B183" start="0" length="0">
    <dxf/>
  </rfmt>
  <rcc rId="9152" sId="40" odxf="1" s="1" dxf="1">
    <nc r="C183" t="inlineStr">
      <is>
        <t xml:space="preserve">Software AG Undercollection </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83" start="0" length="0">
    <dxf/>
  </rfmt>
  <rfmt sheetId="40" s="1" sqref="E183" start="0" length="0">
    <dxf/>
  </rfmt>
  <rcc rId="9153" sId="40" odxf="1" s="1" dxf="1" numFmtId="4">
    <nc r="F183">
      <v>125000</v>
    </nc>
    <odxf>
      <font>
        <b val="0"/>
        <i val="0"/>
        <strike val="0"/>
        <condense val="0"/>
        <extend val="0"/>
        <outline val="0"/>
        <shadow val="0"/>
        <u val="none"/>
        <vertAlign val="baseline"/>
        <sz val="12"/>
        <color auto="1"/>
        <name val="Arial"/>
        <scheme val="none"/>
      </font>
      <numFmt numFmtId="5" formatCode="#,##0_);\(#,##0\)"/>
      <border diagonalUp="0" diagonalDown="0" outline="0">
        <left style="thin">
          <color indexed="8"/>
        </left>
        <right style="medium">
          <color indexed="8"/>
        </right>
        <top/>
        <bottom/>
      </border>
      <protection locked="1" hidden="0"/>
    </odxf>
    <ndxf>
      <border outline="0">
        <bottom style="thin">
          <color indexed="64"/>
        </bottom>
      </border>
    </ndxf>
  </rcc>
  <rfmt sheetId="40" s="1" sqref="A184" start="0" length="0">
    <dxf/>
  </rfmt>
  <rfmt sheetId="40" s="1" sqref="B184" start="0" length="0">
    <dxf/>
  </rfmt>
  <rcc rId="9154" sId="40" odxf="1" s="1" dxf="1">
    <nc r="C184" t="inlineStr">
      <is>
        <t xml:space="preserve">     Page 261 - Line 20</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readingOrder="0"/>
    </ndxf>
  </rcc>
  <rfmt sheetId="40" s="1" sqref="D184" start="0" length="0">
    <dxf/>
  </rfmt>
  <rfmt sheetId="40" s="1" sqref="E184" start="0" length="0">
    <dxf/>
  </rfmt>
  <rcc rId="9155" sId="40" odxf="1" s="1" dxf="1" numFmtId="11">
    <nc r="F184">
      <v>86832000</v>
    </nc>
    <odxf>
      <font>
        <b val="0"/>
        <i val="0"/>
        <strike val="0"/>
        <condense val="0"/>
        <extend val="0"/>
        <outline val="0"/>
        <shadow val="0"/>
        <u val="none"/>
        <vertAlign val="baseline"/>
        <sz val="12"/>
        <color auto="1"/>
        <name val="Arial"/>
        <scheme val="none"/>
      </font>
      <numFmt numFmtId="5" formatCode="#,##0_);\(#,##0\)"/>
      <fill>
        <patternFill patternType="none">
          <fgColor indexed="64"/>
          <bgColor indexed="65"/>
        </patternFill>
      </fill>
      <alignment horizontal="general" vertical="bottom" textRotation="0" wrapText="0" indent="0" justifyLastLine="0" shrinkToFit="0" readingOrder="0"/>
      <border diagonalUp="0" diagonalDown="0" outline="0">
        <left style="thin">
          <color indexed="8"/>
        </left>
        <right style="medium">
          <color indexed="8"/>
        </right>
        <top/>
        <bottom/>
      </border>
      <protection locked="1" hidden="0"/>
    </odxf>
    <ndxf>
      <numFmt numFmtId="9" formatCode="&quot;$&quot;#,##0_);\(&quot;$&quot;#,##0\)"/>
      <border outline="0">
        <top style="thin">
          <color indexed="8"/>
        </top>
        <bottom style="double">
          <color indexed="8"/>
        </bottom>
      </border>
    </ndxf>
  </rcc>
  <rrc rId="9156" sId="40" ref="A185:XFD185" action="insertRow"/>
  <rrc rId="9157" sId="40" ref="A216:XFD216" action="deleteRow">
    <rfmt sheetId="40" xfDxf="1" sqref="A216:XFD216" start="0" length="0">
      <dxf>
        <font/>
      </dxf>
    </rfmt>
    <rfmt sheetId="40" sqref="A216" start="0" length="0">
      <dxf>
        <alignment horizontal="center" vertical="top" readingOrder="0"/>
        <border outline="0">
          <left style="medium">
            <color indexed="8"/>
          </left>
        </border>
      </dxf>
    </rfmt>
    <rfmt sheetId="40" sqref="C216" start="0" length="0">
      <dxf>
        <alignment horizontal="left" vertical="top" readingOrder="0"/>
      </dxf>
    </rfmt>
    <rfmt sheetId="40" sqref="F216" start="0" length="0">
      <dxf>
        <numFmt numFmtId="5" formatCode="#,##0_);\(#,##0\)"/>
        <border outline="0">
          <left style="thin">
            <color indexed="8"/>
          </left>
          <right style="medium">
            <color indexed="8"/>
          </right>
        </border>
      </dxf>
    </rfmt>
  </rrc>
  <rrc rId="9158" sId="40" ref="A216:XFD216" action="deleteRow">
    <rfmt sheetId="40" xfDxf="1" sqref="A216:XFD216" start="0" length="0">
      <dxf>
        <font/>
      </dxf>
    </rfmt>
    <rfmt sheetId="40" sqref="A216" start="0" length="0">
      <dxf>
        <alignment horizontal="center" vertical="top" readingOrder="0"/>
        <border outline="0">
          <left style="medium">
            <color indexed="8"/>
          </left>
        </border>
      </dxf>
    </rfmt>
    <rfmt sheetId="40" sqref="C216" start="0" length="0">
      <dxf>
        <alignment horizontal="left" vertical="top" readingOrder="0"/>
      </dxf>
    </rfmt>
    <rfmt sheetId="40" sqref="F216" start="0" length="0">
      <dxf>
        <numFmt numFmtId="5" formatCode="#,##0_);\(#,##0\)"/>
        <border outline="0">
          <left style="thin">
            <color indexed="8"/>
          </left>
          <right style="medium">
            <color indexed="8"/>
          </right>
        </border>
      </dxf>
    </rfmt>
  </rrc>
  <rrc rId="9159" sId="40" ref="A216:XFD216" action="deleteRow">
    <rfmt sheetId="40" xfDxf="1" sqref="A216:XFD216" start="0" length="0">
      <dxf>
        <font/>
      </dxf>
    </rfmt>
    <rfmt sheetId="40" sqref="A216" start="0" length="0">
      <dxf>
        <alignment horizontal="center" vertical="top" readingOrder="0"/>
        <border outline="0">
          <left style="medium">
            <color indexed="8"/>
          </left>
        </border>
      </dxf>
    </rfmt>
    <rfmt sheetId="40" sqref="C216" start="0" length="0">
      <dxf>
        <alignment horizontal="left" vertical="top" readingOrder="0"/>
      </dxf>
    </rfmt>
    <rfmt sheetId="40" sqref="F216" start="0" length="0">
      <dxf>
        <numFmt numFmtId="5" formatCode="#,##0_);\(#,##0\)"/>
        <border outline="0">
          <left style="thin">
            <color indexed="8"/>
          </left>
          <right style="medium">
            <color indexed="8"/>
          </right>
        </border>
      </dxf>
    </rfmt>
  </rrc>
  <rrc rId="9160" sId="40" ref="A216:XFD216" action="deleteRow">
    <rfmt sheetId="40" xfDxf="1" sqref="A216:XFD216" start="0" length="0">
      <dxf>
        <font/>
      </dxf>
    </rfmt>
    <rfmt sheetId="40" sqref="A216" start="0" length="0">
      <dxf>
        <alignment horizontal="center" vertical="top" readingOrder="0"/>
        <border outline="0">
          <left style="medium">
            <color indexed="8"/>
          </left>
        </border>
      </dxf>
    </rfmt>
    <rfmt sheetId="40" sqref="C216" start="0" length="0">
      <dxf>
        <alignment horizontal="left" vertical="top" readingOrder="0"/>
      </dxf>
    </rfmt>
    <rfmt sheetId="40" sqref="F216" start="0" length="0">
      <dxf>
        <numFmt numFmtId="5" formatCode="#,##0_);\(#,##0\)"/>
        <border outline="0">
          <left style="thin">
            <color indexed="8"/>
          </left>
          <right style="medium">
            <color indexed="8"/>
          </right>
        </border>
      </dxf>
    </rfmt>
  </rrc>
  <rrc rId="9161" sId="40" ref="A216:XFD216" action="deleteRow">
    <rfmt sheetId="40" xfDxf="1" sqref="A216:XFD216" start="0" length="0">
      <dxf>
        <font/>
      </dxf>
    </rfmt>
    <rfmt sheetId="40" sqref="A216" start="0" length="0">
      <dxf>
        <alignment horizontal="center" vertical="top" readingOrder="0"/>
        <border outline="0">
          <left style="medium">
            <color indexed="8"/>
          </left>
        </border>
      </dxf>
    </rfmt>
    <rfmt sheetId="40" sqref="C216" start="0" length="0">
      <dxf>
        <alignment horizontal="left" vertical="top" readingOrder="0"/>
      </dxf>
    </rfmt>
    <rfmt sheetId="40" sqref="F216" start="0" length="0">
      <dxf>
        <numFmt numFmtId="5" formatCode="#,##0_);\(#,##0\)"/>
        <border outline="0">
          <left style="thin">
            <color indexed="8"/>
          </left>
          <right style="medium">
            <color indexed="8"/>
          </right>
        </border>
      </dxf>
    </rfmt>
  </rrc>
  <rrc rId="9162" sId="40" ref="A216:XFD216" action="deleteRow">
    <rfmt sheetId="40" xfDxf="1" sqref="A216:XFD216" start="0" length="0">
      <dxf>
        <font/>
      </dxf>
    </rfmt>
    <rfmt sheetId="40" sqref="A216" start="0" length="0">
      <dxf>
        <alignment horizontal="center" vertical="top" readingOrder="0"/>
        <border outline="0">
          <left style="medium">
            <color indexed="8"/>
          </left>
        </border>
      </dxf>
    </rfmt>
    <rfmt sheetId="40" sqref="C216" start="0" length="0">
      <dxf>
        <alignment horizontal="left" vertical="top" readingOrder="0"/>
      </dxf>
    </rfmt>
    <rfmt sheetId="40" sqref="F216" start="0" length="0">
      <dxf>
        <numFmt numFmtId="5" formatCode="#,##0_);\(#,##0\)"/>
        <border outline="0">
          <left style="thin">
            <color indexed="8"/>
          </left>
          <right style="medium">
            <color indexed="8"/>
          </right>
        </border>
      </dxf>
    </rfmt>
  </rrc>
  <rrc rId="9163" sId="40" ref="A144:XFD144" action="deleteRow">
    <rfmt sheetId="40" xfDxf="1" sqref="A144:XFD144" start="0" length="0">
      <dxf>
        <font/>
      </dxf>
    </rfmt>
    <rcc rId="0" sId="40" s="1" dxf="1">
      <nc r="A144">
        <v>46</v>
      </nc>
      <ndxf>
        <alignment horizontal="center" readingOrder="0"/>
        <border outline="0">
          <left style="medium">
            <color indexed="8"/>
          </left>
        </border>
      </ndxf>
    </rcc>
    <rfmt sheetId="40" s="1" sqref="B144" start="0" length="0">
      <dxf/>
    </rfmt>
    <rcc rId="0" sId="40" s="1" dxf="1">
      <nc r="C144" t="inlineStr">
        <is>
          <t>Property Taxes</t>
        </is>
      </nc>
      <ndxf>
        <alignment horizontal="left" readingOrder="0"/>
      </ndxf>
    </rcc>
    <rfmt sheetId="40" s="1" sqref="D144" start="0" length="0">
      <dxf/>
    </rfmt>
    <rfmt sheetId="40" s="1" sqref="E144" start="0" length="0">
      <dxf/>
    </rfmt>
    <rcc rId="0" sId="40" s="1" dxf="1" numFmtId="4">
      <nc r="F144">
        <v>790000</v>
      </nc>
      <ndxf>
        <numFmt numFmtId="5" formatCode="#,##0_);\(#,##0\)"/>
        <border outline="0">
          <left style="thin">
            <color indexed="8"/>
          </left>
          <right style="medium">
            <color indexed="8"/>
          </right>
        </border>
      </ndxf>
    </rcc>
  </rrc>
  <rrc rId="9164" sId="40" ref="A144:XFD144" action="deleteRow">
    <rfmt sheetId="40" xfDxf="1" sqref="A144:XFD144" start="0" length="0">
      <dxf>
        <font/>
      </dxf>
    </rfmt>
    <rcc rId="0" sId="40" s="1" dxf="1">
      <nc r="A144">
        <v>50</v>
      </nc>
      <ndxf>
        <alignment horizontal="center" readingOrder="0"/>
        <border outline="0">
          <left style="medium">
            <color indexed="8"/>
          </left>
        </border>
      </ndxf>
    </rcc>
    <rfmt sheetId="40" s="1" sqref="B144" start="0" length="0">
      <dxf/>
    </rfmt>
    <rcc rId="0" sId="40" s="1" dxf="1">
      <nc r="C144" t="inlineStr">
        <is>
          <t>Costs to achieve tax refund - Repair project</t>
        </is>
      </nc>
      <ndxf>
        <alignment horizontal="left" readingOrder="0"/>
      </ndxf>
    </rcc>
    <rfmt sheetId="40" s="1" sqref="D144" start="0" length="0">
      <dxf/>
    </rfmt>
    <rfmt sheetId="40" s="1" sqref="E144" start="0" length="0">
      <dxf/>
    </rfmt>
    <rcc rId="0" sId="40" s="1" dxf="1" numFmtId="4">
      <nc r="F144">
        <v>166000</v>
      </nc>
      <ndxf>
        <numFmt numFmtId="5" formatCode="#,##0_);\(#,##0\)"/>
        <border outline="0">
          <left style="thin">
            <color indexed="8"/>
          </left>
          <right style="medium">
            <color indexed="8"/>
          </right>
        </border>
      </ndxf>
    </rcc>
  </rrc>
  <rrc rId="9165" sId="40" ref="A144:XFD144" action="deleteRow">
    <rfmt sheetId="40" xfDxf="1" sqref="A144:XFD144" start="0" length="0">
      <dxf>
        <font/>
      </dxf>
    </rfmt>
    <rcc rId="0" sId="40" s="1" dxf="1">
      <nc r="A144">
        <v>52</v>
      </nc>
      <ndxf>
        <alignment horizontal="center" readingOrder="0"/>
        <border outline="0">
          <left style="medium">
            <color indexed="8"/>
          </left>
        </border>
      </ndxf>
    </rcc>
    <rfmt sheetId="40" s="1" sqref="B144" start="0" length="0">
      <dxf/>
    </rfmt>
    <rcc rId="0" sId="40" s="1" dxf="1">
      <nc r="C144" t="inlineStr">
        <is>
          <t>Officer Life Insurance</t>
        </is>
      </nc>
      <ndxf>
        <alignment horizontal="left" readingOrder="0"/>
      </ndxf>
    </rcc>
    <rfmt sheetId="40" s="1" sqref="D144" start="0" length="0">
      <dxf/>
    </rfmt>
    <rfmt sheetId="40" s="1" sqref="E144" start="0" length="0">
      <dxf/>
    </rfmt>
    <rcc rId="0" sId="40" s="1" dxf="1" numFmtId="4">
      <nc r="F144">
        <v>175000</v>
      </nc>
      <ndxf>
        <numFmt numFmtId="5" formatCode="#,##0_);\(#,##0\)"/>
        <border outline="0">
          <left style="thin">
            <color indexed="8"/>
          </left>
          <right style="medium">
            <color indexed="8"/>
          </right>
        </border>
      </ndxf>
    </rcc>
  </rrc>
  <rrc rId="9166" sId="40" ref="A144:XFD144" action="deleteRow">
    <rfmt sheetId="40" xfDxf="1" sqref="A144:XFD144" start="0" length="0">
      <dxf>
        <font/>
      </dxf>
    </rfmt>
    <rcc rId="0" sId="40" s="1" dxf="1">
      <nc r="A144">
        <v>54</v>
      </nc>
      <ndxf>
        <alignment horizontal="center" readingOrder="0"/>
        <border outline="0">
          <left style="medium">
            <color indexed="8"/>
          </left>
        </border>
      </ndxf>
    </rcc>
    <rfmt sheetId="40" s="1" sqref="B144" start="0" length="0">
      <dxf/>
    </rfmt>
    <rcc rId="0" sId="40" s="1" dxf="1">
      <nc r="C144" t="inlineStr">
        <is>
          <t>Vacation Pay Accrual</t>
        </is>
      </nc>
      <ndxf>
        <alignment horizontal="left" readingOrder="0"/>
      </ndxf>
    </rcc>
    <rfmt sheetId="40" s="1" sqref="D144" start="0" length="0">
      <dxf/>
    </rfmt>
    <rfmt sheetId="40" s="1" sqref="E144" start="0" length="0">
      <dxf/>
    </rfmt>
    <rcc rId="0" sId="40" s="1" dxf="1" numFmtId="4">
      <nc r="F144">
        <v>32000</v>
      </nc>
      <ndxf>
        <numFmt numFmtId="5" formatCode="#,##0_);\(#,##0\)"/>
        <border outline="0">
          <left style="thin">
            <color indexed="8"/>
          </left>
          <right style="medium">
            <color indexed="8"/>
          </right>
        </border>
      </ndxf>
    </rcc>
  </rrc>
  <rrc rId="9167" sId="40" ref="A144:XFD144" action="deleteRow">
    <rfmt sheetId="40" xfDxf="1" sqref="A144:XFD144" start="0" length="0">
      <dxf>
        <font/>
      </dxf>
    </rfmt>
    <rcc rId="0" sId="40" s="1" dxf="1">
      <nc r="A144">
        <v>53</v>
      </nc>
      <ndxf>
        <alignment horizontal="center" readingOrder="0"/>
        <border outline="0">
          <left style="medium">
            <color indexed="8"/>
          </left>
        </border>
      </ndxf>
    </rcc>
    <rfmt sheetId="40" s="1" sqref="B144" start="0" length="0">
      <dxf/>
    </rfmt>
    <rcc rId="0" sId="40" s="1" dxf="1">
      <nc r="C144" t="inlineStr">
        <is>
          <t>Powerful Opportunities Program</t>
        </is>
      </nc>
      <ndxf>
        <alignment horizontal="left" readingOrder="0"/>
      </ndxf>
    </rcc>
    <rfmt sheetId="40" s="1" sqref="D144" start="0" length="0">
      <dxf/>
    </rfmt>
    <rfmt sheetId="40" s="1" sqref="E144" start="0" length="0">
      <dxf/>
    </rfmt>
    <rcc rId="0" sId="40" s="1" dxf="1" numFmtId="4">
      <nc r="F144">
        <v>204000</v>
      </nc>
      <ndxf>
        <numFmt numFmtId="5" formatCode="#,##0_);\(#,##0\)"/>
        <border outline="0">
          <left style="thin">
            <color indexed="8"/>
          </left>
          <right style="medium">
            <color indexed="8"/>
          </right>
        </border>
      </ndxf>
    </rcc>
  </rrc>
  <rrc rId="9168" sId="40" ref="A144:XFD144" action="deleteRow">
    <rfmt sheetId="40" xfDxf="1" sqref="A144:XFD144" start="0" length="0">
      <dxf>
        <font/>
      </dxf>
    </rfmt>
    <rcc rId="0" sId="40" s="1" dxf="1">
      <nc r="A144">
        <v>6</v>
      </nc>
      <ndxf>
        <alignment horizontal="center" readingOrder="0"/>
        <border outline="0">
          <left style="medium">
            <color indexed="8"/>
          </left>
        </border>
      </ndxf>
    </rcc>
    <rfmt sheetId="40" s="1" sqref="B144" start="0" length="0">
      <dxf/>
    </rfmt>
    <rcc rId="0" sId="40" s="1" dxf="1">
      <nc r="C144" t="inlineStr">
        <is>
          <t>RDM Deferral</t>
        </is>
      </nc>
      <ndxf>
        <alignment horizontal="left" readingOrder="0"/>
      </ndxf>
    </rcc>
    <rfmt sheetId="40" s="1" sqref="D144" start="0" length="0">
      <dxf/>
    </rfmt>
    <rfmt sheetId="40" s="1" sqref="E144" start="0" length="0">
      <dxf/>
    </rfmt>
    <rcc rId="0" sId="40" s="1" dxf="1" numFmtId="4">
      <nc r="F144">
        <v>1860000</v>
      </nc>
      <ndxf>
        <numFmt numFmtId="5" formatCode="#,##0_);\(#,##0\)"/>
        <border outline="0">
          <left style="thin">
            <color indexed="8"/>
          </left>
          <right style="medium">
            <color indexed="8"/>
          </right>
        </border>
      </ndxf>
    </rcc>
  </rrc>
  <rrc rId="9169" sId="40" ref="A144:XFD144" action="deleteRow">
    <rfmt sheetId="40" xfDxf="1" sqref="A144:XFD144" start="0" length="0">
      <dxf>
        <font/>
      </dxf>
    </rfmt>
    <rcc rId="0" sId="40" s="1" dxf="1">
      <nc r="A144">
        <v>15</v>
      </nc>
      <ndxf>
        <alignment horizontal="center" readingOrder="0"/>
        <border outline="0">
          <left style="medium">
            <color indexed="8"/>
          </left>
        </border>
      </ndxf>
    </rcc>
    <rfmt sheetId="40" s="1" sqref="B144" start="0" length="0">
      <dxf/>
    </rfmt>
    <rcc rId="0" sId="40" s="1" dxf="1">
      <nc r="C144" t="inlineStr">
        <is>
          <t>R &amp; D Rev/Costs Deferred</t>
        </is>
      </nc>
      <ndxf>
        <alignment horizontal="left" readingOrder="0"/>
      </ndxf>
    </rcc>
    <rfmt sheetId="40" s="1" sqref="D144" start="0" length="0">
      <dxf/>
    </rfmt>
    <rfmt sheetId="40" s="1" sqref="E144" start="0" length="0">
      <dxf/>
    </rfmt>
    <rcc rId="0" sId="40" s="1" dxf="1" numFmtId="4">
      <nc r="F144">
        <v>136000</v>
      </nc>
      <ndxf>
        <numFmt numFmtId="5" formatCode="#,##0_);\(#,##0\)"/>
        <border outline="0">
          <left style="thin">
            <color indexed="8"/>
          </left>
          <right style="medium">
            <color indexed="8"/>
          </right>
        </border>
      </ndxf>
    </rcc>
  </rrc>
  <rrc rId="9170" sId="40" ref="A144:XFD144" action="deleteRow">
    <rfmt sheetId="40" xfDxf="1" sqref="A144:XFD144" start="0" length="0">
      <dxf>
        <font/>
      </dxf>
    </rfmt>
    <rcc rId="0" sId="40" s="1" dxf="1">
      <nc r="A144">
        <v>19</v>
      </nc>
      <ndxf>
        <alignment horizontal="center" readingOrder="0"/>
        <border outline="0">
          <left style="medium">
            <color indexed="8"/>
          </left>
        </border>
      </ndxf>
    </rcc>
    <rfmt sheetId="40" s="1" sqref="B144" start="0" length="0">
      <dxf/>
    </rfmt>
    <rcc rId="0" sId="40" s="1" dxf="1">
      <nc r="C144" t="inlineStr">
        <is>
          <t>MTA Tax</t>
        </is>
      </nc>
      <ndxf>
        <alignment horizontal="left" readingOrder="0"/>
      </ndxf>
    </rcc>
    <rfmt sheetId="40" s="1" sqref="D144" start="0" length="0">
      <dxf>
        <alignment horizontal="centerContinuous" readingOrder="0"/>
      </dxf>
    </rfmt>
    <rfmt sheetId="40" s="1" sqref="E144" start="0" length="0">
      <dxf>
        <alignment horizontal="centerContinuous" readingOrder="0"/>
      </dxf>
    </rfmt>
    <rcc rId="0" sId="40" s="1" dxf="1" numFmtId="4">
      <nc r="F144">
        <v>188000</v>
      </nc>
      <ndxf>
        <numFmt numFmtId="5" formatCode="#,##0_);\(#,##0\)"/>
        <border outline="0">
          <left style="thin">
            <color indexed="8"/>
          </left>
          <right style="medium">
            <color indexed="8"/>
          </right>
        </border>
      </ndxf>
    </rcc>
  </rrc>
  <rrc rId="9171" sId="40" ref="A144:XFD144" action="deleteRow">
    <rfmt sheetId="40" xfDxf="1" sqref="A144:XFD144" start="0" length="0">
      <dxf>
        <font/>
      </dxf>
    </rfmt>
    <rcc rId="0" sId="40" s="1" dxf="1">
      <nc r="A144">
        <v>24</v>
      </nc>
      <ndxf>
        <alignment horizontal="center" readingOrder="0"/>
        <border outline="0">
          <left style="medium">
            <color indexed="8"/>
          </left>
        </border>
      </ndxf>
    </rcc>
    <rfmt sheetId="40" s="1" sqref="B144" start="0" length="0">
      <dxf/>
    </rfmt>
    <rcc rId="0" sId="40" s="1" dxf="1">
      <nc r="C144" t="inlineStr">
        <is>
          <t>SAG Mitigation</t>
        </is>
      </nc>
      <ndxf>
        <alignment horizontal="left" readingOrder="0"/>
      </ndxf>
    </rcc>
    <rfmt sheetId="40" s="1" sqref="D144" start="0" length="0">
      <dxf/>
    </rfmt>
    <rfmt sheetId="40" s="1" sqref="E144" start="0" length="0">
      <dxf/>
    </rfmt>
    <rcc rId="0" sId="40" s="1" dxf="1" numFmtId="4">
      <nc r="F144">
        <v>58000</v>
      </nc>
      <ndxf>
        <numFmt numFmtId="5" formatCode="#,##0_);\(#,##0\)"/>
        <border outline="0">
          <left style="thin">
            <color indexed="8"/>
          </left>
          <right style="medium">
            <color indexed="8"/>
          </right>
        </border>
      </ndxf>
    </rcc>
  </rrc>
  <rrc rId="9172" sId="40" ref="A144:XFD144" action="deleteRow">
    <rfmt sheetId="40" xfDxf="1" sqref="A144:XFD144" start="0" length="0">
      <dxf>
        <font/>
      </dxf>
    </rfmt>
    <rcc rId="0" sId="40" s="1" dxf="1">
      <nc r="A144">
        <v>42</v>
      </nc>
      <ndxf>
        <alignment horizontal="center" readingOrder="0"/>
        <border outline="0">
          <left style="medium">
            <color indexed="8"/>
          </left>
        </border>
      </ndxf>
    </rcc>
    <rfmt sheetId="40" s="1" sqref="B144" start="0" length="0">
      <dxf/>
    </rfmt>
    <rcc rId="0" sId="40" s="1" dxf="1">
      <nc r="C144" t="inlineStr">
        <is>
          <t xml:space="preserve">Storm Damage </t>
        </is>
      </nc>
      <ndxf>
        <alignment horizontal="left" readingOrder="0"/>
      </ndxf>
    </rcc>
    <rfmt sheetId="40" s="1" sqref="D144" start="0" length="0">
      <dxf>
        <alignment horizontal="centerContinuous" readingOrder="0"/>
      </dxf>
    </rfmt>
    <rfmt sheetId="40" s="1" sqref="E144" start="0" length="0">
      <dxf>
        <alignment horizontal="centerContinuous" readingOrder="0"/>
      </dxf>
    </rfmt>
    <rcc rId="0" sId="40" s="1" dxf="1" numFmtId="4">
      <nc r="F144">
        <v>5108000</v>
      </nc>
      <ndxf>
        <numFmt numFmtId="5" formatCode="#,##0_);\(#,##0\)"/>
        <border outline="0">
          <left style="thin">
            <color indexed="8"/>
          </left>
          <right style="medium">
            <color indexed="8"/>
          </right>
        </border>
      </ndxf>
    </rcc>
  </rrc>
  <rrc rId="9173" sId="40" ref="A144:XFD144" action="deleteRow">
    <rfmt sheetId="40" xfDxf="1" sqref="A144:XFD144" start="0" length="0">
      <dxf>
        <font/>
      </dxf>
    </rfmt>
    <rcc rId="0" sId="40" s="1" dxf="1">
      <nc r="A144">
        <v>38</v>
      </nc>
      <ndxf>
        <alignment horizontal="center" readingOrder="0"/>
        <border outline="0">
          <left style="medium">
            <color indexed="8"/>
          </left>
        </border>
      </ndxf>
    </rcc>
    <rfmt sheetId="40" s="1" sqref="B144" start="0" length="0">
      <dxf/>
    </rfmt>
    <rcc rId="0" sId="40" s="1" dxf="1">
      <nc r="C144" t="inlineStr">
        <is>
          <t>Deferred CBA</t>
        </is>
      </nc>
      <ndxf>
        <alignment horizontal="left" readingOrder="0"/>
      </ndxf>
    </rcc>
    <rfmt sheetId="40" s="1" sqref="D144" start="0" length="0">
      <dxf/>
    </rfmt>
    <rfmt sheetId="40" s="1" sqref="E144" start="0" length="0">
      <dxf/>
    </rfmt>
    <rcc rId="0" sId="40" s="1" dxf="1" numFmtId="4">
      <nc r="F144">
        <v>47000</v>
      </nc>
      <ndxf>
        <numFmt numFmtId="5" formatCode="#,##0_);\(#,##0\)"/>
        <border outline="0">
          <left style="thin">
            <color indexed="8"/>
          </left>
          <right style="medium">
            <color indexed="8"/>
          </right>
        </border>
      </ndxf>
    </rcc>
  </rrc>
  <rrc rId="9174" sId="40" ref="A144:XFD144" action="deleteRow">
    <rfmt sheetId="40" xfDxf="1" sqref="A144:XFD144" start="0" length="0">
      <dxf>
        <font/>
      </dxf>
    </rfmt>
    <rcc rId="0" sId="40" s="1" dxf="1">
      <nc r="A144">
        <v>58</v>
      </nc>
      <ndxf>
        <alignment horizontal="center" readingOrder="0"/>
        <border outline="0">
          <left style="medium">
            <color indexed="8"/>
          </left>
        </border>
      </ndxf>
    </rcc>
    <rfmt sheetId="40" s="1" sqref="B144" start="0" length="0">
      <dxf/>
    </rfmt>
    <rcc rId="0" sId="40" s="1" dxf="1">
      <nc r="C144" t="inlineStr">
        <is>
          <t>Energy Efficiency Incentives Deferred</t>
        </is>
      </nc>
      <ndxf>
        <alignment horizontal="left" readingOrder="0"/>
      </ndxf>
    </rcc>
    <rfmt sheetId="40" s="1" sqref="D144" start="0" length="0">
      <dxf>
        <alignment horizontal="centerContinuous" readingOrder="0"/>
      </dxf>
    </rfmt>
    <rfmt sheetId="40" s="1" sqref="E144" start="0" length="0">
      <dxf>
        <alignment horizontal="centerContinuous" readingOrder="0"/>
      </dxf>
    </rfmt>
    <rcc rId="0" sId="40" s="1" dxf="1" numFmtId="4">
      <nc r="F144">
        <v>72000</v>
      </nc>
      <ndxf>
        <numFmt numFmtId="5" formatCode="#,##0_);\(#,##0\)"/>
        <border outline="0">
          <left style="thin">
            <color indexed="8"/>
          </left>
          <right style="medium">
            <color indexed="8"/>
          </right>
        </border>
      </ndxf>
    </rcc>
  </rrc>
  <rrc rId="9175" sId="40" ref="A144:XFD144" action="deleteRow">
    <rfmt sheetId="40" xfDxf="1" sqref="A144:XFD144" start="0" length="0">
      <dxf>
        <font/>
      </dxf>
    </rfmt>
    <rcc rId="0" sId="40" s="1" dxf="1">
      <nc r="A144">
        <v>63</v>
      </nc>
      <ndxf>
        <alignment horizontal="center" readingOrder="0"/>
        <border outline="0">
          <left style="medium">
            <color indexed="8"/>
          </left>
        </border>
      </ndxf>
    </rcc>
    <rfmt sheetId="40" s="1" sqref="B144" start="0" length="0">
      <dxf/>
    </rfmt>
    <rcc rId="0" sId="40" s="1" dxf="1">
      <nc r="C144" t="inlineStr">
        <is>
          <t xml:space="preserve">Software AG Undercollection </t>
        </is>
      </nc>
      <ndxf>
        <alignment horizontal="left" readingOrder="0"/>
      </ndxf>
    </rcc>
    <rfmt sheetId="40" s="1" sqref="D144" start="0" length="0">
      <dxf/>
    </rfmt>
    <rfmt sheetId="40" s="1" sqref="E144" start="0" length="0">
      <dxf/>
    </rfmt>
    <rcc rId="0" sId="40" s="1" dxf="1" numFmtId="4">
      <nc r="F144">
        <v>125000</v>
      </nc>
      <ndxf>
        <numFmt numFmtId="5" formatCode="#,##0_);\(#,##0\)"/>
        <border outline="0">
          <left style="thin">
            <color indexed="8"/>
          </left>
          <right style="medium">
            <color indexed="8"/>
          </right>
          <bottom style="thin">
            <color indexed="64"/>
          </bottom>
        </border>
      </ndxf>
    </rcc>
  </rrc>
  <rrc rId="9176" sId="40" ref="A144:XFD144" action="deleteRow">
    <rfmt sheetId="40" xfDxf="1" sqref="A144:XFD144" start="0" length="0">
      <dxf>
        <font/>
      </dxf>
    </rfmt>
    <rfmt sheetId="40" s="1" sqref="A144" start="0" length="0">
      <dxf>
        <alignment horizontal="center" readingOrder="0"/>
        <border outline="0">
          <left style="medium">
            <color indexed="8"/>
          </left>
        </border>
      </dxf>
    </rfmt>
    <rfmt sheetId="40" s="1" sqref="B144" start="0" length="0">
      <dxf/>
    </rfmt>
    <rcc rId="0" sId="40" s="1" dxf="1">
      <nc r="C144" t="inlineStr">
        <is>
          <t xml:space="preserve">     Page 261 - Line 20</t>
        </is>
      </nc>
      <ndxf>
        <alignment horizontal="left" readingOrder="0"/>
      </ndxf>
    </rcc>
    <rfmt sheetId="40" s="1" sqref="D144" start="0" length="0">
      <dxf/>
    </rfmt>
    <rfmt sheetId="40" s="1" sqref="E144" start="0" length="0">
      <dxf/>
    </rfmt>
    <rcc rId="0" sId="40" s="1" dxf="1" numFmtId="11">
      <nc r="F144">
        <v>86832000</v>
      </nc>
      <ndxf>
        <numFmt numFmtId="9" formatCode="&quot;$&quot;#,##0_);\(&quot;$&quot;#,##0\)"/>
        <border outline="0">
          <left style="thin">
            <color indexed="8"/>
          </left>
          <right style="medium">
            <color indexed="8"/>
          </right>
          <top style="thin">
            <color indexed="8"/>
          </top>
          <bottom style="double">
            <color indexed="8"/>
          </bottom>
        </border>
      </ndxf>
    </rcc>
  </rrc>
  <rfmt sheetId="41" sqref="B21:B50" start="0" length="0">
    <dxf>
      <border>
        <right style="thin">
          <color auto="1"/>
        </right>
      </border>
    </dxf>
  </rfmt>
  <rfmt sheetId="41" sqref="B20" start="0" length="0">
    <dxf>
      <font>
        <sz val="12"/>
        <color auto="1"/>
        <name val="Arial MT"/>
        <scheme val="none"/>
      </font>
    </dxf>
  </rfmt>
  <rfmt sheetId="41" sqref="B21" start="0" length="0">
    <dxf>
      <border outline="0">
        <right/>
      </border>
    </dxf>
  </rfmt>
  <rfmt sheetId="41" sqref="B22" start="0" length="0">
    <dxf>
      <border outline="0">
        <right/>
      </border>
    </dxf>
  </rfmt>
  <rfmt sheetId="41" sqref="B23" start="0" length="0">
    <dxf>
      <border outline="0">
        <right/>
      </border>
    </dxf>
  </rfmt>
  <rfmt sheetId="41" sqref="B24" start="0" length="0">
    <dxf>
      <font>
        <u/>
        <name val="Arial"/>
        <scheme val="none"/>
      </font>
      <border outline="0">
        <right/>
      </border>
    </dxf>
  </rfmt>
  <rfmt sheetId="41" sqref="B25" start="0" length="0">
    <dxf>
      <font>
        <sz val="12"/>
        <color auto="1"/>
        <name val="Arial"/>
        <scheme val="none"/>
      </font>
      <border outline="0">
        <right/>
      </border>
    </dxf>
  </rfmt>
  <rfmt sheetId="41" sqref="B26" start="0" length="0">
    <dxf>
      <border outline="0">
        <right/>
      </border>
    </dxf>
  </rfmt>
  <rfmt sheetId="41" sqref="B27" start="0" length="0">
    <dxf>
      <border outline="0">
        <right/>
      </border>
    </dxf>
  </rfmt>
  <rfmt sheetId="41" sqref="B28" start="0" length="0">
    <dxf>
      <font>
        <sz val="12"/>
        <color auto="1"/>
        <name val="Arial"/>
        <scheme val="none"/>
      </font>
      <border outline="0">
        <right/>
      </border>
    </dxf>
  </rfmt>
  <rfmt sheetId="41" sqref="B29" start="0" length="0">
    <dxf>
      <border outline="0">
        <right/>
      </border>
    </dxf>
  </rfmt>
  <rfmt sheetId="41" sqref="B30" start="0" length="0">
    <dxf>
      <font>
        <sz val="12"/>
        <color auto="1"/>
        <name val="Arial"/>
        <scheme val="none"/>
      </font>
      <border outline="0">
        <right/>
      </border>
    </dxf>
  </rfmt>
  <rfmt sheetId="41" sqref="B31" start="0" length="0">
    <dxf>
      <font>
        <u/>
        <name val="Arial"/>
        <scheme val="none"/>
      </font>
      <border outline="0">
        <right/>
      </border>
    </dxf>
  </rfmt>
  <rfmt sheetId="41" sqref="B32" start="0" length="0">
    <dxf>
      <border outline="0">
        <right/>
      </border>
    </dxf>
  </rfmt>
  <rfmt sheetId="41" sqref="B33" start="0" length="0">
    <dxf>
      <border outline="0">
        <right/>
      </border>
    </dxf>
  </rfmt>
  <rfmt sheetId="41" sqref="B34" start="0" length="0">
    <dxf>
      <font>
        <sz val="12"/>
        <color auto="1"/>
        <name val="Arial MT"/>
        <scheme val="none"/>
      </font>
      <border outline="0">
        <right/>
      </border>
    </dxf>
  </rfmt>
  <rfmt sheetId="41" sqref="B35" start="0" length="0">
    <dxf>
      <border outline="0">
        <right/>
      </border>
    </dxf>
  </rfmt>
  <rfmt sheetId="41" sqref="B36" start="0" length="0">
    <dxf>
      <border outline="0">
        <right/>
      </border>
    </dxf>
  </rfmt>
  <rfmt sheetId="41" sqref="B37" start="0" length="0">
    <dxf>
      <font>
        <sz val="12"/>
        <color auto="1"/>
        <name val="Arial"/>
        <scheme val="none"/>
      </font>
      <border outline="0">
        <left style="thin">
          <color indexed="8"/>
        </left>
        <right/>
      </border>
    </dxf>
  </rfmt>
  <rfmt sheetId="41" sqref="B38" start="0" length="0">
    <dxf>
      <font>
        <u/>
        <name val="Arial"/>
        <scheme val="none"/>
      </font>
      <border outline="0">
        <right/>
      </border>
    </dxf>
  </rfmt>
  <rfmt sheetId="41" sqref="B39" start="0" length="0">
    <dxf>
      <border outline="0">
        <right/>
      </border>
    </dxf>
  </rfmt>
  <rfmt sheetId="41" sqref="B40" start="0" length="0">
    <dxf>
      <border outline="0">
        <right/>
      </border>
    </dxf>
  </rfmt>
  <rfmt sheetId="41" sqref="B41" start="0" length="0">
    <dxf>
      <font>
        <sz val="12"/>
        <color auto="1"/>
        <name val="Arial MT"/>
        <scheme val="none"/>
      </font>
      <border outline="0">
        <right/>
      </border>
    </dxf>
  </rfmt>
  <rfmt sheetId="41" sqref="B42" start="0" length="0">
    <dxf>
      <border outline="0">
        <right/>
      </border>
    </dxf>
  </rfmt>
  <rfmt sheetId="41" sqref="B43" start="0" length="0">
    <dxf>
      <border outline="0">
        <right/>
      </border>
    </dxf>
  </rfmt>
  <rfmt sheetId="41" sqref="B44" start="0" length="0">
    <dxf>
      <border outline="0">
        <right/>
      </border>
    </dxf>
  </rfmt>
  <rfmt sheetId="41" sqref="B45" start="0" length="0">
    <dxf>
      <font>
        <u/>
        <name val="Arial"/>
        <scheme val="none"/>
      </font>
      <border outline="0">
        <right/>
      </border>
    </dxf>
  </rfmt>
  <rfmt sheetId="41" sqref="B46" start="0" length="0">
    <dxf>
      <border outline="0">
        <right/>
      </border>
    </dxf>
  </rfmt>
  <rfmt sheetId="41" sqref="B47" start="0" length="0">
    <dxf>
      <border outline="0">
        <right/>
      </border>
    </dxf>
  </rfmt>
  <rfmt sheetId="41" sqref="B48" start="0" length="0">
    <dxf>
      <font>
        <sz val="12"/>
        <color auto="1"/>
        <name val="Arial MT"/>
        <scheme val="none"/>
      </font>
      <border outline="0">
        <right/>
      </border>
    </dxf>
  </rfmt>
  <rfmt sheetId="41" sqref="B49" start="0" length="0">
    <dxf>
      <border outline="0">
        <right/>
      </border>
    </dxf>
  </rfmt>
  <rfmt sheetId="41" sqref="B50" start="0" length="0">
    <dxf>
      <border outline="0">
        <right/>
      </border>
    </dxf>
  </rfmt>
  <rfmt sheetId="41" sqref="C21" start="0" length="0">
    <dxf>
      <border outline="0">
        <left style="thin">
          <color indexed="8"/>
        </left>
      </border>
    </dxf>
  </rfmt>
  <rfmt sheetId="41" sqref="C22" start="0" length="0">
    <dxf>
      <numFmt numFmtId="9" formatCode="&quot;$&quot;#,##0_);\(&quot;$&quot;#,##0\)"/>
      <border outline="0">
        <left style="thin">
          <color indexed="8"/>
        </left>
      </border>
    </dxf>
  </rfmt>
  <rfmt sheetId="41" sqref="C23" start="0" length="0">
    <dxf>
      <border outline="0">
        <left style="thin">
          <color indexed="8"/>
        </left>
      </border>
    </dxf>
  </rfmt>
  <rfmt sheetId="41" sqref="C24" start="0" length="0">
    <dxf>
      <border outline="0">
        <left style="thin">
          <color indexed="8"/>
        </left>
      </border>
    </dxf>
  </rfmt>
  <rfmt sheetId="41" sqref="C26" start="0" length="0">
    <dxf>
      <border outline="0">
        <left style="thin">
          <color indexed="8"/>
        </left>
      </border>
    </dxf>
  </rfmt>
  <rfmt sheetId="41" sqref="C27" start="0" length="0">
    <dxf>
      <font>
        <sz val="12"/>
        <color auto="1"/>
        <name val="Arial"/>
        <scheme val="none"/>
      </font>
      <numFmt numFmtId="5" formatCode="#,##0_);\(#,##0\)"/>
      <border outline="0">
        <left style="thin">
          <color indexed="8"/>
        </left>
        <right style="thin">
          <color indexed="8"/>
        </right>
      </border>
    </dxf>
  </rfmt>
  <rfmt sheetId="41" sqref="C28" start="0" length="0">
    <dxf>
      <font>
        <sz val="12"/>
        <color auto="1"/>
        <name val="Arial"/>
        <scheme val="none"/>
      </font>
      <numFmt numFmtId="5" formatCode="#,##0_);\(#,##0\)"/>
      <border outline="0">
        <left style="thin">
          <color indexed="8"/>
        </left>
        <right style="thin">
          <color indexed="8"/>
        </right>
      </border>
    </dxf>
  </rfmt>
  <rfmt sheetId="41" sqref="C29" start="0" length="0">
    <dxf>
      <border outline="0">
        <left style="thin">
          <color indexed="8"/>
        </left>
        <right/>
      </border>
    </dxf>
  </rfmt>
  <rfmt sheetId="41" sqref="C30" start="0" length="0">
    <dxf>
      <numFmt numFmtId="0" formatCode="General"/>
      <border outline="0">
        <left style="thin">
          <color indexed="8"/>
        </left>
      </border>
    </dxf>
  </rfmt>
  <rfmt sheetId="41" sqref="C31" start="0" length="0">
    <dxf>
      <alignment horizontal="center" vertical="top" readingOrder="0"/>
      <border outline="0">
        <left style="thin">
          <color indexed="8"/>
        </left>
      </border>
    </dxf>
  </rfmt>
  <rfmt sheetId="41" sqref="C32" start="0" length="0">
    <dxf>
      <border outline="0">
        <left style="thin">
          <color indexed="8"/>
        </left>
      </border>
    </dxf>
  </rfmt>
  <rfmt sheetId="41" sqref="C33" start="0" length="0">
    <dxf>
      <border outline="0">
        <left style="thin">
          <color indexed="8"/>
        </left>
      </border>
    </dxf>
  </rfmt>
  <rfmt sheetId="41" sqref="C34" start="0" length="0">
    <dxf>
      <border outline="0">
        <left style="thin">
          <color indexed="8"/>
        </left>
      </border>
    </dxf>
  </rfmt>
  <rfmt sheetId="41" sqref="C35" start="0" length="0">
    <dxf>
      <border outline="0">
        <left style="thin">
          <color indexed="8"/>
        </left>
      </border>
    </dxf>
  </rfmt>
  <rfmt sheetId="41" sqref="C36" start="0" length="0">
    <dxf>
      <border outline="0">
        <left style="thin">
          <color indexed="8"/>
        </left>
      </border>
    </dxf>
  </rfmt>
  <rfmt sheetId="41" sqref="C37" start="0" length="0">
    <dxf>
      <border outline="0">
        <right/>
      </border>
    </dxf>
  </rfmt>
  <rfmt sheetId="41" sqref="C38" start="0" length="0">
    <dxf>
      <border outline="0">
        <left style="thin">
          <color indexed="8"/>
        </left>
      </border>
    </dxf>
  </rfmt>
  <rfmt sheetId="41" sqref="C39" start="0" length="0">
    <dxf>
      <border outline="0">
        <left style="thin">
          <color indexed="8"/>
        </left>
      </border>
    </dxf>
  </rfmt>
  <rfmt sheetId="41" sqref="C40" start="0" length="0">
    <dxf>
      <border outline="0">
        <left style="thin">
          <color indexed="8"/>
        </left>
      </border>
    </dxf>
  </rfmt>
  <rfmt sheetId="41" sqref="C41" start="0" length="0">
    <dxf>
      <border outline="0">
        <left style="thin">
          <color indexed="8"/>
        </left>
      </border>
    </dxf>
  </rfmt>
  <rfmt sheetId="41" sqref="C42" start="0" length="0">
    <dxf>
      <border outline="0">
        <left style="thin">
          <color indexed="8"/>
        </left>
      </border>
    </dxf>
  </rfmt>
  <rfmt sheetId="41" sqref="C43" start="0" length="0">
    <dxf>
      <border outline="0">
        <left style="thin">
          <color indexed="8"/>
        </left>
      </border>
    </dxf>
  </rfmt>
  <rfmt sheetId="41" sqref="C44" start="0" length="0">
    <dxf>
      <border outline="0">
        <left style="thin">
          <color indexed="8"/>
        </left>
      </border>
    </dxf>
  </rfmt>
  <rfmt sheetId="41" sqref="C45" start="0" length="0">
    <dxf>
      <border outline="0">
        <left style="thin">
          <color indexed="8"/>
        </left>
      </border>
    </dxf>
  </rfmt>
  <rfmt sheetId="41" sqref="C46" start="0" length="0">
    <dxf>
      <border outline="0">
        <left style="thin">
          <color indexed="8"/>
        </left>
      </border>
    </dxf>
  </rfmt>
  <rfmt sheetId="41" sqref="C47" start="0" length="0">
    <dxf>
      <border outline="0">
        <left style="thin">
          <color indexed="8"/>
        </left>
      </border>
    </dxf>
  </rfmt>
  <rfmt sheetId="41" sqref="C48" start="0" length="0">
    <dxf>
      <border outline="0">
        <left style="thin">
          <color indexed="8"/>
        </left>
      </border>
    </dxf>
  </rfmt>
  <rfmt sheetId="41" sqref="C49" start="0" length="0">
    <dxf>
      <border outline="0">
        <left style="thin">
          <color indexed="8"/>
        </left>
      </border>
    </dxf>
  </rfmt>
  <rfmt sheetId="41" sqref="C50" start="0" length="0">
    <dxf>
      <border outline="0">
        <left style="thin">
          <color indexed="8"/>
        </left>
      </border>
    </dxf>
  </rfmt>
  <rfmt sheetId="41" sqref="C25" start="0" length="0">
    <dxf>
      <border>
        <left style="thin">
          <color indexed="8"/>
        </left>
        <right style="thin">
          <color indexed="8"/>
        </right>
        <top/>
        <bottom style="thin">
          <color indexed="8"/>
        </bottom>
      </border>
    </dxf>
  </rfmt>
  <rfmt sheetId="41" sqref="C37" start="0" length="0">
    <dxf>
      <border>
        <left style="thin">
          <color auto="1"/>
        </left>
        <right/>
        <top/>
        <bottom/>
      </border>
    </dxf>
  </rfmt>
  <rfmt sheetId="41" sqref="P76" start="0" length="0">
    <dxf>
      <border outline="0">
        <left style="thin">
          <color indexed="8"/>
        </left>
        <right style="medium">
          <color indexed="8"/>
        </right>
      </border>
    </dxf>
  </rfmt>
  <rfmt sheetId="41" sqref="P77" start="0" length="0">
    <dxf>
      <border outline="0">
        <left style="thin">
          <color indexed="8"/>
        </left>
        <right style="medium">
          <color indexed="8"/>
        </right>
      </border>
    </dxf>
  </rfmt>
  <rfmt sheetId="41" sqref="P78" start="0" length="0">
    <dxf>
      <border outline="0">
        <left style="thin">
          <color indexed="8"/>
        </left>
        <right style="medium">
          <color indexed="8"/>
        </right>
      </border>
    </dxf>
  </rfmt>
  <rfmt sheetId="41" sqref="P79" start="0" length="0">
    <dxf>
      <border outline="0">
        <left style="thin">
          <color indexed="8"/>
        </left>
        <right style="medium">
          <color indexed="8"/>
        </right>
      </border>
    </dxf>
  </rfmt>
  <rfmt sheetId="41" sqref="P80" start="0" length="0">
    <dxf>
      <border outline="0">
        <left style="thin">
          <color indexed="8"/>
        </left>
        <right style="medium">
          <color indexed="8"/>
        </right>
      </border>
    </dxf>
  </rfmt>
  <rfmt sheetId="41" sqref="P81" start="0" length="0">
    <dxf>
      <border outline="0">
        <left style="thin">
          <color indexed="8"/>
        </left>
        <right style="medium">
          <color indexed="8"/>
        </right>
      </border>
    </dxf>
  </rfmt>
  <rfmt sheetId="41" sqref="P82" start="0" length="0">
    <dxf>
      <border outline="0">
        <left style="thin">
          <color indexed="8"/>
        </left>
        <right style="medium">
          <color indexed="8"/>
        </right>
      </border>
    </dxf>
  </rfmt>
  <rfmt sheetId="41" sqref="P83" start="0" length="0">
    <dxf>
      <border outline="0">
        <left style="thin">
          <color indexed="8"/>
        </left>
        <right style="medium">
          <color indexed="8"/>
        </right>
      </border>
    </dxf>
  </rfmt>
  <rfmt sheetId="41" sqref="P84" start="0" length="0">
    <dxf>
      <border outline="0">
        <left style="thin">
          <color indexed="8"/>
        </left>
        <right style="medium">
          <color indexed="8"/>
        </right>
      </border>
    </dxf>
  </rfmt>
  <rfmt sheetId="41" sqref="P85" start="0" length="0">
    <dxf>
      <border outline="0">
        <left style="thin">
          <color indexed="8"/>
        </left>
        <right style="medium">
          <color indexed="8"/>
        </right>
      </border>
    </dxf>
  </rfmt>
  <rfmt sheetId="41" sqref="P86" start="0" length="0">
    <dxf>
      <border outline="0">
        <left style="thin">
          <color indexed="8"/>
        </left>
        <right style="medium">
          <color indexed="8"/>
        </right>
      </border>
    </dxf>
  </rfmt>
  <rfmt sheetId="41" sqref="P87" start="0" length="0">
    <dxf>
      <border outline="0">
        <left style="thin">
          <color indexed="8"/>
        </left>
        <right style="medium">
          <color indexed="8"/>
        </right>
      </border>
    </dxf>
  </rfmt>
  <rfmt sheetId="41" sqref="P88" start="0" length="0">
    <dxf>
      <border outline="0">
        <left style="thin">
          <color indexed="8"/>
        </left>
        <right style="medium">
          <color indexed="8"/>
        </right>
      </border>
    </dxf>
  </rfmt>
  <rfmt sheetId="41" sqref="P89" start="0" length="0">
    <dxf>
      <border outline="0">
        <left style="thin">
          <color indexed="8"/>
        </left>
        <right style="medium">
          <color indexed="8"/>
        </right>
      </border>
    </dxf>
  </rfmt>
  <rfmt sheetId="41" sqref="P90" start="0" length="0">
    <dxf>
      <border outline="0">
        <left style="thin">
          <color indexed="8"/>
        </left>
        <right style="medium">
          <color indexed="8"/>
        </right>
      </border>
    </dxf>
  </rfmt>
  <rfmt sheetId="41" sqref="P91" start="0" length="0">
    <dxf>
      <border outline="0">
        <left style="thin">
          <color indexed="8"/>
        </left>
        <right style="medium">
          <color indexed="8"/>
        </right>
      </border>
    </dxf>
  </rfmt>
  <rfmt sheetId="41" sqref="P92" start="0" length="0">
    <dxf>
      <border outline="0">
        <left style="thin">
          <color indexed="8"/>
        </left>
        <right style="medium">
          <color indexed="8"/>
        </right>
      </border>
    </dxf>
  </rfmt>
  <rfmt sheetId="41" sqref="P93" start="0" length="0">
    <dxf>
      <border outline="0">
        <left style="thin">
          <color indexed="8"/>
        </left>
        <right style="medium">
          <color indexed="8"/>
        </right>
      </border>
    </dxf>
  </rfmt>
  <rfmt sheetId="41" sqref="P94" start="0" length="0">
    <dxf>
      <border outline="0">
        <left style="thin">
          <color indexed="8"/>
        </left>
        <right style="medium">
          <color indexed="8"/>
        </right>
      </border>
    </dxf>
  </rfmt>
  <rfmt sheetId="41" sqref="P95" start="0" length="0">
    <dxf>
      <border outline="0">
        <left style="thin">
          <color indexed="8"/>
        </left>
        <right style="medium">
          <color indexed="8"/>
        </right>
      </border>
    </dxf>
  </rfmt>
  <rfmt sheetId="41" sqref="P96" start="0" length="0">
    <dxf>
      <border outline="0">
        <left style="thin">
          <color indexed="8"/>
        </left>
        <right style="medium">
          <color indexed="8"/>
        </right>
      </border>
    </dxf>
  </rfmt>
  <rfmt sheetId="41" sqref="P97" start="0" length="0">
    <dxf>
      <border outline="0">
        <left style="thin">
          <color indexed="8"/>
        </left>
        <right style="medium">
          <color indexed="8"/>
        </right>
      </border>
    </dxf>
  </rfmt>
  <rfmt sheetId="41" sqref="P98" start="0" length="0">
    <dxf>
      <border outline="0">
        <left style="thin">
          <color indexed="8"/>
        </left>
        <right style="medium">
          <color indexed="8"/>
        </right>
      </border>
    </dxf>
  </rfmt>
  <rfmt sheetId="41" sqref="P99" start="0" length="0">
    <dxf>
      <border outline="0">
        <left style="thin">
          <color indexed="8"/>
        </left>
        <right style="medium">
          <color indexed="8"/>
        </right>
      </border>
    </dxf>
  </rfmt>
  <rfmt sheetId="41" sqref="P100" start="0" length="0">
    <dxf>
      <border outline="0">
        <left style="thin">
          <color indexed="8"/>
        </left>
        <right style="medium">
          <color indexed="8"/>
        </right>
      </border>
    </dxf>
  </rfmt>
  <rfmt sheetId="41" sqref="P101" start="0" length="0">
    <dxf>
      <border outline="0">
        <left style="thin">
          <color indexed="8"/>
        </left>
        <right style="medium">
          <color indexed="8"/>
        </right>
      </border>
    </dxf>
  </rfmt>
  <rfmt sheetId="41" sqref="P102" start="0" length="0">
    <dxf>
      <border outline="0">
        <left style="thin">
          <color indexed="8"/>
        </left>
        <right style="medium">
          <color indexed="8"/>
        </right>
      </border>
    </dxf>
  </rfmt>
  <rfmt sheetId="41" sqref="P103" start="0" length="0">
    <dxf>
      <border outline="0">
        <left style="thin">
          <color indexed="8"/>
        </left>
        <right style="medium">
          <color indexed="8"/>
        </right>
      </border>
    </dxf>
  </rfmt>
  <rfmt sheetId="41" sqref="P104" start="0" length="0">
    <dxf>
      <border outline="0">
        <left style="thin">
          <color indexed="8"/>
        </left>
        <right style="medium">
          <color indexed="8"/>
        </right>
      </border>
    </dxf>
  </rfmt>
  <rfmt sheetId="41" sqref="P105" start="0" length="0">
    <dxf>
      <border outline="0">
        <left style="thin">
          <color indexed="8"/>
        </left>
        <right style="medium">
          <color indexed="8"/>
        </right>
      </border>
    </dxf>
  </rfmt>
  <rfmt sheetId="41" sqref="P106" start="0" length="0">
    <dxf>
      <border outline="0">
        <left style="thin">
          <color indexed="8"/>
        </left>
        <right style="medium">
          <color indexed="8"/>
        </right>
      </border>
    </dxf>
  </rfmt>
  <rfmt sheetId="41" sqref="P107" start="0" length="0">
    <dxf>
      <border outline="0">
        <left style="thin">
          <color indexed="8"/>
        </left>
        <right style="medium">
          <color indexed="8"/>
        </right>
      </border>
    </dxf>
  </rfmt>
  <rfmt sheetId="41" sqref="P108" start="0" length="0">
    <dxf>
      <border outline="0">
        <left style="thin">
          <color indexed="8"/>
        </left>
        <right style="medium">
          <color indexed="8"/>
        </right>
      </border>
    </dxf>
  </rfmt>
  <rfmt sheetId="41" sqref="P109" start="0" length="0">
    <dxf>
      <border outline="0">
        <left style="thin">
          <color indexed="8"/>
        </left>
        <right style="medium">
          <color indexed="8"/>
        </right>
      </border>
    </dxf>
  </rfmt>
  <rfmt sheetId="41" sqref="P110" start="0" length="0">
    <dxf>
      <border outline="0">
        <left style="thin">
          <color indexed="8"/>
        </left>
        <right style="medium">
          <color indexed="8"/>
        </right>
      </border>
    </dxf>
  </rfmt>
  <rfmt sheetId="41" sqref="P111" start="0" length="0">
    <dxf>
      <border outline="0">
        <left style="thin">
          <color indexed="8"/>
        </left>
        <right style="medium">
          <color indexed="8"/>
        </right>
      </border>
    </dxf>
  </rfmt>
  <rfmt sheetId="41" sqref="P112" start="0" length="0">
    <dxf>
      <border outline="0">
        <left style="thin">
          <color indexed="8"/>
        </left>
        <right style="medium">
          <color indexed="8"/>
        </right>
      </border>
    </dxf>
  </rfmt>
  <rfmt sheetId="41" sqref="P113" start="0" length="0">
    <dxf>
      <border outline="0">
        <left style="thin">
          <color indexed="8"/>
        </left>
        <right style="medium">
          <color indexed="8"/>
        </right>
      </border>
    </dxf>
  </rfmt>
  <rfmt sheetId="41" sqref="P114" start="0" length="0">
    <dxf>
      <border outline="0">
        <left style="thin">
          <color indexed="8"/>
        </left>
        <right style="medium">
          <color indexed="8"/>
        </right>
      </border>
    </dxf>
  </rfmt>
  <rfmt sheetId="41" sqref="P115" start="0" length="0">
    <dxf>
      <border outline="0">
        <left style="thin">
          <color indexed="8"/>
        </left>
        <right style="medium">
          <color indexed="8"/>
        </right>
      </border>
    </dxf>
  </rfmt>
  <rfmt sheetId="41" sqref="P116" start="0" length="0">
    <dxf>
      <border outline="0">
        <left style="thin">
          <color indexed="8"/>
        </left>
        <right style="medium">
          <color indexed="8"/>
        </right>
      </border>
    </dxf>
  </rfmt>
  <rfmt sheetId="41" sqref="P117" start="0" length="0">
    <dxf>
      <border outline="0">
        <left style="thin">
          <color indexed="8"/>
        </left>
        <right style="medium">
          <color indexed="8"/>
        </right>
      </border>
    </dxf>
  </rfmt>
  <rfmt sheetId="41" sqref="P118" start="0" length="0">
    <dxf>
      <border outline="0">
        <left style="thin">
          <color indexed="8"/>
        </left>
        <right style="medium">
          <color indexed="8"/>
        </right>
      </border>
    </dxf>
  </rfmt>
  <rfmt sheetId="41" sqref="P119" start="0" length="0">
    <dxf>
      <border outline="0">
        <left style="thin">
          <color indexed="8"/>
        </left>
        <right style="medium">
          <color indexed="8"/>
        </right>
      </border>
    </dxf>
  </rfmt>
  <rfmt sheetId="41" sqref="P120" start="0" length="0">
    <dxf>
      <border outline="0">
        <left style="thin">
          <color indexed="8"/>
        </left>
        <right style="medium">
          <color indexed="8"/>
        </right>
        <top/>
      </border>
    </dxf>
  </rfmt>
  <rcc rId="9177" sId="49" odxf="1" s="1" dxf="1">
    <nc r="B81" t="inlineStr">
      <is>
        <t>INQUIRY NO. 5</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border outline="0">
        <bottom style="thin">
          <color indexed="64"/>
        </bottom>
      </border>
    </ndxf>
  </rcc>
  <rcc rId="9178" sId="49" odxf="1" s="1" dxf="1">
    <nc r="B94" t="inlineStr">
      <is>
        <t>NOTE:  All electric sales under</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Arial"/>
        <scheme val="none"/>
      </font>
    </ndxf>
  </rcc>
  <rcc rId="9179" sId="49" odxf="1" s="1" dxf="1">
    <nc r="B95" t="inlineStr">
      <is>
        <t>service classification Nos. 1,</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Arial"/>
        <scheme val="none"/>
      </font>
    </ndxf>
  </rcc>
  <rcc rId="9180" sId="49" odxf="1" dxf="1">
    <nc r="B96" t="inlineStr">
      <is>
        <t>2, 3, 5, 6, 8, 9, 11, and 13 are</t>
      </is>
    </nc>
    <odxf>
      <font>
        <sz val="12"/>
        <color auto="1"/>
        <name val="Arial"/>
        <scheme val="none"/>
      </font>
    </odxf>
    <ndxf>
      <font>
        <sz val="12"/>
        <color auto="1"/>
        <name val="Arial"/>
        <scheme val="none"/>
      </font>
    </ndxf>
  </rcc>
  <rcc rId="9181" sId="49" odxf="1" dxf="1">
    <nc r="B97" t="inlineStr">
      <is>
        <t xml:space="preserve">subject to adjustment based on </t>
      </is>
    </nc>
    <odxf>
      <font>
        <sz val="12"/>
        <color auto="1"/>
        <name val="Arial"/>
        <scheme val="none"/>
      </font>
    </odxf>
    <ndxf>
      <font>
        <sz val="12"/>
        <color auto="1"/>
        <name val="Arial"/>
        <scheme val="none"/>
      </font>
    </ndxf>
  </rcc>
  <rcc rId="9182" sId="49" odxf="1" dxf="1">
    <nc r="B98" t="inlineStr">
      <is>
        <t>the costs of electric fuel to</t>
      </is>
    </nc>
    <odxf>
      <font>
        <sz val="12"/>
        <color auto="1"/>
        <name val="Arial"/>
        <scheme val="none"/>
      </font>
    </odxf>
    <ndxf>
      <font>
        <sz val="12"/>
        <color auto="1"/>
        <name val="Arial"/>
        <scheme val="none"/>
      </font>
    </ndxf>
  </rcc>
  <rcc rId="9183" sId="49" odxf="1" dxf="1">
    <nc r="B99" t="inlineStr">
      <is>
        <t>respondent</t>
      </is>
    </nc>
    <odxf>
      <font>
        <sz val="12"/>
        <color auto="1"/>
        <name val="Arial"/>
        <scheme val="none"/>
      </font>
    </odxf>
    <ndxf>
      <font>
        <sz val="12"/>
        <color auto="1"/>
        <name val="Arial"/>
        <scheme val="none"/>
      </font>
    </ndxf>
  </rcc>
  <rcc rId="9184" sId="49" odxf="1" s="1" dxf="1">
    <nc r="B83" t="inlineStr">
      <is>
        <t>Residential (440)</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dxf>
  </rcc>
  <rcc rId="9185" sId="49" odxf="1" s="1" dxf="1">
    <nc r="B84" t="inlineStr">
      <is>
        <t>Commercial &amp; Industrial (442)</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dxf>
  </rcc>
  <rcc rId="9186" sId="49" odxf="1" s="1" dxf="1">
    <nc r="B85" t="inlineStr">
      <is>
        <t>Street Lighting (444)</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dxf>
  </rcc>
  <rcc rId="9187" sId="49" odxf="1" s="1" dxf="1">
    <nc r="B86" t="inlineStr">
      <is>
        <t>Other Public Authorities (445)</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dxf>
  </rcc>
  <rcc rId="9188" sId="49" odxf="1" s="1" dxf="1">
    <nc r="B87" t="inlineStr">
      <is>
        <t>Delivery Service</t>
      </is>
    </nc>
    <o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0"/>
        <color auto="1"/>
        <name val="Arial"/>
        <scheme val="none"/>
      </font>
    </ndxf>
  </rcc>
  <rfmt sheetId="49" s="1" sqref="B88" start="0" length="0">
    <dxf>
      <font>
        <sz val="12"/>
        <color auto="1"/>
        <name val="Arial"/>
        <scheme val="none"/>
      </font>
    </dxf>
  </rfmt>
  <rfmt sheetId="49" sqref="I4" start="0" length="0">
    <dxf>
      <font>
        <sz val="12"/>
        <color auto="1"/>
        <name val="Times New Roman"/>
        <scheme val="none"/>
      </font>
      <border outline="0">
        <bottom style="medium">
          <color indexed="8"/>
        </bottom>
      </border>
    </dxf>
  </rfmt>
  <rfmt sheetId="49" s="1" sqref="J4" start="0" length="0">
    <dxf>
      <font>
        <sz val="12"/>
        <color auto="1"/>
        <name val="Arial"/>
        <scheme val="none"/>
      </font>
    </dxf>
  </rfmt>
  <rfmt sheetId="49" s="1" sqref="K4" start="0" length="0">
    <dxf>
      <font>
        <sz val="12"/>
        <color auto="1"/>
        <name val="Arial"/>
        <scheme val="none"/>
      </font>
    </dxf>
  </rfmt>
  <rfmt sheetId="49" s="1" sqref="L4" start="0" length="0">
    <dxf>
      <font>
        <sz val="12"/>
        <color auto="1"/>
        <name val="Arial"/>
        <scheme val="none"/>
      </font>
    </dxf>
  </rfmt>
  <rfmt sheetId="49" s="1" sqref="M4" start="0" length="0">
    <dxf>
      <font>
        <sz val="12"/>
        <color auto="1"/>
        <name val="Arial"/>
        <scheme val="none"/>
      </font>
    </dxf>
  </rfmt>
  <rfmt sheetId="49" s="1" sqref="N4" start="0" length="0">
    <dxf>
      <font>
        <sz val="12"/>
        <color auto="1"/>
        <name val="Arial"/>
        <scheme val="none"/>
      </font>
      <numFmt numFmtId="164" formatCode="mm/dd/yy_)"/>
      <border outline="0">
        <bottom style="thin">
          <color indexed="8"/>
        </bottom>
      </border>
    </dxf>
  </rfmt>
  <rfmt sheetId="49" sqref="I5" start="0" length="0">
    <dxf>
      <border outline="0">
        <left style="medium">
          <color indexed="8"/>
        </left>
        <top style="medium">
          <color indexed="8"/>
        </top>
      </border>
    </dxf>
  </rfmt>
  <rfmt sheetId="49" s="1" sqref="J5" start="0" length="0">
    <dxf>
      <font>
        <sz val="12"/>
        <color auto="1"/>
        <name val="Arial"/>
        <scheme val="none"/>
      </font>
      <border outline="0">
        <top style="medium">
          <color indexed="8"/>
        </top>
      </border>
    </dxf>
  </rfmt>
  <rfmt sheetId="49" s="1" sqref="K5" start="0" length="0">
    <dxf>
      <font>
        <sz val="12"/>
        <color auto="1"/>
        <name val="Arial"/>
        <scheme val="none"/>
      </font>
      <border outline="0">
        <top style="medium">
          <color indexed="8"/>
        </top>
      </border>
    </dxf>
  </rfmt>
  <rfmt sheetId="49" s="1" sqref="L5" start="0" length="0">
    <dxf>
      <font>
        <sz val="12"/>
        <color auto="1"/>
        <name val="Arial"/>
        <scheme val="none"/>
      </font>
      <border outline="0">
        <top style="medium">
          <color indexed="8"/>
        </top>
      </border>
    </dxf>
  </rfmt>
  <rfmt sheetId="49" s="1" sqref="M5" start="0" length="0">
    <dxf>
      <font>
        <sz val="12"/>
        <color auto="1"/>
        <name val="Arial"/>
        <scheme val="none"/>
      </font>
      <border outline="0">
        <top style="medium">
          <color indexed="8"/>
        </top>
      </border>
    </dxf>
  </rfmt>
  <rfmt sheetId="49" s="1" sqref="N5" start="0" length="0">
    <dxf>
      <font>
        <sz val="12"/>
        <color auto="1"/>
        <name val="Arial"/>
        <scheme val="none"/>
      </font>
      <border outline="0">
        <top style="medium">
          <color indexed="8"/>
        </top>
      </border>
    </dxf>
  </rfmt>
  <rfmt sheetId="49" sqref="O5" start="0" length="0">
    <dxf>
      <border outline="0">
        <right style="medium">
          <color indexed="8"/>
        </right>
        <top style="medium">
          <color indexed="8"/>
        </top>
      </border>
    </dxf>
  </rfmt>
  <rfmt sheetId="49" sqref="I6" start="0" length="0">
    <dxf>
      <alignment horizontal="centerContinuous" vertical="top" readingOrder="0"/>
      <border outline="0">
        <left style="medium">
          <color indexed="8"/>
        </left>
      </border>
    </dxf>
  </rfmt>
  <rfmt sheetId="49" s="1" sqref="J6" start="0" length="0">
    <dxf>
      <font>
        <sz val="12"/>
        <color auto="1"/>
        <name val="Arial"/>
        <scheme val="none"/>
      </font>
      <alignment horizontal="centerContinuous" readingOrder="0"/>
    </dxf>
  </rfmt>
  <rfmt sheetId="49" s="1" sqref="K6" start="0" length="0">
    <dxf>
      <font>
        <sz val="12"/>
        <color auto="1"/>
        <name val="Arial"/>
        <scheme val="none"/>
      </font>
      <alignment horizontal="centerContinuous" readingOrder="0"/>
    </dxf>
  </rfmt>
  <rfmt sheetId="49" s="1" sqref="L6" start="0" length="0">
    <dxf>
      <font>
        <sz val="12"/>
        <color auto="1"/>
        <name val="Arial"/>
        <scheme val="none"/>
      </font>
      <alignment horizontal="centerContinuous" readingOrder="0"/>
    </dxf>
  </rfmt>
  <rfmt sheetId="49" s="1" sqref="M6" start="0" length="0">
    <dxf>
      <font>
        <sz val="12"/>
        <color auto="1"/>
        <name val="Arial"/>
        <scheme val="none"/>
      </font>
      <alignment horizontal="centerContinuous" readingOrder="0"/>
    </dxf>
  </rfmt>
  <rfmt sheetId="49" s="1" sqref="N6" start="0" length="0">
    <dxf>
      <font>
        <sz val="12"/>
        <color auto="1"/>
        <name val="Arial"/>
        <scheme val="none"/>
      </font>
      <alignment horizontal="centerContinuous" readingOrder="0"/>
    </dxf>
  </rfmt>
  <rfmt sheetId="49" sqref="O6" start="0" length="0">
    <dxf>
      <alignment horizontal="centerContinuous" vertical="top" readingOrder="0"/>
      <border outline="0">
        <right style="medium">
          <color indexed="8"/>
        </right>
      </border>
    </dxf>
  </rfmt>
  <rfmt sheetId="49" sqref="I7" start="0" length="0">
    <dxf>
      <border outline="0">
        <left style="medium">
          <color indexed="8"/>
        </left>
      </border>
    </dxf>
  </rfmt>
  <rfmt sheetId="49" s="1" sqref="J7" start="0" length="0">
    <dxf>
      <font>
        <sz val="12"/>
        <color auto="1"/>
        <name val="Arial"/>
        <scheme val="none"/>
      </font>
      <alignment horizontal="general" readingOrder="0"/>
    </dxf>
  </rfmt>
  <rfmt sheetId="49" s="1" sqref="K7" start="0" length="0">
    <dxf>
      <font>
        <sz val="12"/>
        <color auto="1"/>
        <name val="Arial"/>
        <scheme val="none"/>
      </font>
      <alignment horizontal="general" readingOrder="0"/>
    </dxf>
  </rfmt>
  <rfmt sheetId="49" s="1" sqref="L7" start="0" length="0">
    <dxf>
      <font>
        <sz val="12"/>
        <color auto="1"/>
        <name val="Arial"/>
        <scheme val="none"/>
      </font>
      <alignment horizontal="general" readingOrder="0"/>
    </dxf>
  </rfmt>
  <rfmt sheetId="49" s="1" sqref="M7" start="0" length="0">
    <dxf>
      <font>
        <sz val="12"/>
        <color auto="1"/>
        <name val="Arial"/>
        <scheme val="none"/>
      </font>
      <alignment horizontal="general" readingOrder="0"/>
    </dxf>
  </rfmt>
  <rfmt sheetId="49" s="1" sqref="N7" start="0" length="0">
    <dxf>
      <font>
        <sz val="12"/>
        <color auto="1"/>
        <name val="Arial"/>
        <scheme val="none"/>
      </font>
      <alignment horizontal="general" readingOrder="0"/>
    </dxf>
  </rfmt>
  <rfmt sheetId="49" sqref="O7" start="0" length="0">
    <dxf>
      <border outline="0">
        <right style="medium">
          <color indexed="8"/>
        </right>
      </border>
    </dxf>
  </rfmt>
  <rfmt sheetId="49" sqref="I8" start="0" length="0">
    <dxf>
      <alignment horizontal="center" vertical="top" readingOrder="0"/>
      <border outline="0">
        <left style="medium">
          <color indexed="8"/>
        </left>
        <right style="thin">
          <color indexed="8"/>
        </right>
        <top style="thin">
          <color indexed="8"/>
        </top>
      </border>
    </dxf>
  </rfmt>
  <rfmt sheetId="49" s="1" sqref="J8" start="0" length="0">
    <dxf>
      <font>
        <sz val="12"/>
        <color auto="1"/>
        <name val="Arial"/>
        <scheme val="none"/>
      </font>
      <border outline="0">
        <left style="thin">
          <color indexed="8"/>
        </left>
        <top style="thin">
          <color indexed="8"/>
        </top>
      </border>
    </dxf>
  </rfmt>
  <rfmt sheetId="49" s="1" sqref="K8" start="0" length="0">
    <dxf>
      <font>
        <sz val="12"/>
        <color auto="1"/>
        <name val="Arial"/>
        <scheme val="none"/>
      </font>
      <border outline="0">
        <left style="thin">
          <color indexed="8"/>
        </left>
        <right style="thin">
          <color indexed="8"/>
        </right>
        <top style="thin">
          <color indexed="8"/>
        </top>
      </border>
    </dxf>
  </rfmt>
  <rfmt sheetId="49" s="1" sqref="L8" start="0" length="0">
    <dxf>
      <font>
        <sz val="12"/>
        <color auto="1"/>
        <name val="Arial"/>
        <scheme val="none"/>
      </font>
      <border outline="0">
        <top style="thin">
          <color indexed="8"/>
        </top>
      </border>
    </dxf>
  </rfmt>
  <rfmt sheetId="49" s="1" sqref="M8" start="0" length="0">
    <dxf>
      <font>
        <sz val="12"/>
        <color auto="1"/>
        <name val="Arial"/>
        <scheme val="none"/>
      </font>
      <alignment horizontal="centerContinuous" readingOrder="0"/>
      <border outline="0">
        <left style="thin">
          <color indexed="8"/>
        </left>
        <top style="thin">
          <color indexed="8"/>
        </top>
      </border>
    </dxf>
  </rfmt>
  <rfmt sheetId="49" s="1" sqref="N8" start="0" length="0">
    <dxf>
      <font>
        <sz val="12"/>
        <color auto="1"/>
        <name val="Arial"/>
        <scheme val="none"/>
      </font>
      <alignment horizontal="centerContinuous" readingOrder="0"/>
      <border outline="0">
        <left style="thin">
          <color indexed="8"/>
        </left>
        <top style="thin">
          <color indexed="8"/>
        </top>
      </border>
    </dxf>
  </rfmt>
  <rfmt sheetId="49" sqref="O8" start="0" length="0">
    <dxf>
      <alignment horizontal="centerContinuous" vertical="top" readingOrder="0"/>
      <border outline="0">
        <left style="thin">
          <color indexed="8"/>
        </left>
        <right style="medium">
          <color indexed="8"/>
        </right>
        <top style="thin">
          <color indexed="8"/>
        </top>
      </border>
    </dxf>
  </rfmt>
  <rfmt sheetId="49" sqref="I9" start="0" length="0">
    <dxf>
      <alignment horizontal="center" vertical="top" readingOrder="0"/>
      <border outline="0">
        <left style="medium">
          <color indexed="8"/>
        </left>
        <right style="thin">
          <color indexed="8"/>
        </right>
      </border>
    </dxf>
  </rfmt>
  <rfmt sheetId="49" s="1" sqref="J9" start="0" length="0">
    <dxf>
      <font>
        <sz val="12"/>
        <color auto="1"/>
        <name val="Arial"/>
        <scheme val="none"/>
      </font>
      <alignment horizontal="center" readingOrder="0"/>
      <border outline="0">
        <left style="thin">
          <color indexed="8"/>
        </left>
        <bottom/>
      </border>
    </dxf>
  </rfmt>
  <rfmt sheetId="49" s="1" sqref="K9" start="0" length="0">
    <dxf>
      <font>
        <sz val="12"/>
        <color auto="1"/>
        <name val="Arial"/>
        <scheme val="none"/>
      </font>
      <alignment horizontal="center" readingOrder="0"/>
      <border outline="0">
        <left style="thin">
          <color indexed="8"/>
        </left>
        <right style="thin">
          <color indexed="8"/>
        </right>
        <bottom/>
      </border>
    </dxf>
  </rfmt>
  <rfmt sheetId="49" s="1" sqref="L9" start="0" length="0">
    <dxf>
      <font>
        <sz val="12"/>
        <color auto="1"/>
        <name val="Arial"/>
        <scheme val="none"/>
      </font>
      <alignment horizontal="centerContinuous" readingOrder="0"/>
      <border outline="0">
        <left style="thin">
          <color indexed="8"/>
        </left>
      </border>
    </dxf>
  </rfmt>
  <rfmt sheetId="49" s="1" sqref="M9" start="0" length="0">
    <dxf>
      <font>
        <sz val="12"/>
        <color auto="1"/>
        <name val="Arial"/>
        <scheme val="none"/>
      </font>
      <alignment horizontal="centerContinuous" readingOrder="0"/>
      <border outline="0">
        <left style="thin">
          <color indexed="8"/>
        </left>
      </border>
    </dxf>
  </rfmt>
  <rfmt sheetId="49" s="1" sqref="N9" start="0" length="0">
    <dxf>
      <font>
        <sz val="12"/>
        <color auto="1"/>
        <name val="Arial"/>
        <scheme val="none"/>
      </font>
      <alignment horizontal="centerContinuous" readingOrder="0"/>
      <border outline="0">
        <left style="thin">
          <color indexed="8"/>
        </left>
        <bottom/>
      </border>
    </dxf>
  </rfmt>
  <rfmt sheetId="49" sqref="O9" start="0" length="0">
    <dxf>
      <alignment horizontal="centerContinuous" vertical="top" readingOrder="0"/>
      <border outline="0">
        <left style="thin">
          <color indexed="8"/>
        </left>
        <right style="medium">
          <color indexed="8"/>
        </right>
      </border>
    </dxf>
  </rfmt>
  <rfmt sheetId="49" sqref="I10" start="0" length="0">
    <dxf>
      <alignment horizontal="center" vertical="top" readingOrder="0"/>
      <border outline="0">
        <left style="medium">
          <color indexed="8"/>
        </left>
        <right style="thin">
          <color indexed="8"/>
        </right>
        <bottom style="thin">
          <color indexed="8"/>
        </bottom>
      </border>
    </dxf>
  </rfmt>
  <rfmt sheetId="49" s="1" sqref="J10" start="0" length="0">
    <dxf>
      <font>
        <sz val="12"/>
        <color auto="1"/>
        <name val="Arial"/>
        <scheme val="none"/>
      </font>
      <alignment horizontal="centerContinuous" readingOrder="0"/>
      <border outline="0">
        <left style="thin">
          <color indexed="8"/>
        </left>
        <bottom style="thin">
          <color indexed="8"/>
        </bottom>
      </border>
    </dxf>
  </rfmt>
  <rfmt sheetId="49" s="1" sqref="K10" start="0" length="0">
    <dxf>
      <font>
        <sz val="12"/>
        <color auto="1"/>
        <name val="Arial"/>
        <scheme val="none"/>
      </font>
      <alignment horizontal="center" readingOrder="0"/>
      <border outline="0">
        <left style="thin">
          <color indexed="8"/>
        </left>
        <right style="thin">
          <color indexed="8"/>
        </right>
        <bottom style="thin">
          <color indexed="8"/>
        </bottom>
      </border>
    </dxf>
  </rfmt>
  <rfmt sheetId="49" s="1" sqref="L10" start="0" length="0">
    <dxf>
      <font>
        <sz val="12"/>
        <color auto="1"/>
        <name val="Arial"/>
        <scheme val="none"/>
      </font>
      <alignment horizontal="centerContinuous" readingOrder="0"/>
      <border outline="0">
        <left style="thin">
          <color indexed="8"/>
        </left>
        <bottom style="thin">
          <color indexed="8"/>
        </bottom>
      </border>
    </dxf>
  </rfmt>
  <rfmt sheetId="49" s="1" sqref="M10" start="0" length="0">
    <dxf>
      <font>
        <sz val="12"/>
        <color auto="1"/>
        <name val="Arial"/>
        <scheme val="none"/>
      </font>
      <alignment horizontal="centerContinuous" readingOrder="0"/>
      <border outline="0">
        <left style="thin">
          <color indexed="8"/>
        </left>
        <bottom style="thin">
          <color indexed="8"/>
        </bottom>
      </border>
    </dxf>
  </rfmt>
  <rfmt sheetId="49" s="1" sqref="N10" start="0" length="0">
    <dxf>
      <font>
        <sz val="12"/>
        <color auto="1"/>
        <name val="Arial"/>
        <scheme val="none"/>
      </font>
      <alignment horizontal="centerContinuous" readingOrder="0"/>
      <border outline="0">
        <left style="thin">
          <color indexed="8"/>
        </left>
        <bottom style="thin">
          <color indexed="8"/>
        </bottom>
      </border>
    </dxf>
  </rfmt>
  <rfmt sheetId="49" sqref="O10" start="0" length="0">
    <dxf>
      <alignment horizontal="centerContinuous" vertical="top" readingOrder="0"/>
      <border outline="0">
        <left style="thin">
          <color indexed="8"/>
        </left>
        <right style="medium">
          <color indexed="8"/>
        </right>
        <bottom style="thin">
          <color indexed="8"/>
        </bottom>
      </border>
    </dxf>
  </rfmt>
  <rfmt sheetId="49" sqref="I11" start="0" length="0">
    <dxf>
      <alignment horizontal="center" vertical="top" readingOrder="0"/>
      <border outline="0">
        <left style="medium">
          <color indexed="8"/>
        </left>
        <right style="thin">
          <color indexed="8"/>
        </right>
        <top style="thin">
          <color indexed="8"/>
        </top>
      </border>
    </dxf>
  </rfmt>
  <rfmt sheetId="49" s="1" sqref="J11" start="0" length="0">
    <dxf>
      <font>
        <sz val="12"/>
        <color auto="1"/>
        <name val="Arial"/>
        <scheme val="none"/>
      </font>
      <border outline="0">
        <top style="thin">
          <color indexed="8"/>
        </top>
      </border>
    </dxf>
  </rfmt>
  <rfmt sheetId="49" s="1" sqref="K11" start="0" length="0">
    <dxf>
      <font>
        <sz val="12"/>
        <color auto="1"/>
        <name val="Arial"/>
        <scheme val="none"/>
      </font>
      <numFmt numFmtId="5" formatCode="#,##0_);\(#,##0\)"/>
      <border outline="0">
        <left style="thin">
          <color indexed="8"/>
        </left>
        <right style="thin">
          <color indexed="8"/>
        </right>
        <top style="thin">
          <color indexed="8"/>
        </top>
      </border>
    </dxf>
  </rfmt>
  <rfmt sheetId="49" s="1" sqref="L11" start="0" length="0">
    <dxf>
      <font>
        <sz val="12"/>
        <color auto="1"/>
        <name val="Arial"/>
        <scheme val="none"/>
      </font>
      <numFmt numFmtId="9" formatCode="&quot;$&quot;#,##0_);\(&quot;$&quot;#,##0\)"/>
      <border outline="0">
        <left style="thin">
          <color indexed="8"/>
        </left>
        <right style="thin">
          <color indexed="8"/>
        </right>
        <top style="thin">
          <color indexed="8"/>
        </top>
      </border>
    </dxf>
  </rfmt>
  <rfmt sheetId="49" s="1" sqref="M11" start="0" length="0">
    <dxf>
      <font>
        <sz val="12"/>
        <color auto="1"/>
        <name val="Arial"/>
        <scheme val="none"/>
      </font>
      <numFmt numFmtId="5" formatCode="#,##0_);\(#,##0\)"/>
      <border outline="0">
        <left style="thin">
          <color indexed="8"/>
        </left>
        <right style="thin">
          <color indexed="8"/>
        </right>
        <top style="thin">
          <color indexed="8"/>
        </top>
      </border>
    </dxf>
  </rfmt>
  <rfmt sheetId="49" s="1" sqref="N11" start="0" length="0">
    <dxf>
      <font>
        <sz val="12"/>
        <color auto="1"/>
        <name val="Arial"/>
        <scheme val="none"/>
      </font>
      <numFmt numFmtId="5" formatCode="#,##0_);\(#,##0\)"/>
      <border outline="0">
        <right style="thin">
          <color indexed="8"/>
        </right>
      </border>
    </dxf>
  </rfmt>
  <rfmt sheetId="49" sqref="O11" start="0" length="0">
    <dxf>
      <numFmt numFmtId="167" formatCode="&quot;$&quot;#,##0.0000_);\(&quot;$&quot;#,##0.0000\)"/>
      <border outline="0">
        <right style="medium">
          <color indexed="8"/>
        </right>
      </border>
    </dxf>
  </rfmt>
  <rfmt sheetId="49" sqref="I12" start="0" length="0">
    <dxf>
      <alignment horizontal="center" vertical="top" readingOrder="0"/>
      <border outline="0">
        <left style="medium">
          <color indexed="8"/>
        </left>
        <right style="thin">
          <color indexed="8"/>
        </right>
      </border>
    </dxf>
  </rfmt>
  <rfmt sheetId="49" s="1" sqref="J12" start="0" length="0">
    <dxf>
      <font>
        <sz val="12"/>
        <color auto="1"/>
        <name val="Arial"/>
        <scheme val="none"/>
      </font>
    </dxf>
  </rfmt>
  <rfmt sheetId="49" s="1" sqref="K12" start="0" length="0">
    <dxf>
      <font>
        <sz val="12"/>
        <color auto="1"/>
        <name val="Arial"/>
        <scheme val="none"/>
      </font>
      <numFmt numFmtId="5" formatCode="#,##0_);\(#,##0\)"/>
      <border outline="0">
        <left style="thin">
          <color indexed="8"/>
        </left>
        <right style="thin">
          <color indexed="8"/>
        </right>
      </border>
    </dxf>
  </rfmt>
  <rfmt sheetId="49" s="1" sqref="L12" start="0" length="0">
    <dxf>
      <font>
        <sz val="12"/>
        <color auto="1"/>
        <name val="Arial"/>
        <scheme val="none"/>
      </font>
      <numFmt numFmtId="5" formatCode="#,##0_);\(#,##0\)"/>
      <border outline="0">
        <left style="thin">
          <color indexed="8"/>
        </left>
        <right style="thin">
          <color indexed="8"/>
        </right>
      </border>
    </dxf>
  </rfmt>
  <rfmt sheetId="49" s="1" sqref="M12" start="0" length="0">
    <dxf>
      <font>
        <sz val="12"/>
        <color auto="1"/>
        <name val="Arial"/>
        <scheme val="none"/>
      </font>
      <numFmt numFmtId="5" formatCode="#,##0_);\(#,##0\)"/>
      <border outline="0">
        <left style="thin">
          <color indexed="8"/>
        </left>
        <right style="thin">
          <color indexed="8"/>
        </right>
      </border>
    </dxf>
  </rfmt>
  <rfmt sheetId="49" s="1" sqref="N12" start="0" length="0">
    <dxf>
      <font>
        <sz val="12"/>
        <color auto="1"/>
        <name val="Arial"/>
        <scheme val="none"/>
      </font>
      <numFmt numFmtId="5" formatCode="#,##0_);\(#,##0\)"/>
      <border outline="0">
        <right style="thin">
          <color indexed="8"/>
        </right>
      </border>
    </dxf>
  </rfmt>
  <rfmt sheetId="49" sqref="O12" start="0" length="0">
    <dxf>
      <numFmt numFmtId="168" formatCode="#,##0.0000_);\(#,##0.0000\)"/>
      <border outline="0">
        <right style="medium">
          <color indexed="8"/>
        </right>
      </border>
    </dxf>
  </rfmt>
  <rfmt sheetId="49" sqref="I13" start="0" length="0">
    <dxf>
      <alignment horizontal="center" vertical="top" readingOrder="0"/>
      <border outline="0">
        <left style="medium">
          <color indexed="8"/>
        </left>
        <right style="thin">
          <color indexed="8"/>
        </right>
      </border>
    </dxf>
  </rfmt>
  <rfmt sheetId="49" sqref="J13" start="0" length="0">
    <dxf>
      <font>
        <sz val="10"/>
        <color auto="1"/>
        <name val="Arial"/>
        <scheme val="none"/>
      </font>
      <border outline="0">
        <bottom style="thin">
          <color indexed="64"/>
        </bottom>
      </border>
    </dxf>
  </rfmt>
  <rfmt sheetId="49" s="1" sqref="K13" start="0" length="0">
    <dxf>
      <font>
        <sz val="12"/>
        <color auto="1"/>
        <name val="Arial"/>
        <scheme val="none"/>
      </font>
      <numFmt numFmtId="5" formatCode="#,##0_);\(#,##0\)"/>
      <border outline="0">
        <left style="thin">
          <color indexed="8"/>
        </left>
        <right style="thin">
          <color indexed="8"/>
        </right>
      </border>
    </dxf>
  </rfmt>
  <rfmt sheetId="49" s="1" sqref="L13" start="0" length="0">
    <dxf>
      <font>
        <sz val="12"/>
        <color auto="1"/>
        <name val="Arial"/>
        <scheme val="none"/>
      </font>
      <numFmt numFmtId="5" formatCode="#,##0_);\(#,##0\)"/>
      <border outline="0">
        <left style="thin">
          <color indexed="8"/>
        </left>
        <right style="thin">
          <color indexed="8"/>
        </right>
      </border>
    </dxf>
  </rfmt>
  <rfmt sheetId="49" s="1" sqref="M13" start="0" length="0">
    <dxf>
      <font>
        <sz val="12"/>
        <color auto="1"/>
        <name val="Arial"/>
        <scheme val="none"/>
      </font>
      <numFmt numFmtId="5" formatCode="#,##0_);\(#,##0\)"/>
      <border outline="0">
        <left style="thin">
          <color indexed="8"/>
        </left>
        <right style="thin">
          <color indexed="8"/>
        </right>
      </border>
    </dxf>
  </rfmt>
  <rfmt sheetId="49" s="1" sqref="N13" start="0" length="0">
    <dxf>
      <font>
        <sz val="12"/>
        <color auto="1"/>
        <name val="Arial"/>
        <scheme val="none"/>
      </font>
      <numFmt numFmtId="5" formatCode="#,##0_);\(#,##0\)"/>
      <border outline="0">
        <right style="thin">
          <color indexed="8"/>
        </right>
      </border>
    </dxf>
  </rfmt>
  <rfmt sheetId="49" sqref="O13" start="0" length="0">
    <dxf>
      <numFmt numFmtId="168" formatCode="#,##0.0000_);\(#,##0.0000\)"/>
      <border outline="0">
        <right style="medium">
          <color indexed="8"/>
        </right>
      </border>
    </dxf>
  </rfmt>
  <rfmt sheetId="49" sqref="I14" start="0" length="0">
    <dxf>
      <alignment horizontal="center" vertical="top" readingOrder="0"/>
      <border outline="0">
        <left style="medium">
          <color indexed="8"/>
        </left>
        <right style="thin">
          <color indexed="8"/>
        </right>
      </border>
    </dxf>
  </rfmt>
  <rfmt sheetId="49" s="1" sqref="J14" start="0" length="0">
    <dxf>
      <font>
        <sz val="12"/>
        <color auto="1"/>
        <name val="Arial"/>
        <scheme val="none"/>
      </font>
    </dxf>
  </rfmt>
  <rfmt sheetId="49" s="1" sqref="K14" start="0" length="0">
    <dxf>
      <font>
        <sz val="12"/>
        <color auto="1"/>
        <name val="Arial"/>
        <scheme val="none"/>
      </font>
      <numFmt numFmtId="5" formatCode="#,##0_);\(#,##0\)"/>
      <border outline="0">
        <left style="thin">
          <color indexed="8"/>
        </left>
        <right style="thin">
          <color indexed="8"/>
        </right>
      </border>
    </dxf>
  </rfmt>
  <rfmt sheetId="49" s="1" sqref="L14" start="0" length="0">
    <dxf>
      <font>
        <sz val="12"/>
        <color auto="1"/>
        <name val="Arial"/>
        <scheme val="none"/>
      </font>
      <numFmt numFmtId="5" formatCode="#,##0_);\(#,##0\)"/>
      <border outline="0">
        <left style="thin">
          <color indexed="8"/>
        </left>
        <right style="thin">
          <color indexed="8"/>
        </right>
      </border>
    </dxf>
  </rfmt>
  <rfmt sheetId="49" s="1" sqref="M14" start="0" length="0">
    <dxf>
      <font>
        <sz val="12"/>
        <color auto="1"/>
        <name val="Arial"/>
        <scheme val="none"/>
      </font>
      <numFmt numFmtId="5" formatCode="#,##0_);\(#,##0\)"/>
      <border outline="0">
        <left style="thin">
          <color indexed="8"/>
        </left>
        <right style="thin">
          <color indexed="8"/>
        </right>
      </border>
    </dxf>
  </rfmt>
  <rfmt sheetId="49" s="1" sqref="N14" start="0" length="0">
    <dxf>
      <font>
        <sz val="12"/>
        <color auto="1"/>
        <name val="Arial"/>
        <scheme val="none"/>
      </font>
      <numFmt numFmtId="5" formatCode="#,##0_);\(#,##0\)"/>
      <border outline="0">
        <right style="thin">
          <color indexed="8"/>
        </right>
      </border>
    </dxf>
  </rfmt>
  <rfmt sheetId="49" sqref="O14" start="0" length="0">
    <dxf>
      <numFmt numFmtId="168" formatCode="#,##0.0000_);\(#,##0.0000\)"/>
      <border outline="0">
        <right style="medium">
          <color indexed="8"/>
        </right>
      </border>
    </dxf>
  </rfmt>
  <rfmt sheetId="49" sqref="I15" start="0" length="0">
    <dxf>
      <alignment horizontal="center" vertical="top" readingOrder="0"/>
      <border outline="0">
        <left style="medium">
          <color indexed="8"/>
        </left>
        <right style="thin">
          <color indexed="8"/>
        </right>
      </border>
    </dxf>
  </rfmt>
  <rfmt sheetId="49" sqref="J15" start="0" length="0">
    <dxf>
      <font>
        <sz val="10"/>
        <color auto="1"/>
        <name val="Arial"/>
        <scheme val="none"/>
      </font>
    </dxf>
  </rfmt>
  <rfmt sheetId="49" s="1" sqref="K15" start="0" length="0">
    <dxf>
      <font>
        <sz val="12"/>
        <color auto="1"/>
        <name val="Arial"/>
        <scheme val="none"/>
      </font>
      <numFmt numFmtId="5" formatCode="#,##0_);\(#,##0\)"/>
      <border outline="0">
        <left style="thin">
          <color indexed="8"/>
        </left>
        <right style="thin">
          <color indexed="8"/>
        </right>
      </border>
    </dxf>
  </rfmt>
  <rfmt sheetId="49" s="1" sqref="L15" start="0" length="0">
    <dxf>
      <font>
        <sz val="12"/>
        <color auto="1"/>
        <name val="Arial"/>
        <scheme val="none"/>
      </font>
      <numFmt numFmtId="5" formatCode="#,##0_);\(#,##0\)"/>
      <border outline="0">
        <left style="thin">
          <color indexed="8"/>
        </left>
        <right style="thin">
          <color indexed="8"/>
        </right>
      </border>
    </dxf>
  </rfmt>
  <rfmt sheetId="49" s="1" sqref="M15" start="0" length="0">
    <dxf>
      <font>
        <sz val="12"/>
        <color auto="1"/>
        <name val="Arial"/>
        <scheme val="none"/>
      </font>
      <numFmt numFmtId="5" formatCode="#,##0_);\(#,##0\)"/>
      <border outline="0">
        <left style="thin">
          <color indexed="8"/>
        </left>
        <right style="thin">
          <color indexed="8"/>
        </right>
      </border>
    </dxf>
  </rfmt>
  <rfmt sheetId="49" s="1" sqref="N15" start="0" length="0">
    <dxf>
      <font>
        <sz val="12"/>
        <color auto="1"/>
        <name val="Arial"/>
        <scheme val="none"/>
      </font>
      <numFmt numFmtId="5" formatCode="#,##0_);\(#,##0\)"/>
      <border outline="0">
        <right style="thin">
          <color indexed="8"/>
        </right>
        <bottom/>
      </border>
    </dxf>
  </rfmt>
  <rfmt sheetId="49" sqref="O15" start="0" length="0">
    <dxf>
      <numFmt numFmtId="168" formatCode="#,##0.0000_);\(#,##0.0000\)"/>
      <border outline="0">
        <right style="medium">
          <color indexed="8"/>
        </right>
      </border>
    </dxf>
  </rfmt>
  <rfmt sheetId="49" sqref="I16" start="0" length="0">
    <dxf>
      <alignment horizontal="center" vertical="top" readingOrder="0"/>
      <border outline="0">
        <left style="medium">
          <color indexed="8"/>
        </left>
        <right style="thin">
          <color indexed="8"/>
        </right>
      </border>
    </dxf>
  </rfmt>
  <rfmt sheetId="49" sqref="J16" start="0" length="0">
    <dxf>
      <font>
        <sz val="10"/>
        <color auto="1"/>
        <name val="Arial"/>
        <scheme val="none"/>
      </font>
    </dxf>
  </rfmt>
  <rfmt sheetId="49" s="1" sqref="K16" start="0" length="0">
    <dxf>
      <font>
        <sz val="12"/>
        <color auto="1"/>
        <name val="Arial"/>
        <scheme val="none"/>
      </font>
      <numFmt numFmtId="5" formatCode="#,##0_);\(#,##0\)"/>
      <border outline="0">
        <left style="thin">
          <color indexed="8"/>
        </left>
        <right style="thin">
          <color indexed="8"/>
        </right>
      </border>
    </dxf>
  </rfmt>
  <rfmt sheetId="49" s="1" sqref="L16" start="0" length="0">
    <dxf>
      <font>
        <sz val="12"/>
        <color auto="1"/>
        <name val="Arial"/>
        <scheme val="none"/>
      </font>
      <numFmt numFmtId="5" formatCode="#,##0_);\(#,##0\)"/>
      <border outline="0">
        <left style="thin">
          <color indexed="8"/>
        </left>
        <right style="thin">
          <color indexed="8"/>
        </right>
      </border>
    </dxf>
  </rfmt>
  <rfmt sheetId="49" s="1" sqref="M16" start="0" length="0">
    <dxf>
      <font>
        <sz val="12"/>
        <color auto="1"/>
        <name val="Arial"/>
        <scheme val="none"/>
      </font>
      <numFmt numFmtId="5" formatCode="#,##0_);\(#,##0\)"/>
      <border outline="0">
        <left style="thin">
          <color indexed="8"/>
        </left>
        <right style="thin">
          <color indexed="8"/>
        </right>
      </border>
    </dxf>
  </rfmt>
  <rfmt sheetId="49" s="1" sqref="N16" start="0" length="0">
    <dxf>
      <font>
        <sz val="12"/>
        <color auto="1"/>
        <name val="Arial"/>
        <scheme val="none"/>
      </font>
      <numFmt numFmtId="5" formatCode="#,##0_);\(#,##0\)"/>
      <border outline="0">
        <right style="thin">
          <color indexed="8"/>
        </right>
        <top/>
        <bottom/>
      </border>
    </dxf>
  </rfmt>
  <rfmt sheetId="49" sqref="O16" start="0" length="0">
    <dxf>
      <numFmt numFmtId="168" formatCode="#,##0.0000_);\(#,##0.0000\)"/>
      <border outline="0">
        <right style="medium">
          <color indexed="8"/>
        </right>
      </border>
    </dxf>
  </rfmt>
  <rfmt sheetId="49" sqref="I17" start="0" length="0">
    <dxf>
      <alignment horizontal="center" vertical="top" readingOrder="0"/>
      <border outline="0">
        <left style="medium">
          <color indexed="8"/>
        </left>
        <right style="thin">
          <color indexed="8"/>
        </right>
      </border>
    </dxf>
  </rfmt>
  <rfmt sheetId="49" s="1" sqref="J17" start="0" length="0">
    <dxf>
      <font>
        <sz val="10"/>
        <color auto="1"/>
        <name val="Arial"/>
        <scheme val="none"/>
      </font>
    </dxf>
  </rfmt>
  <rfmt sheetId="49" sqref="K17" start="0" length="0">
    <dxf>
      <numFmt numFmtId="5" formatCode="#,##0_);\(#,##0\)"/>
      <border outline="0">
        <left style="thin">
          <color indexed="8"/>
        </left>
        <right style="thin">
          <color indexed="8"/>
        </right>
      </border>
    </dxf>
  </rfmt>
  <rfmt sheetId="49" sqref="L17" start="0" length="0">
    <dxf>
      <numFmt numFmtId="5" formatCode="#,##0_);\(#,##0\)"/>
      <border outline="0">
        <left style="thin">
          <color indexed="8"/>
        </left>
        <right style="thin">
          <color indexed="8"/>
        </right>
      </border>
    </dxf>
  </rfmt>
  <rfmt sheetId="49" sqref="M17" start="0" length="0">
    <dxf>
      <numFmt numFmtId="5" formatCode="#,##0_);\(#,##0\)"/>
      <border outline="0">
        <left style="thin">
          <color indexed="8"/>
        </left>
        <right style="thin">
          <color indexed="8"/>
        </right>
      </border>
    </dxf>
  </rfmt>
  <rfmt sheetId="49" sqref="N17" start="0" length="0">
    <dxf>
      <numFmt numFmtId="5" formatCode="#,##0_);\(#,##0\)"/>
      <border outline="0">
        <right style="thin">
          <color indexed="8"/>
        </right>
      </border>
    </dxf>
  </rfmt>
  <rfmt sheetId="49" sqref="O17" start="0" length="0">
    <dxf>
      <numFmt numFmtId="168" formatCode="#,##0.0000_);\(#,##0.0000\)"/>
      <border outline="0">
        <right style="medium">
          <color indexed="8"/>
        </right>
      </border>
    </dxf>
  </rfmt>
  <rfmt sheetId="49" sqref="I18" start="0" length="0">
    <dxf>
      <alignment horizontal="center" vertical="top" readingOrder="0"/>
      <border outline="0">
        <left style="medium">
          <color indexed="8"/>
        </left>
        <right style="thin">
          <color indexed="8"/>
        </right>
      </border>
    </dxf>
  </rfmt>
  <rfmt sheetId="49" s="1" sqref="J18" start="0" length="0">
    <dxf>
      <font>
        <sz val="10"/>
        <color auto="1"/>
        <name val="Arial"/>
        <scheme val="none"/>
      </font>
    </dxf>
  </rfmt>
  <rfmt sheetId="49" sqref="K18" start="0" length="0">
    <dxf>
      <numFmt numFmtId="5" formatCode="#,##0_);\(#,##0\)"/>
      <border outline="0">
        <left style="thin">
          <color indexed="8"/>
        </left>
        <right style="thin">
          <color indexed="8"/>
        </right>
      </border>
    </dxf>
  </rfmt>
  <rfmt sheetId="49" sqref="L18" start="0" length="0">
    <dxf>
      <numFmt numFmtId="5" formatCode="#,##0_);\(#,##0\)"/>
      <border outline="0">
        <left style="thin">
          <color indexed="8"/>
        </left>
        <right style="thin">
          <color indexed="8"/>
        </right>
      </border>
    </dxf>
  </rfmt>
  <rfmt sheetId="49" sqref="M18" start="0" length="0">
    <dxf>
      <numFmt numFmtId="5" formatCode="#,##0_);\(#,##0\)"/>
      <border outline="0">
        <left style="thin">
          <color indexed="8"/>
        </left>
        <right style="thin">
          <color indexed="8"/>
        </right>
      </border>
    </dxf>
  </rfmt>
  <rfmt sheetId="49" sqref="N18" start="0" length="0">
    <dxf>
      <numFmt numFmtId="5" formatCode="#,##0_);\(#,##0\)"/>
      <border outline="0">
        <right style="thin">
          <color indexed="8"/>
        </right>
      </border>
    </dxf>
  </rfmt>
  <rfmt sheetId="49" sqref="O18" start="0" length="0">
    <dxf>
      <numFmt numFmtId="168" formatCode="#,##0.0000_);\(#,##0.0000\)"/>
      <border outline="0">
        <right style="medium">
          <color indexed="8"/>
        </right>
      </border>
    </dxf>
  </rfmt>
  <rfmt sheetId="49" sqref="I19" start="0" length="0">
    <dxf>
      <alignment horizontal="center" vertical="top" readingOrder="0"/>
      <border outline="0">
        <left style="medium">
          <color indexed="8"/>
        </left>
        <right style="thin">
          <color indexed="8"/>
        </right>
      </border>
    </dxf>
  </rfmt>
  <rfmt sheetId="49" s="1" sqref="J19" start="0" length="0">
    <dxf>
      <font>
        <sz val="10"/>
        <color auto="1"/>
        <name val="Arial"/>
        <scheme val="none"/>
      </font>
    </dxf>
  </rfmt>
  <rfmt sheetId="49" sqref="K19" start="0" length="0">
    <dxf>
      <numFmt numFmtId="5" formatCode="#,##0_);\(#,##0\)"/>
      <border outline="0">
        <left style="thin">
          <color indexed="8"/>
        </left>
        <right style="thin">
          <color indexed="8"/>
        </right>
      </border>
    </dxf>
  </rfmt>
  <rfmt sheetId="49" sqref="L19" start="0" length="0">
    <dxf>
      <numFmt numFmtId="5" formatCode="#,##0_);\(#,##0\)"/>
      <border outline="0">
        <left style="thin">
          <color indexed="8"/>
        </left>
        <right style="thin">
          <color indexed="8"/>
        </right>
      </border>
    </dxf>
  </rfmt>
  <rfmt sheetId="49" sqref="M19" start="0" length="0">
    <dxf>
      <numFmt numFmtId="5" formatCode="#,##0_);\(#,##0\)"/>
      <border outline="0">
        <left style="thin">
          <color indexed="8"/>
        </left>
        <right style="thin">
          <color indexed="8"/>
        </right>
      </border>
    </dxf>
  </rfmt>
  <rfmt sheetId="49" sqref="N19" start="0" length="0">
    <dxf>
      <numFmt numFmtId="5" formatCode="#,##0_);\(#,##0\)"/>
      <border outline="0">
        <right style="thin">
          <color indexed="8"/>
        </right>
      </border>
    </dxf>
  </rfmt>
  <rfmt sheetId="49" sqref="O19" start="0" length="0">
    <dxf>
      <numFmt numFmtId="168" formatCode="#,##0.0000_);\(#,##0.0000\)"/>
      <border outline="0">
        <right style="medium">
          <color indexed="8"/>
        </right>
      </border>
    </dxf>
  </rfmt>
  <rfmt sheetId="49" sqref="I20" start="0" length="0">
    <dxf>
      <alignment horizontal="center" vertical="top" readingOrder="0"/>
      <border outline="0">
        <left style="medium">
          <color indexed="8"/>
        </left>
        <right style="thin">
          <color indexed="8"/>
        </right>
      </border>
    </dxf>
  </rfmt>
  <rfmt sheetId="49" s="1" sqref="J20" start="0" length="0">
    <dxf>
      <font>
        <sz val="12"/>
        <color auto="1"/>
        <name val="Arial"/>
        <scheme val="none"/>
      </font>
    </dxf>
  </rfmt>
  <rfmt sheetId="49" sqref="K20" start="0" length="0">
    <dxf>
      <numFmt numFmtId="5" formatCode="#,##0_);\(#,##0\)"/>
      <border outline="0">
        <left style="thin">
          <color indexed="8"/>
        </left>
        <right style="thin">
          <color indexed="8"/>
        </right>
      </border>
    </dxf>
  </rfmt>
  <rfmt sheetId="49" sqref="L20" start="0" length="0">
    <dxf>
      <numFmt numFmtId="5" formatCode="#,##0_);\(#,##0\)"/>
      <border outline="0">
        <left style="thin">
          <color indexed="8"/>
        </left>
        <right style="thin">
          <color indexed="8"/>
        </right>
      </border>
    </dxf>
  </rfmt>
  <rfmt sheetId="49" sqref="M20" start="0" length="0">
    <dxf>
      <numFmt numFmtId="5" formatCode="#,##0_);\(#,##0\)"/>
      <border outline="0">
        <left style="thin">
          <color indexed="8"/>
        </left>
        <right style="thin">
          <color indexed="8"/>
        </right>
      </border>
    </dxf>
  </rfmt>
  <rfmt sheetId="49" sqref="N20" start="0" length="0">
    <dxf>
      <numFmt numFmtId="5" formatCode="#,##0_);\(#,##0\)"/>
      <border outline="0">
        <right style="thin">
          <color indexed="8"/>
        </right>
      </border>
    </dxf>
  </rfmt>
  <rfmt sheetId="49" sqref="O20" start="0" length="0">
    <dxf>
      <numFmt numFmtId="168" formatCode="#,##0.0000_);\(#,##0.0000\)"/>
      <border outline="0">
        <right style="medium">
          <color indexed="8"/>
        </right>
      </border>
    </dxf>
  </rfmt>
  <rfmt sheetId="49" sqref="I21" start="0" length="0">
    <dxf>
      <alignment horizontal="center" vertical="top" readingOrder="0"/>
      <border outline="0">
        <left style="medium">
          <color indexed="8"/>
        </left>
        <right style="thin">
          <color indexed="8"/>
        </right>
      </border>
    </dxf>
  </rfmt>
  <rfmt sheetId="49" sqref="K21" start="0" length="0">
    <dxf>
      <numFmt numFmtId="5" formatCode="#,##0_);\(#,##0\)"/>
      <border outline="0">
        <left style="thin">
          <color indexed="8"/>
        </left>
        <right style="thin">
          <color indexed="8"/>
        </right>
      </border>
    </dxf>
  </rfmt>
  <rfmt sheetId="49" sqref="L21" start="0" length="0">
    <dxf>
      <numFmt numFmtId="5" formatCode="#,##0_);\(#,##0\)"/>
      <border outline="0">
        <left style="thin">
          <color indexed="8"/>
        </left>
        <right style="thin">
          <color indexed="8"/>
        </right>
      </border>
    </dxf>
  </rfmt>
  <rfmt sheetId="49" sqref="M21" start="0" length="0">
    <dxf>
      <numFmt numFmtId="5" formatCode="#,##0_);\(#,##0\)"/>
      <border outline="0">
        <left style="thin">
          <color indexed="8"/>
        </left>
        <right style="thin">
          <color indexed="8"/>
        </right>
      </border>
    </dxf>
  </rfmt>
  <rfmt sheetId="49" sqref="N21" start="0" length="0">
    <dxf>
      <numFmt numFmtId="5" formatCode="#,##0_);\(#,##0\)"/>
      <border outline="0">
        <right style="thin">
          <color indexed="8"/>
        </right>
      </border>
    </dxf>
  </rfmt>
  <rfmt sheetId="49" sqref="O21" start="0" length="0">
    <dxf>
      <numFmt numFmtId="168" formatCode="#,##0.0000_);\(#,##0.0000\)"/>
      <border outline="0">
        <right style="medium">
          <color indexed="8"/>
        </right>
      </border>
    </dxf>
  </rfmt>
  <rfmt sheetId="49" sqref="I22" start="0" length="0">
    <dxf>
      <alignment horizontal="center" vertical="top" readingOrder="0"/>
      <border outline="0">
        <left style="medium">
          <color indexed="8"/>
        </left>
        <right style="thin">
          <color indexed="8"/>
        </right>
      </border>
    </dxf>
  </rfmt>
  <rfmt sheetId="49" sqref="K22" start="0" length="0">
    <dxf>
      <numFmt numFmtId="5" formatCode="#,##0_);\(#,##0\)"/>
      <border outline="0">
        <left style="thin">
          <color indexed="8"/>
        </left>
        <right style="thin">
          <color indexed="8"/>
        </right>
      </border>
    </dxf>
  </rfmt>
  <rfmt sheetId="49" sqref="L22" start="0" length="0">
    <dxf>
      <numFmt numFmtId="5" formatCode="#,##0_);\(#,##0\)"/>
      <border outline="0">
        <left style="thin">
          <color indexed="8"/>
        </left>
        <right style="thin">
          <color indexed="8"/>
        </right>
      </border>
    </dxf>
  </rfmt>
  <rfmt sheetId="49" sqref="M22" start="0" length="0">
    <dxf>
      <numFmt numFmtId="5" formatCode="#,##0_);\(#,##0\)"/>
      <border outline="0">
        <left style="thin">
          <color indexed="8"/>
        </left>
        <right style="thin">
          <color indexed="8"/>
        </right>
      </border>
    </dxf>
  </rfmt>
  <rfmt sheetId="49" sqref="N22" start="0" length="0">
    <dxf>
      <numFmt numFmtId="5" formatCode="#,##0_);\(#,##0\)"/>
      <border outline="0">
        <right style="thin">
          <color indexed="8"/>
        </right>
      </border>
    </dxf>
  </rfmt>
  <rfmt sheetId="49" sqref="O22" start="0" length="0">
    <dxf>
      <numFmt numFmtId="168" formatCode="#,##0.0000_);\(#,##0.0000\)"/>
      <border outline="0">
        <right style="medium">
          <color indexed="8"/>
        </right>
      </border>
    </dxf>
  </rfmt>
  <rfmt sheetId="49" sqref="I23" start="0" length="0">
    <dxf>
      <alignment horizontal="center" vertical="top" readingOrder="0"/>
      <border outline="0">
        <left style="medium">
          <color indexed="8"/>
        </left>
        <right style="thin">
          <color indexed="8"/>
        </right>
      </border>
    </dxf>
  </rfmt>
  <rfmt sheetId="49" sqref="K23" start="0" length="0">
    <dxf>
      <numFmt numFmtId="5" formatCode="#,##0_);\(#,##0\)"/>
      <border outline="0">
        <left style="thin">
          <color indexed="8"/>
        </left>
        <right style="thin">
          <color indexed="8"/>
        </right>
      </border>
    </dxf>
  </rfmt>
  <rfmt sheetId="49" sqref="L23" start="0" length="0">
    <dxf>
      <numFmt numFmtId="5" formatCode="#,##0_);\(#,##0\)"/>
      <border outline="0">
        <left style="thin">
          <color indexed="8"/>
        </left>
        <right style="thin">
          <color indexed="8"/>
        </right>
      </border>
    </dxf>
  </rfmt>
  <rfmt sheetId="49" sqref="M23" start="0" length="0">
    <dxf>
      <numFmt numFmtId="5" formatCode="#,##0_);\(#,##0\)"/>
      <border outline="0">
        <left style="thin">
          <color indexed="8"/>
        </left>
        <right style="thin">
          <color indexed="8"/>
        </right>
      </border>
    </dxf>
  </rfmt>
  <rfmt sheetId="49" sqref="N23" start="0" length="0">
    <dxf>
      <numFmt numFmtId="5" formatCode="#,##0_);\(#,##0\)"/>
      <border outline="0">
        <right style="thin">
          <color indexed="8"/>
        </right>
      </border>
    </dxf>
  </rfmt>
  <rfmt sheetId="49" sqref="O23" start="0" length="0">
    <dxf>
      <numFmt numFmtId="168" formatCode="#,##0.0000_);\(#,##0.0000\)"/>
      <border outline="0">
        <right style="medium">
          <color indexed="8"/>
        </right>
      </border>
    </dxf>
  </rfmt>
  <rfmt sheetId="49" sqref="I24" start="0" length="0">
    <dxf>
      <alignment horizontal="center" vertical="top" readingOrder="0"/>
      <border outline="0">
        <left style="medium">
          <color indexed="8"/>
        </left>
        <right style="thin">
          <color indexed="8"/>
        </right>
      </border>
    </dxf>
  </rfmt>
  <rfmt sheetId="49" sqref="K24" start="0" length="0">
    <dxf>
      <numFmt numFmtId="5" formatCode="#,##0_);\(#,##0\)"/>
      <border outline="0">
        <left style="thin">
          <color indexed="8"/>
        </left>
        <right style="thin">
          <color indexed="8"/>
        </right>
      </border>
    </dxf>
  </rfmt>
  <rfmt sheetId="49" sqref="L24" start="0" length="0">
    <dxf>
      <numFmt numFmtId="5" formatCode="#,##0_);\(#,##0\)"/>
      <border outline="0">
        <left style="thin">
          <color indexed="8"/>
        </left>
        <right style="thin">
          <color indexed="8"/>
        </right>
      </border>
    </dxf>
  </rfmt>
  <rfmt sheetId="49" sqref="M24" start="0" length="0">
    <dxf>
      <numFmt numFmtId="5" formatCode="#,##0_);\(#,##0\)"/>
      <border outline="0">
        <left style="thin">
          <color indexed="8"/>
        </left>
        <right style="thin">
          <color indexed="8"/>
        </right>
      </border>
    </dxf>
  </rfmt>
  <rfmt sheetId="49" sqref="N24" start="0" length="0">
    <dxf>
      <numFmt numFmtId="5" formatCode="#,##0_);\(#,##0\)"/>
      <border outline="0">
        <right style="thin">
          <color indexed="8"/>
        </right>
      </border>
    </dxf>
  </rfmt>
  <rfmt sheetId="49" sqref="O24" start="0" length="0">
    <dxf>
      <numFmt numFmtId="168" formatCode="#,##0.0000_);\(#,##0.0000\)"/>
      <border outline="0">
        <right style="medium">
          <color indexed="8"/>
        </right>
      </border>
    </dxf>
  </rfmt>
  <rfmt sheetId="49" sqref="I25" start="0" length="0">
    <dxf>
      <alignment horizontal="center" vertical="top" readingOrder="0"/>
      <border outline="0">
        <left style="medium">
          <color indexed="8"/>
        </left>
        <right style="thin">
          <color indexed="8"/>
        </right>
      </border>
    </dxf>
  </rfmt>
  <rfmt sheetId="49" sqref="K25" start="0" length="0">
    <dxf>
      <numFmt numFmtId="5" formatCode="#,##0_);\(#,##0\)"/>
      <border outline="0">
        <left style="thin">
          <color indexed="8"/>
        </left>
        <right style="thin">
          <color indexed="8"/>
        </right>
      </border>
    </dxf>
  </rfmt>
  <rfmt sheetId="49" sqref="L25" start="0" length="0">
    <dxf>
      <numFmt numFmtId="5" formatCode="#,##0_);\(#,##0\)"/>
      <border outline="0">
        <left style="thin">
          <color indexed="8"/>
        </left>
        <right style="thin">
          <color indexed="8"/>
        </right>
      </border>
    </dxf>
  </rfmt>
  <rfmt sheetId="49" sqref="M25" start="0" length="0">
    <dxf>
      <numFmt numFmtId="5" formatCode="#,##0_);\(#,##0\)"/>
      <border outline="0">
        <left style="thin">
          <color indexed="8"/>
        </left>
        <right style="thin">
          <color indexed="8"/>
        </right>
      </border>
    </dxf>
  </rfmt>
  <rfmt sheetId="49" sqref="N25" start="0" length="0">
    <dxf>
      <numFmt numFmtId="5" formatCode="#,##0_);\(#,##0\)"/>
      <border outline="0">
        <right style="thin">
          <color indexed="8"/>
        </right>
      </border>
    </dxf>
  </rfmt>
  <rfmt sheetId="49" sqref="O25" start="0" length="0">
    <dxf>
      <numFmt numFmtId="168" formatCode="#,##0.0000_);\(#,##0.0000\)"/>
      <border outline="0">
        <right style="medium">
          <color indexed="8"/>
        </right>
      </border>
    </dxf>
  </rfmt>
  <rfmt sheetId="49" sqref="I26" start="0" length="0">
    <dxf>
      <alignment horizontal="center" vertical="top" readingOrder="0"/>
      <border outline="0">
        <left style="medium">
          <color indexed="8"/>
        </left>
        <right style="thin">
          <color indexed="8"/>
        </right>
      </border>
    </dxf>
  </rfmt>
  <rfmt sheetId="49" s="1" sqref="J26" start="0" length="0">
    <dxf>
      <font>
        <sz val="12"/>
        <color auto="1"/>
        <name val="Arial"/>
        <scheme val="none"/>
      </font>
    </dxf>
  </rfmt>
  <rfmt sheetId="49" sqref="K26" start="0" length="0">
    <dxf>
      <numFmt numFmtId="5" formatCode="#,##0_);\(#,##0\)"/>
      <border outline="0">
        <left style="thin">
          <color indexed="8"/>
        </left>
        <right style="thin">
          <color indexed="8"/>
        </right>
      </border>
    </dxf>
  </rfmt>
  <rfmt sheetId="49" sqref="L26" start="0" length="0">
    <dxf>
      <numFmt numFmtId="5" formatCode="#,##0_);\(#,##0\)"/>
      <border outline="0">
        <left style="thin">
          <color indexed="8"/>
        </left>
        <right style="thin">
          <color indexed="8"/>
        </right>
      </border>
    </dxf>
  </rfmt>
  <rfmt sheetId="49" sqref="M26" start="0" length="0">
    <dxf>
      <numFmt numFmtId="5" formatCode="#,##0_);\(#,##0\)"/>
      <border outline="0">
        <left style="thin">
          <color indexed="8"/>
        </left>
        <right style="thin">
          <color indexed="8"/>
        </right>
      </border>
    </dxf>
  </rfmt>
  <rfmt sheetId="49" sqref="N26" start="0" length="0">
    <dxf>
      <numFmt numFmtId="5" formatCode="#,##0_);\(#,##0\)"/>
      <border outline="0">
        <right style="thin">
          <color indexed="8"/>
        </right>
      </border>
    </dxf>
  </rfmt>
  <rfmt sheetId="49" sqref="O26" start="0" length="0">
    <dxf>
      <numFmt numFmtId="168" formatCode="#,##0.0000_);\(#,##0.0000\)"/>
      <border outline="0">
        <right style="medium">
          <color indexed="8"/>
        </right>
      </border>
    </dxf>
  </rfmt>
  <rfmt sheetId="49" sqref="I27" start="0" length="0">
    <dxf>
      <alignment horizontal="center" vertical="top" readingOrder="0"/>
      <border outline="0">
        <left style="medium">
          <color indexed="8"/>
        </left>
        <right style="thin">
          <color indexed="8"/>
        </right>
      </border>
    </dxf>
  </rfmt>
  <rfmt sheetId="49" s="1" sqref="J27" start="0" length="0">
    <dxf>
      <font>
        <sz val="12"/>
        <color auto="1"/>
        <name val="Arial"/>
        <scheme val="none"/>
      </font>
    </dxf>
  </rfmt>
  <rfmt sheetId="49" sqref="K27" start="0" length="0">
    <dxf>
      <numFmt numFmtId="5" formatCode="#,##0_);\(#,##0\)"/>
      <border outline="0">
        <left style="thin">
          <color indexed="8"/>
        </left>
        <right style="thin">
          <color indexed="8"/>
        </right>
      </border>
    </dxf>
  </rfmt>
  <rfmt sheetId="49" sqref="L27" start="0" length="0">
    <dxf>
      <numFmt numFmtId="5" formatCode="#,##0_);\(#,##0\)"/>
      <border outline="0">
        <left style="thin">
          <color indexed="8"/>
        </left>
        <right style="thin">
          <color indexed="8"/>
        </right>
      </border>
    </dxf>
  </rfmt>
  <rfmt sheetId="49" sqref="M27" start="0" length="0">
    <dxf>
      <numFmt numFmtId="5" formatCode="#,##0_);\(#,##0\)"/>
      <border outline="0">
        <left style="thin">
          <color indexed="8"/>
        </left>
        <right style="thin">
          <color indexed="8"/>
        </right>
      </border>
    </dxf>
  </rfmt>
  <rfmt sheetId="49" sqref="N27" start="0" length="0">
    <dxf>
      <numFmt numFmtId="5" formatCode="#,##0_);\(#,##0\)"/>
      <border outline="0">
        <right style="thin">
          <color indexed="8"/>
        </right>
      </border>
    </dxf>
  </rfmt>
  <rfmt sheetId="49" sqref="O27" start="0" length="0">
    <dxf>
      <numFmt numFmtId="168" formatCode="#,##0.0000_);\(#,##0.0000\)"/>
      <border outline="0">
        <right style="medium">
          <color indexed="8"/>
        </right>
      </border>
    </dxf>
  </rfmt>
  <rfmt sheetId="49" sqref="I28" start="0" length="0">
    <dxf>
      <alignment horizontal="center" vertical="top" readingOrder="0"/>
      <border outline="0">
        <left style="medium">
          <color indexed="8"/>
        </left>
        <right style="thin">
          <color indexed="8"/>
        </right>
      </border>
    </dxf>
  </rfmt>
  <rfmt sheetId="49" sqref="J28" start="0" length="0">
    <dxf>
      <font>
        <sz val="12"/>
        <color auto="1"/>
        <name val="Arial"/>
        <scheme val="none"/>
      </font>
    </dxf>
  </rfmt>
  <rfmt sheetId="49" sqref="K28" start="0" length="0">
    <dxf>
      <numFmt numFmtId="5" formatCode="#,##0_);\(#,##0\)"/>
      <border outline="0">
        <left style="thin">
          <color indexed="8"/>
        </left>
        <right style="thin">
          <color indexed="8"/>
        </right>
      </border>
    </dxf>
  </rfmt>
  <rfmt sheetId="49" sqref="L28" start="0" length="0">
    <dxf>
      <numFmt numFmtId="5" formatCode="#,##0_);\(#,##0\)"/>
      <border outline="0">
        <left style="thin">
          <color indexed="8"/>
        </left>
        <right style="thin">
          <color indexed="8"/>
        </right>
      </border>
    </dxf>
  </rfmt>
  <rfmt sheetId="49" sqref="M28" start="0" length="0">
    <dxf>
      <numFmt numFmtId="5" formatCode="#,##0_);\(#,##0\)"/>
      <border outline="0">
        <left style="thin">
          <color indexed="8"/>
        </left>
        <right style="thin">
          <color indexed="8"/>
        </right>
      </border>
    </dxf>
  </rfmt>
  <rfmt sheetId="49" sqref="N28" start="0" length="0">
    <dxf>
      <numFmt numFmtId="5" formatCode="#,##0_);\(#,##0\)"/>
      <border outline="0">
        <right style="thin">
          <color indexed="8"/>
        </right>
      </border>
    </dxf>
  </rfmt>
  <rfmt sheetId="49" sqref="O28" start="0" length="0">
    <dxf>
      <numFmt numFmtId="168" formatCode="#,##0.0000_);\(#,##0.0000\)"/>
      <border outline="0">
        <right style="medium">
          <color indexed="8"/>
        </right>
      </border>
    </dxf>
  </rfmt>
  <rfmt sheetId="49" sqref="I29" start="0" length="0">
    <dxf>
      <alignment horizontal="center" vertical="top" readingOrder="0"/>
      <border outline="0">
        <left style="medium">
          <color indexed="8"/>
        </left>
        <right style="thin">
          <color indexed="8"/>
        </right>
      </border>
    </dxf>
  </rfmt>
  <rfmt sheetId="49" sqref="J29" start="0" length="0">
    <dxf>
      <font>
        <sz val="12"/>
        <color auto="1"/>
        <name val="Arial"/>
        <scheme val="none"/>
      </font>
    </dxf>
  </rfmt>
  <rfmt sheetId="49" sqref="K29" start="0" length="0">
    <dxf>
      <numFmt numFmtId="5" formatCode="#,##0_);\(#,##0\)"/>
      <border outline="0">
        <left style="thin">
          <color indexed="8"/>
        </left>
        <right style="thin">
          <color indexed="8"/>
        </right>
      </border>
    </dxf>
  </rfmt>
  <rfmt sheetId="49" sqref="L29" start="0" length="0">
    <dxf>
      <numFmt numFmtId="5" formatCode="#,##0_);\(#,##0\)"/>
      <border outline="0">
        <left style="thin">
          <color indexed="8"/>
        </left>
        <right style="thin">
          <color indexed="8"/>
        </right>
      </border>
    </dxf>
  </rfmt>
  <rfmt sheetId="49" sqref="M29" start="0" length="0">
    <dxf>
      <numFmt numFmtId="5" formatCode="#,##0_);\(#,##0\)"/>
      <border outline="0">
        <left style="thin">
          <color indexed="8"/>
        </left>
        <right style="thin">
          <color indexed="8"/>
        </right>
      </border>
    </dxf>
  </rfmt>
  <rfmt sheetId="49" sqref="N29" start="0" length="0">
    <dxf>
      <numFmt numFmtId="5" formatCode="#,##0_);\(#,##0\)"/>
      <border outline="0">
        <right style="thin">
          <color indexed="8"/>
        </right>
      </border>
    </dxf>
  </rfmt>
  <rfmt sheetId="49" sqref="O29" start="0" length="0">
    <dxf>
      <numFmt numFmtId="168" formatCode="#,##0.0000_);\(#,##0.0000\)"/>
      <border outline="0">
        <right style="medium">
          <color indexed="8"/>
        </right>
      </border>
    </dxf>
  </rfmt>
  <rfmt sheetId="49" sqref="I30" start="0" length="0">
    <dxf>
      <alignment horizontal="center" vertical="top" readingOrder="0"/>
      <border outline="0">
        <left style="medium">
          <color indexed="8"/>
        </left>
        <right style="thin">
          <color indexed="8"/>
        </right>
      </border>
    </dxf>
  </rfmt>
  <rfmt sheetId="49" sqref="J30" start="0" length="0">
    <dxf>
      <font>
        <sz val="12"/>
        <color auto="1"/>
        <name val="Arial"/>
        <scheme val="none"/>
      </font>
    </dxf>
  </rfmt>
  <rfmt sheetId="49" sqref="K30" start="0" length="0">
    <dxf>
      <numFmt numFmtId="5" formatCode="#,##0_);\(#,##0\)"/>
      <border outline="0">
        <left style="thin">
          <color indexed="8"/>
        </left>
        <right style="thin">
          <color indexed="8"/>
        </right>
      </border>
    </dxf>
  </rfmt>
  <rfmt sheetId="49" sqref="L30" start="0" length="0">
    <dxf>
      <numFmt numFmtId="5" formatCode="#,##0_);\(#,##0\)"/>
      <border outline="0">
        <left style="thin">
          <color indexed="8"/>
        </left>
        <right style="thin">
          <color indexed="8"/>
        </right>
      </border>
    </dxf>
  </rfmt>
  <rfmt sheetId="49" sqref="M30" start="0" length="0">
    <dxf>
      <numFmt numFmtId="5" formatCode="#,##0_);\(#,##0\)"/>
      <border outline="0">
        <left style="thin">
          <color indexed="8"/>
        </left>
        <right style="thin">
          <color indexed="8"/>
        </right>
      </border>
    </dxf>
  </rfmt>
  <rfmt sheetId="49" sqref="N30" start="0" length="0">
    <dxf>
      <numFmt numFmtId="5" formatCode="#,##0_);\(#,##0\)"/>
      <border outline="0">
        <right style="thin">
          <color indexed="8"/>
        </right>
      </border>
    </dxf>
  </rfmt>
  <rfmt sheetId="49" sqref="O30" start="0" length="0">
    <dxf>
      <numFmt numFmtId="168" formatCode="#,##0.0000_);\(#,##0.0000\)"/>
      <border outline="0">
        <right style="medium">
          <color indexed="8"/>
        </right>
      </border>
    </dxf>
  </rfmt>
  <rfmt sheetId="49" sqref="I31" start="0" length="0">
    <dxf>
      <alignment horizontal="center" vertical="top" readingOrder="0"/>
      <border outline="0">
        <left style="medium">
          <color indexed="8"/>
        </left>
        <right style="thin">
          <color indexed="8"/>
        </right>
      </border>
    </dxf>
  </rfmt>
  <rfmt sheetId="49" sqref="J31" start="0" length="0">
    <dxf>
      <font>
        <sz val="12"/>
        <color auto="1"/>
        <name val="Arial"/>
        <scheme val="none"/>
      </font>
    </dxf>
  </rfmt>
  <rfmt sheetId="49" sqref="K31" start="0" length="0">
    <dxf>
      <numFmt numFmtId="5" formatCode="#,##0_);\(#,##0\)"/>
      <border outline="0">
        <left style="thin">
          <color indexed="8"/>
        </left>
        <right style="thin">
          <color indexed="8"/>
        </right>
      </border>
    </dxf>
  </rfmt>
  <rfmt sheetId="49" sqref="L31" start="0" length="0">
    <dxf>
      <numFmt numFmtId="5" formatCode="#,##0_);\(#,##0\)"/>
      <border outline="0">
        <left style="thin">
          <color indexed="8"/>
        </left>
        <right style="thin">
          <color indexed="8"/>
        </right>
      </border>
    </dxf>
  </rfmt>
  <rfmt sheetId="49" sqref="M31" start="0" length="0">
    <dxf>
      <numFmt numFmtId="5" formatCode="#,##0_);\(#,##0\)"/>
      <border outline="0">
        <left style="thin">
          <color indexed="8"/>
        </left>
        <right style="thin">
          <color indexed="8"/>
        </right>
      </border>
    </dxf>
  </rfmt>
  <rfmt sheetId="49" sqref="N31" start="0" length="0">
    <dxf>
      <numFmt numFmtId="5" formatCode="#,##0_);\(#,##0\)"/>
      <border outline="0">
        <right style="thin">
          <color indexed="8"/>
        </right>
      </border>
    </dxf>
  </rfmt>
  <rfmt sheetId="49" sqref="O31" start="0" length="0">
    <dxf>
      <numFmt numFmtId="168" formatCode="#,##0.0000_);\(#,##0.0000\)"/>
      <border outline="0">
        <right style="medium">
          <color indexed="8"/>
        </right>
      </border>
    </dxf>
  </rfmt>
  <rfmt sheetId="49" sqref="I32" start="0" length="0">
    <dxf>
      <alignment horizontal="center" vertical="top" readingOrder="0"/>
      <border outline="0">
        <left style="medium">
          <color indexed="8"/>
        </left>
        <right style="thin">
          <color indexed="8"/>
        </right>
      </border>
    </dxf>
  </rfmt>
  <rfmt sheetId="49" sqref="K32" start="0" length="0">
    <dxf>
      <numFmt numFmtId="5" formatCode="#,##0_);\(#,##0\)"/>
      <border outline="0">
        <left style="thin">
          <color indexed="8"/>
        </left>
        <right style="thin">
          <color indexed="8"/>
        </right>
      </border>
    </dxf>
  </rfmt>
  <rfmt sheetId="49" sqref="L32" start="0" length="0">
    <dxf>
      <numFmt numFmtId="5" formatCode="#,##0_);\(#,##0\)"/>
      <border outline="0">
        <left style="thin">
          <color indexed="8"/>
        </left>
        <right style="thin">
          <color indexed="8"/>
        </right>
      </border>
    </dxf>
  </rfmt>
  <rfmt sheetId="49" sqref="M32" start="0" length="0">
    <dxf>
      <numFmt numFmtId="5" formatCode="#,##0_);\(#,##0\)"/>
      <border outline="0">
        <left style="thin">
          <color indexed="8"/>
        </left>
        <right style="thin">
          <color indexed="8"/>
        </right>
      </border>
    </dxf>
  </rfmt>
  <rfmt sheetId="49" sqref="N32" start="0" length="0">
    <dxf>
      <numFmt numFmtId="5" formatCode="#,##0_);\(#,##0\)"/>
      <border outline="0">
        <right style="thin">
          <color indexed="8"/>
        </right>
      </border>
    </dxf>
  </rfmt>
  <rfmt sheetId="49" sqref="O32" start="0" length="0">
    <dxf>
      <numFmt numFmtId="168" formatCode="#,##0.0000_);\(#,##0.0000\)"/>
      <border outline="0">
        <right style="medium">
          <color indexed="8"/>
        </right>
      </border>
    </dxf>
  </rfmt>
  <rfmt sheetId="49" sqref="I33" start="0" length="0">
    <dxf>
      <alignment horizontal="center" vertical="top" readingOrder="0"/>
      <border outline="0">
        <left style="medium">
          <color indexed="8"/>
        </left>
        <right style="thin">
          <color indexed="8"/>
        </right>
      </border>
    </dxf>
  </rfmt>
  <rfmt sheetId="49" s="1" sqref="J33" start="0" length="0">
    <dxf>
      <font>
        <sz val="12"/>
        <color auto="1"/>
        <name val="Arial"/>
        <scheme val="none"/>
      </font>
    </dxf>
  </rfmt>
  <rfmt sheetId="49" s="1" sqref="K33" start="0" length="0">
    <dxf>
      <font>
        <sz val="12"/>
        <color auto="1"/>
        <name val="Arial"/>
        <scheme val="none"/>
      </font>
      <numFmt numFmtId="5" formatCode="#,##0_);\(#,##0\)"/>
      <border outline="0">
        <left style="thin">
          <color indexed="8"/>
        </left>
        <right style="thin">
          <color indexed="8"/>
        </right>
      </border>
    </dxf>
  </rfmt>
  <rfmt sheetId="49" s="1" sqref="L33" start="0" length="0">
    <dxf>
      <font>
        <sz val="12"/>
        <color auto="1"/>
        <name val="Arial"/>
        <scheme val="none"/>
      </font>
      <numFmt numFmtId="5" formatCode="#,##0_);\(#,##0\)"/>
      <border outline="0">
        <left style="thin">
          <color indexed="8"/>
        </left>
        <right style="thin">
          <color indexed="8"/>
        </right>
      </border>
    </dxf>
  </rfmt>
  <rfmt sheetId="49" s="1" sqref="M33" start="0" length="0">
    <dxf>
      <font>
        <sz val="12"/>
        <color auto="1"/>
        <name val="Arial"/>
        <scheme val="none"/>
      </font>
      <numFmt numFmtId="5" formatCode="#,##0_);\(#,##0\)"/>
      <border outline="0">
        <left style="thin">
          <color indexed="8"/>
        </left>
        <right style="thin">
          <color indexed="8"/>
        </right>
      </border>
    </dxf>
  </rfmt>
  <rfmt sheetId="49" s="1" sqref="N33" start="0" length="0">
    <dxf>
      <font>
        <sz val="12"/>
        <color auto="1"/>
        <name val="Arial"/>
        <scheme val="none"/>
      </font>
      <numFmt numFmtId="5" formatCode="#,##0_);\(#,##0\)"/>
      <border outline="0">
        <right style="thin">
          <color indexed="8"/>
        </right>
      </border>
    </dxf>
  </rfmt>
  <rfmt sheetId="49" sqref="O33" start="0" length="0">
    <dxf>
      <numFmt numFmtId="168" formatCode="#,##0.0000_);\(#,##0.0000\)"/>
      <border outline="0">
        <right style="medium">
          <color indexed="8"/>
        </right>
      </border>
    </dxf>
  </rfmt>
  <rfmt sheetId="49" sqref="I34" start="0" length="0">
    <dxf>
      <alignment horizontal="center" vertical="top" readingOrder="0"/>
      <border outline="0">
        <left style="medium">
          <color indexed="8"/>
        </left>
        <right style="thin">
          <color indexed="8"/>
        </right>
      </border>
    </dxf>
  </rfmt>
  <rfmt sheetId="49" s="1" sqref="J34" start="0" length="0">
    <dxf>
      <font>
        <sz val="12"/>
        <color auto="1"/>
        <name val="Arial"/>
        <scheme val="none"/>
      </font>
    </dxf>
  </rfmt>
  <rfmt sheetId="49" s="1" sqref="K34" start="0" length="0">
    <dxf>
      <font>
        <sz val="12"/>
        <color auto="1"/>
        <name val="Arial"/>
        <scheme val="none"/>
      </font>
      <numFmt numFmtId="5" formatCode="#,##0_);\(#,##0\)"/>
      <border outline="0">
        <left style="thin">
          <color indexed="8"/>
        </left>
        <right style="thin">
          <color indexed="8"/>
        </right>
      </border>
    </dxf>
  </rfmt>
  <rfmt sheetId="49" s="1" sqref="L34" start="0" length="0">
    <dxf>
      <font>
        <sz val="12"/>
        <color auto="1"/>
        <name val="Arial"/>
        <scheme val="none"/>
      </font>
      <numFmt numFmtId="5" formatCode="#,##0_);\(#,##0\)"/>
      <border outline="0">
        <left style="thin">
          <color indexed="8"/>
        </left>
        <right style="thin">
          <color indexed="8"/>
        </right>
      </border>
    </dxf>
  </rfmt>
  <rfmt sheetId="49" s="1" sqref="M34" start="0" length="0">
    <dxf>
      <font>
        <sz val="12"/>
        <color auto="1"/>
        <name val="Arial"/>
        <scheme val="none"/>
      </font>
      <numFmt numFmtId="5" formatCode="#,##0_);\(#,##0\)"/>
      <border outline="0">
        <left style="thin">
          <color indexed="8"/>
        </left>
        <right style="thin">
          <color indexed="8"/>
        </right>
      </border>
    </dxf>
  </rfmt>
  <rfmt sheetId="49" s="1" sqref="N34" start="0" length="0">
    <dxf>
      <font>
        <sz val="12"/>
        <color auto="1"/>
        <name val="Arial"/>
        <scheme val="none"/>
      </font>
      <numFmt numFmtId="5" formatCode="#,##0_);\(#,##0\)"/>
      <border outline="0">
        <right style="thin">
          <color indexed="8"/>
        </right>
      </border>
    </dxf>
  </rfmt>
  <rfmt sheetId="49" sqref="O34" start="0" length="0">
    <dxf>
      <numFmt numFmtId="168" formatCode="#,##0.0000_);\(#,##0.0000\)"/>
      <border outline="0">
        <right style="medium">
          <color indexed="8"/>
        </right>
      </border>
    </dxf>
  </rfmt>
  <rfmt sheetId="49" sqref="I35" start="0" length="0">
    <dxf>
      <alignment horizontal="center" vertical="top" readingOrder="0"/>
      <border outline="0">
        <left style="medium">
          <color indexed="8"/>
        </left>
        <right style="thin">
          <color indexed="8"/>
        </right>
      </border>
    </dxf>
  </rfmt>
  <rfmt sheetId="49" s="1" sqref="J35" start="0" length="0">
    <dxf>
      <font>
        <sz val="12"/>
        <color auto="1"/>
        <name val="Arial"/>
        <scheme val="none"/>
      </font>
    </dxf>
  </rfmt>
  <rfmt sheetId="49" s="1" sqref="K35" start="0" length="0">
    <dxf>
      <font>
        <sz val="12"/>
        <color auto="1"/>
        <name val="Arial"/>
        <scheme val="none"/>
      </font>
      <numFmt numFmtId="5" formatCode="#,##0_);\(#,##0\)"/>
      <border outline="0">
        <left style="thin">
          <color indexed="8"/>
        </left>
        <right style="thin">
          <color indexed="8"/>
        </right>
      </border>
    </dxf>
  </rfmt>
  <rfmt sheetId="49" s="1" sqref="L35" start="0" length="0">
    <dxf>
      <font>
        <sz val="12"/>
        <color auto="1"/>
        <name val="Arial"/>
        <scheme val="none"/>
      </font>
      <numFmt numFmtId="5" formatCode="#,##0_);\(#,##0\)"/>
      <border outline="0">
        <left style="thin">
          <color indexed="8"/>
        </left>
        <right style="thin">
          <color indexed="8"/>
        </right>
      </border>
    </dxf>
  </rfmt>
  <rfmt sheetId="49" s="1" sqref="M35" start="0" length="0">
    <dxf>
      <font>
        <sz val="12"/>
        <color auto="1"/>
        <name val="Arial"/>
        <scheme val="none"/>
      </font>
      <numFmt numFmtId="5" formatCode="#,##0_);\(#,##0\)"/>
      <border outline="0">
        <left style="thin">
          <color indexed="8"/>
        </left>
        <right style="thin">
          <color indexed="8"/>
        </right>
      </border>
    </dxf>
  </rfmt>
  <rfmt sheetId="49" s="1" sqref="N35" start="0" length="0">
    <dxf>
      <font>
        <sz val="12"/>
        <color auto="1"/>
        <name val="Arial"/>
        <scheme val="none"/>
      </font>
      <numFmt numFmtId="5" formatCode="#,##0_);\(#,##0\)"/>
      <border outline="0">
        <right style="thin">
          <color indexed="8"/>
        </right>
      </border>
    </dxf>
  </rfmt>
  <rfmt sheetId="49" sqref="O35" start="0" length="0">
    <dxf>
      <numFmt numFmtId="168" formatCode="#,##0.0000_);\(#,##0.0000\)"/>
      <border outline="0">
        <right style="medium">
          <color indexed="8"/>
        </right>
      </border>
    </dxf>
  </rfmt>
  <rfmt sheetId="49" sqref="I36" start="0" length="0">
    <dxf>
      <alignment horizontal="center" vertical="top" readingOrder="0"/>
      <border outline="0">
        <left style="medium">
          <color indexed="8"/>
        </left>
        <right style="thin">
          <color indexed="8"/>
        </right>
      </border>
    </dxf>
  </rfmt>
  <rfmt sheetId="49" s="1" sqref="J36" start="0" length="0">
    <dxf>
      <font>
        <sz val="12"/>
        <color auto="1"/>
        <name val="Arial"/>
        <scheme val="none"/>
      </font>
    </dxf>
  </rfmt>
  <rfmt sheetId="49" s="1" sqref="K36" start="0" length="0">
    <dxf>
      <font>
        <sz val="12"/>
        <color auto="1"/>
        <name val="Arial"/>
        <scheme val="none"/>
      </font>
      <numFmt numFmtId="5" formatCode="#,##0_);\(#,##0\)"/>
      <border outline="0">
        <left style="thin">
          <color indexed="8"/>
        </left>
        <right style="thin">
          <color indexed="8"/>
        </right>
      </border>
    </dxf>
  </rfmt>
  <rfmt sheetId="49" s="1" sqref="L36" start="0" length="0">
    <dxf>
      <font>
        <sz val="12"/>
        <color auto="1"/>
        <name val="Arial"/>
        <scheme val="none"/>
      </font>
      <numFmt numFmtId="5" formatCode="#,##0_);\(#,##0\)"/>
      <border outline="0">
        <left style="thin">
          <color indexed="8"/>
        </left>
        <right style="thin">
          <color indexed="8"/>
        </right>
      </border>
    </dxf>
  </rfmt>
  <rfmt sheetId="49" s="1" sqref="M36" start="0" length="0">
    <dxf>
      <font>
        <sz val="12"/>
        <color auto="1"/>
        <name val="Arial"/>
        <scheme val="none"/>
      </font>
      <numFmt numFmtId="5" formatCode="#,##0_);\(#,##0\)"/>
      <border outline="0">
        <left style="thin">
          <color indexed="8"/>
        </left>
        <right style="thin">
          <color indexed="8"/>
        </right>
      </border>
    </dxf>
  </rfmt>
  <rfmt sheetId="49" s="1" sqref="N36" start="0" length="0">
    <dxf>
      <font>
        <sz val="12"/>
        <color auto="1"/>
        <name val="Arial"/>
        <scheme val="none"/>
      </font>
      <numFmt numFmtId="5" formatCode="#,##0_);\(#,##0\)"/>
      <border outline="0">
        <right style="thin">
          <color indexed="8"/>
        </right>
      </border>
    </dxf>
  </rfmt>
  <rfmt sheetId="49" sqref="O36" start="0" length="0">
    <dxf>
      <numFmt numFmtId="168" formatCode="#,##0.0000_);\(#,##0.0000\)"/>
      <border outline="0">
        <right style="medium">
          <color indexed="8"/>
        </right>
      </border>
    </dxf>
  </rfmt>
  <rfmt sheetId="49" sqref="I37" start="0" length="0">
    <dxf>
      <alignment horizontal="center" vertical="top" readingOrder="0"/>
      <border outline="0">
        <left style="medium">
          <color indexed="8"/>
        </left>
        <right style="thin">
          <color indexed="8"/>
        </right>
      </border>
    </dxf>
  </rfmt>
  <rfmt sheetId="49" s="1" sqref="J37" start="0" length="0">
    <dxf>
      <font>
        <sz val="12"/>
        <color auto="1"/>
        <name val="Arial"/>
        <scheme val="none"/>
      </font>
    </dxf>
  </rfmt>
  <rfmt sheetId="49" s="1" sqref="K37" start="0" length="0">
    <dxf>
      <font>
        <sz val="12"/>
        <color auto="1"/>
        <name val="Arial"/>
        <scheme val="none"/>
      </font>
      <numFmt numFmtId="5" formatCode="#,##0_);\(#,##0\)"/>
      <border outline="0">
        <left style="thin">
          <color indexed="8"/>
        </left>
        <right style="thin">
          <color indexed="8"/>
        </right>
      </border>
    </dxf>
  </rfmt>
  <rfmt sheetId="49" s="1" sqref="L37" start="0" length="0">
    <dxf>
      <font>
        <sz val="12"/>
        <color auto="1"/>
        <name val="Arial"/>
        <scheme val="none"/>
      </font>
      <numFmt numFmtId="5" formatCode="#,##0_);\(#,##0\)"/>
      <border outline="0">
        <left style="thin">
          <color indexed="8"/>
        </left>
        <right style="thin">
          <color indexed="8"/>
        </right>
      </border>
    </dxf>
  </rfmt>
  <rfmt sheetId="49" s="1" sqref="M37" start="0" length="0">
    <dxf>
      <font>
        <sz val="12"/>
        <color auto="1"/>
        <name val="Arial"/>
        <scheme val="none"/>
      </font>
      <numFmt numFmtId="5" formatCode="#,##0_);\(#,##0\)"/>
      <border outline="0">
        <left style="thin">
          <color indexed="8"/>
        </left>
        <right style="thin">
          <color indexed="8"/>
        </right>
      </border>
    </dxf>
  </rfmt>
  <rfmt sheetId="49" s="1" sqref="N37" start="0" length="0">
    <dxf>
      <font>
        <sz val="12"/>
        <color auto="1"/>
        <name val="Arial"/>
        <scheme val="none"/>
      </font>
      <numFmt numFmtId="5" formatCode="#,##0_);\(#,##0\)"/>
      <border outline="0">
        <right style="thin">
          <color indexed="8"/>
        </right>
      </border>
    </dxf>
  </rfmt>
  <rfmt sheetId="49" sqref="O37" start="0" length="0">
    <dxf>
      <numFmt numFmtId="168" formatCode="#,##0.0000_);\(#,##0.0000\)"/>
      <border outline="0">
        <right style="medium">
          <color indexed="8"/>
        </right>
      </border>
    </dxf>
  </rfmt>
  <rfmt sheetId="49" sqref="I38" start="0" length="0">
    <dxf>
      <alignment horizontal="center" vertical="top" readingOrder="0"/>
      <border outline="0">
        <left style="medium">
          <color indexed="8"/>
        </left>
        <right style="thin">
          <color indexed="8"/>
        </right>
      </border>
    </dxf>
  </rfmt>
  <rfmt sheetId="49" s="1" sqref="J38" start="0" length="0">
    <dxf>
      <font>
        <sz val="12"/>
        <color auto="1"/>
        <name val="Arial"/>
        <scheme val="none"/>
      </font>
    </dxf>
  </rfmt>
  <rfmt sheetId="49" s="1" sqref="K38" start="0" length="0">
    <dxf>
      <font>
        <sz val="12"/>
        <color auto="1"/>
        <name val="Arial"/>
        <scheme val="none"/>
      </font>
      <numFmt numFmtId="5" formatCode="#,##0_);\(#,##0\)"/>
      <border outline="0">
        <left style="thin">
          <color indexed="8"/>
        </left>
        <right style="thin">
          <color indexed="8"/>
        </right>
      </border>
    </dxf>
  </rfmt>
  <rfmt sheetId="49" s="1" sqref="L38" start="0" length="0">
    <dxf>
      <font>
        <sz val="12"/>
        <color auto="1"/>
        <name val="Arial"/>
        <scheme val="none"/>
      </font>
      <numFmt numFmtId="5" formatCode="#,##0_);\(#,##0\)"/>
      <border outline="0">
        <left style="thin">
          <color indexed="8"/>
        </left>
        <right style="thin">
          <color indexed="8"/>
        </right>
      </border>
    </dxf>
  </rfmt>
  <rfmt sheetId="49" s="1" sqref="M38" start="0" length="0">
    <dxf>
      <font>
        <sz val="12"/>
        <color auto="1"/>
        <name val="Arial"/>
        <scheme val="none"/>
      </font>
      <numFmt numFmtId="5" formatCode="#,##0_);\(#,##0\)"/>
      <border outline="0">
        <left style="thin">
          <color indexed="8"/>
        </left>
        <right style="thin">
          <color indexed="8"/>
        </right>
      </border>
    </dxf>
  </rfmt>
  <rfmt sheetId="49" s="1" sqref="N38" start="0" length="0">
    <dxf>
      <font>
        <sz val="12"/>
        <color auto="1"/>
        <name val="Arial"/>
        <scheme val="none"/>
      </font>
      <numFmt numFmtId="5" formatCode="#,##0_);\(#,##0\)"/>
      <border outline="0">
        <right style="thin">
          <color indexed="8"/>
        </right>
      </border>
    </dxf>
  </rfmt>
  <rfmt sheetId="49" sqref="O38" start="0" length="0">
    <dxf>
      <numFmt numFmtId="168" formatCode="#,##0.0000_);\(#,##0.0000\)"/>
      <border outline="0">
        <right style="medium">
          <color indexed="8"/>
        </right>
      </border>
    </dxf>
  </rfmt>
  <rfmt sheetId="49" sqref="I39" start="0" length="0">
    <dxf>
      <alignment horizontal="center" vertical="top" readingOrder="0"/>
      <border outline="0">
        <left style="medium">
          <color indexed="8"/>
        </left>
        <right style="thin">
          <color indexed="8"/>
        </right>
      </border>
    </dxf>
  </rfmt>
  <rfmt sheetId="49" s="1" sqref="J39" start="0" length="0">
    <dxf>
      <font>
        <sz val="12"/>
        <color auto="1"/>
        <name val="Arial"/>
        <scheme val="none"/>
      </font>
    </dxf>
  </rfmt>
  <rfmt sheetId="49" s="1" sqref="K39" start="0" length="0">
    <dxf>
      <font>
        <sz val="12"/>
        <color auto="1"/>
        <name val="Arial"/>
        <scheme val="none"/>
      </font>
      <numFmt numFmtId="5" formatCode="#,##0_);\(#,##0\)"/>
      <border outline="0">
        <left style="thin">
          <color indexed="8"/>
        </left>
        <right style="thin">
          <color indexed="8"/>
        </right>
      </border>
    </dxf>
  </rfmt>
  <rfmt sheetId="49" s="1" sqref="L39" start="0" length="0">
    <dxf>
      <font>
        <sz val="12"/>
        <color auto="1"/>
        <name val="Arial"/>
        <scheme val="none"/>
      </font>
      <numFmt numFmtId="5" formatCode="#,##0_);\(#,##0\)"/>
      <border outline="0">
        <left style="thin">
          <color indexed="8"/>
        </left>
        <right style="thin">
          <color indexed="8"/>
        </right>
      </border>
    </dxf>
  </rfmt>
  <rfmt sheetId="49" s="1" sqref="M39" start="0" length="0">
    <dxf>
      <font>
        <sz val="12"/>
        <color auto="1"/>
        <name val="Arial"/>
        <scheme val="none"/>
      </font>
      <numFmt numFmtId="5" formatCode="#,##0_);\(#,##0\)"/>
      <border outline="0">
        <left style="thin">
          <color indexed="8"/>
        </left>
        <right style="thin">
          <color indexed="8"/>
        </right>
      </border>
    </dxf>
  </rfmt>
  <rfmt sheetId="49" s="1" sqref="N39" start="0" length="0">
    <dxf>
      <font>
        <sz val="12"/>
        <color auto="1"/>
        <name val="Arial"/>
        <scheme val="none"/>
      </font>
      <numFmt numFmtId="5" formatCode="#,##0_);\(#,##0\)"/>
      <border outline="0">
        <right style="thin">
          <color indexed="8"/>
        </right>
      </border>
    </dxf>
  </rfmt>
  <rfmt sheetId="49" sqref="O39" start="0" length="0">
    <dxf>
      <numFmt numFmtId="168" formatCode="#,##0.0000_);\(#,##0.0000\)"/>
      <border outline="0">
        <right style="medium">
          <color indexed="8"/>
        </right>
      </border>
    </dxf>
  </rfmt>
  <rfmt sheetId="49" sqref="I40" start="0" length="0">
    <dxf>
      <alignment horizontal="center" vertical="top" readingOrder="0"/>
      <border outline="0">
        <left style="medium">
          <color indexed="8"/>
        </left>
        <right style="thin">
          <color indexed="8"/>
        </right>
      </border>
    </dxf>
  </rfmt>
  <rfmt sheetId="49" s="1" sqref="J40" start="0" length="0">
    <dxf>
      <font>
        <sz val="12"/>
        <color auto="1"/>
        <name val="Arial"/>
        <scheme val="none"/>
      </font>
    </dxf>
  </rfmt>
  <rfmt sheetId="49" s="1" sqref="K40" start="0" length="0">
    <dxf>
      <font>
        <sz val="12"/>
        <color auto="1"/>
        <name val="Arial"/>
        <scheme val="none"/>
      </font>
      <numFmt numFmtId="5" formatCode="#,##0_);\(#,##0\)"/>
      <border outline="0">
        <left style="thin">
          <color indexed="8"/>
        </left>
        <right style="thin">
          <color indexed="8"/>
        </right>
      </border>
    </dxf>
  </rfmt>
  <rfmt sheetId="49" s="1" sqref="L40" start="0" length="0">
    <dxf>
      <font>
        <sz val="12"/>
        <color auto="1"/>
        <name val="Arial"/>
        <scheme val="none"/>
      </font>
      <numFmt numFmtId="5" formatCode="#,##0_);\(#,##0\)"/>
      <border outline="0">
        <left style="thin">
          <color indexed="8"/>
        </left>
        <right style="thin">
          <color indexed="8"/>
        </right>
      </border>
    </dxf>
  </rfmt>
  <rfmt sheetId="49" s="1" sqref="M40" start="0" length="0">
    <dxf>
      <font>
        <sz val="12"/>
        <color auto="1"/>
        <name val="Arial"/>
        <scheme val="none"/>
      </font>
      <numFmt numFmtId="5" formatCode="#,##0_);\(#,##0\)"/>
      <border outline="0">
        <left style="thin">
          <color indexed="8"/>
        </left>
        <right style="thin">
          <color indexed="8"/>
        </right>
      </border>
    </dxf>
  </rfmt>
  <rfmt sheetId="49" s="1" sqref="N40" start="0" length="0">
    <dxf>
      <font>
        <sz val="12"/>
        <color auto="1"/>
        <name val="Arial"/>
        <scheme val="none"/>
      </font>
      <numFmt numFmtId="5" formatCode="#,##0_);\(#,##0\)"/>
      <border outline="0">
        <right style="thin">
          <color indexed="8"/>
        </right>
      </border>
    </dxf>
  </rfmt>
  <rfmt sheetId="49" sqref="O40" start="0" length="0">
    <dxf>
      <numFmt numFmtId="168" formatCode="#,##0.0000_);\(#,##0.0000\)"/>
      <border outline="0">
        <right style="medium">
          <color indexed="8"/>
        </right>
      </border>
    </dxf>
  </rfmt>
  <rfmt sheetId="49" sqref="I41" start="0" length="0">
    <dxf>
      <alignment horizontal="center" vertical="top" readingOrder="0"/>
      <border outline="0">
        <left style="medium">
          <color indexed="8"/>
        </left>
        <right style="thin">
          <color indexed="8"/>
        </right>
      </border>
    </dxf>
  </rfmt>
  <rfmt sheetId="49" s="1" sqref="J41" start="0" length="0">
    <dxf>
      <font>
        <sz val="12"/>
        <color auto="1"/>
        <name val="Arial"/>
        <scheme val="none"/>
      </font>
    </dxf>
  </rfmt>
  <rfmt sheetId="49" s="1" sqref="K41" start="0" length="0">
    <dxf>
      <font>
        <sz val="12"/>
        <color auto="1"/>
        <name val="Arial"/>
        <scheme val="none"/>
      </font>
      <numFmt numFmtId="5" formatCode="#,##0_);\(#,##0\)"/>
      <border outline="0">
        <left style="thin">
          <color indexed="8"/>
        </left>
        <right style="thin">
          <color indexed="8"/>
        </right>
      </border>
    </dxf>
  </rfmt>
  <rfmt sheetId="49" s="1" sqref="L41" start="0" length="0">
    <dxf>
      <font>
        <sz val="12"/>
        <color auto="1"/>
        <name val="Arial"/>
        <scheme val="none"/>
      </font>
      <numFmt numFmtId="5" formatCode="#,##0_);\(#,##0\)"/>
      <border outline="0">
        <left style="thin">
          <color indexed="8"/>
        </left>
        <right style="thin">
          <color indexed="8"/>
        </right>
      </border>
    </dxf>
  </rfmt>
  <rfmt sheetId="49" s="1" sqref="M41" start="0" length="0">
    <dxf>
      <font>
        <sz val="12"/>
        <color auto="1"/>
        <name val="Arial"/>
        <scheme val="none"/>
      </font>
      <numFmt numFmtId="5" formatCode="#,##0_);\(#,##0\)"/>
      <border outline="0">
        <left style="thin">
          <color indexed="8"/>
        </left>
        <right style="thin">
          <color indexed="8"/>
        </right>
      </border>
    </dxf>
  </rfmt>
  <rfmt sheetId="49" s="1" sqref="N41" start="0" length="0">
    <dxf>
      <font>
        <sz val="12"/>
        <color auto="1"/>
        <name val="Arial"/>
        <scheme val="none"/>
      </font>
      <numFmt numFmtId="5" formatCode="#,##0_);\(#,##0\)"/>
      <border outline="0">
        <right style="thin">
          <color indexed="8"/>
        </right>
      </border>
    </dxf>
  </rfmt>
  <rfmt sheetId="49" sqref="O41" start="0" length="0">
    <dxf>
      <numFmt numFmtId="168" formatCode="#,##0.0000_);\(#,##0.0000\)"/>
      <border outline="0">
        <right style="medium">
          <color indexed="8"/>
        </right>
      </border>
    </dxf>
  </rfmt>
  <rfmt sheetId="49" sqref="I42" start="0" length="0">
    <dxf>
      <alignment horizontal="center" vertical="top" readingOrder="0"/>
      <border outline="0">
        <left style="medium">
          <color indexed="8"/>
        </left>
        <right style="thin">
          <color indexed="8"/>
        </right>
      </border>
    </dxf>
  </rfmt>
  <rfmt sheetId="49" s="1" sqref="J42" start="0" length="0">
    <dxf>
      <font>
        <sz val="12"/>
        <color auto="1"/>
        <name val="Arial"/>
        <scheme val="none"/>
      </font>
    </dxf>
  </rfmt>
  <rfmt sheetId="49" s="1" sqref="K42" start="0" length="0">
    <dxf>
      <font>
        <sz val="12"/>
        <color auto="1"/>
        <name val="Arial"/>
        <scheme val="none"/>
      </font>
      <numFmt numFmtId="5" formatCode="#,##0_);\(#,##0\)"/>
      <border outline="0">
        <left style="thin">
          <color indexed="8"/>
        </left>
        <right style="thin">
          <color indexed="8"/>
        </right>
      </border>
    </dxf>
  </rfmt>
  <rfmt sheetId="49" s="1" sqref="L42" start="0" length="0">
    <dxf>
      <font>
        <sz val="12"/>
        <color auto="1"/>
        <name val="Arial"/>
        <scheme val="none"/>
      </font>
      <numFmt numFmtId="5" formatCode="#,##0_);\(#,##0\)"/>
      <border outline="0">
        <left style="thin">
          <color indexed="8"/>
        </left>
        <right style="thin">
          <color indexed="8"/>
        </right>
      </border>
    </dxf>
  </rfmt>
  <rfmt sheetId="49" s="1" sqref="M42" start="0" length="0">
    <dxf>
      <font>
        <sz val="12"/>
        <color auto="1"/>
        <name val="Arial"/>
        <scheme val="none"/>
      </font>
      <numFmt numFmtId="5" formatCode="#,##0_);\(#,##0\)"/>
      <border outline="0">
        <left style="thin">
          <color indexed="8"/>
        </left>
        <right style="thin">
          <color indexed="8"/>
        </right>
      </border>
    </dxf>
  </rfmt>
  <rfmt sheetId="49" s="1" sqref="N42" start="0" length="0">
    <dxf>
      <font>
        <sz val="12"/>
        <color auto="1"/>
        <name val="Arial"/>
        <scheme val="none"/>
      </font>
      <numFmt numFmtId="5" formatCode="#,##0_);\(#,##0\)"/>
      <border outline="0">
        <right style="thin">
          <color indexed="8"/>
        </right>
      </border>
    </dxf>
  </rfmt>
  <rfmt sheetId="49" sqref="O42" start="0" length="0">
    <dxf>
      <numFmt numFmtId="168" formatCode="#,##0.0000_);\(#,##0.0000\)"/>
      <border outline="0">
        <right style="medium">
          <color indexed="8"/>
        </right>
      </border>
    </dxf>
  </rfmt>
  <rfmt sheetId="49" sqref="I43" start="0" length="0">
    <dxf>
      <alignment horizontal="center" vertical="top" readingOrder="0"/>
      <border outline="0">
        <left style="medium">
          <color indexed="8"/>
        </left>
        <right style="thin">
          <color indexed="8"/>
        </right>
      </border>
    </dxf>
  </rfmt>
  <rfmt sheetId="49" s="1" sqref="J43" start="0" length="0">
    <dxf>
      <font>
        <sz val="12"/>
        <color auto="1"/>
        <name val="Arial"/>
        <scheme val="none"/>
      </font>
    </dxf>
  </rfmt>
  <rfmt sheetId="49" s="1" sqref="K43" start="0" length="0">
    <dxf>
      <font>
        <sz val="12"/>
        <color auto="1"/>
        <name val="Arial"/>
        <scheme val="none"/>
      </font>
      <numFmt numFmtId="5" formatCode="#,##0_);\(#,##0\)"/>
      <border outline="0">
        <left style="thin">
          <color indexed="8"/>
        </left>
        <right style="thin">
          <color indexed="8"/>
        </right>
      </border>
    </dxf>
  </rfmt>
  <rfmt sheetId="49" s="1" sqref="L43" start="0" length="0">
    <dxf>
      <font>
        <sz val="12"/>
        <color auto="1"/>
        <name val="Arial"/>
        <scheme val="none"/>
      </font>
      <numFmt numFmtId="5" formatCode="#,##0_);\(#,##0\)"/>
      <border outline="0">
        <left style="thin">
          <color indexed="8"/>
        </left>
        <right style="thin">
          <color indexed="8"/>
        </right>
      </border>
    </dxf>
  </rfmt>
  <rfmt sheetId="49" s="1" sqref="M43" start="0" length="0">
    <dxf>
      <font>
        <sz val="12"/>
        <color auto="1"/>
        <name val="Arial"/>
        <scheme val="none"/>
      </font>
      <numFmt numFmtId="5" formatCode="#,##0_);\(#,##0\)"/>
      <border outline="0">
        <left style="thin">
          <color indexed="8"/>
        </left>
        <right style="thin">
          <color indexed="8"/>
        </right>
      </border>
    </dxf>
  </rfmt>
  <rfmt sheetId="49" s="1" sqref="N43" start="0" length="0">
    <dxf>
      <font>
        <sz val="12"/>
        <color auto="1"/>
        <name val="Arial"/>
        <scheme val="none"/>
      </font>
      <numFmt numFmtId="5" formatCode="#,##0_);\(#,##0\)"/>
      <border outline="0">
        <right style="thin">
          <color indexed="8"/>
        </right>
      </border>
    </dxf>
  </rfmt>
  <rfmt sheetId="49" sqref="O43" start="0" length="0">
    <dxf>
      <numFmt numFmtId="168" formatCode="#,##0.0000_);\(#,##0.0000\)"/>
      <border outline="0">
        <right style="medium">
          <color indexed="8"/>
        </right>
      </border>
    </dxf>
  </rfmt>
  <rfmt sheetId="49" sqref="I44" start="0" length="0">
    <dxf>
      <alignment horizontal="center" vertical="top" readingOrder="0"/>
      <border outline="0">
        <left style="medium">
          <color indexed="8"/>
        </left>
        <right style="thin">
          <color indexed="8"/>
        </right>
      </border>
    </dxf>
  </rfmt>
  <rfmt sheetId="49" s="1" sqref="J44" start="0" length="0">
    <dxf>
      <font>
        <sz val="12"/>
        <color auto="1"/>
        <name val="Arial"/>
        <scheme val="none"/>
      </font>
    </dxf>
  </rfmt>
  <rfmt sheetId="49" s="1" sqref="K44" start="0" length="0">
    <dxf>
      <font>
        <sz val="12"/>
        <color auto="1"/>
        <name val="Arial"/>
        <scheme val="none"/>
      </font>
      <numFmt numFmtId="5" formatCode="#,##0_);\(#,##0\)"/>
      <border outline="0">
        <left style="thin">
          <color indexed="8"/>
        </left>
        <right style="thin">
          <color indexed="8"/>
        </right>
      </border>
    </dxf>
  </rfmt>
  <rfmt sheetId="49" s="1" sqref="L44" start="0" length="0">
    <dxf>
      <font>
        <sz val="12"/>
        <color auto="1"/>
        <name val="Arial"/>
        <scheme val="none"/>
      </font>
      <numFmt numFmtId="5" formatCode="#,##0_);\(#,##0\)"/>
      <border outline="0">
        <left style="thin">
          <color indexed="8"/>
        </left>
        <right style="thin">
          <color indexed="8"/>
        </right>
      </border>
    </dxf>
  </rfmt>
  <rfmt sheetId="49" s="1" sqref="M44" start="0" length="0">
    <dxf>
      <font>
        <sz val="12"/>
        <color auto="1"/>
        <name val="Arial"/>
        <scheme val="none"/>
      </font>
      <numFmt numFmtId="5" formatCode="#,##0_);\(#,##0\)"/>
      <border outline="0">
        <left style="thin">
          <color indexed="8"/>
        </left>
        <right style="thin">
          <color indexed="8"/>
        </right>
      </border>
    </dxf>
  </rfmt>
  <rfmt sheetId="49" s="1" sqref="N44" start="0" length="0">
    <dxf>
      <font>
        <sz val="12"/>
        <color auto="1"/>
        <name val="Arial"/>
        <scheme val="none"/>
      </font>
      <numFmt numFmtId="5" formatCode="#,##0_);\(#,##0\)"/>
      <border outline="0">
        <right style="thin">
          <color indexed="8"/>
        </right>
      </border>
    </dxf>
  </rfmt>
  <rfmt sheetId="49" sqref="O44" start="0" length="0">
    <dxf>
      <numFmt numFmtId="168" formatCode="#,##0.0000_);\(#,##0.0000\)"/>
      <border outline="0">
        <right style="medium">
          <color indexed="8"/>
        </right>
      </border>
    </dxf>
  </rfmt>
  <rfmt sheetId="49" sqref="I45" start="0" length="0">
    <dxf>
      <alignment horizontal="center" vertical="top" readingOrder="0"/>
      <border outline="0">
        <left style="medium">
          <color indexed="8"/>
        </left>
        <right style="thin">
          <color indexed="8"/>
        </right>
      </border>
    </dxf>
  </rfmt>
  <rfmt sheetId="49" s="1" sqref="J45" start="0" length="0">
    <dxf>
      <font>
        <sz val="12"/>
        <color auto="1"/>
        <name val="Arial"/>
        <scheme val="none"/>
      </font>
    </dxf>
  </rfmt>
  <rfmt sheetId="49" s="1" sqref="K45" start="0" length="0">
    <dxf>
      <font>
        <sz val="12"/>
        <color auto="1"/>
        <name val="Arial"/>
        <scheme val="none"/>
      </font>
      <numFmt numFmtId="5" formatCode="#,##0_);\(#,##0\)"/>
      <border outline="0">
        <left style="thin">
          <color indexed="8"/>
        </left>
        <right style="thin">
          <color indexed="8"/>
        </right>
      </border>
    </dxf>
  </rfmt>
  <rfmt sheetId="49" s="1" sqref="L45" start="0" length="0">
    <dxf>
      <font>
        <sz val="12"/>
        <color auto="1"/>
        <name val="Arial"/>
        <scheme val="none"/>
      </font>
      <numFmt numFmtId="5" formatCode="#,##0_);\(#,##0\)"/>
      <border outline="0">
        <left style="thin">
          <color indexed="8"/>
        </left>
        <right style="thin">
          <color indexed="8"/>
        </right>
      </border>
    </dxf>
  </rfmt>
  <rfmt sheetId="49" s="1" sqref="M45" start="0" length="0">
    <dxf>
      <font>
        <sz val="12"/>
        <color auto="1"/>
        <name val="Arial"/>
        <scheme val="none"/>
      </font>
      <numFmt numFmtId="5" formatCode="#,##0_);\(#,##0\)"/>
      <border outline="0">
        <left style="thin">
          <color indexed="8"/>
        </left>
        <right style="thin">
          <color indexed="8"/>
        </right>
      </border>
    </dxf>
  </rfmt>
  <rfmt sheetId="49" s="1" sqref="N45" start="0" length="0">
    <dxf>
      <font>
        <sz val="12"/>
        <color auto="1"/>
        <name val="Arial"/>
        <scheme val="none"/>
      </font>
      <numFmt numFmtId="5" formatCode="#,##0_);\(#,##0\)"/>
      <border outline="0">
        <right style="thin">
          <color indexed="8"/>
        </right>
      </border>
    </dxf>
  </rfmt>
  <rfmt sheetId="49" sqref="O45" start="0" length="0">
    <dxf>
      <numFmt numFmtId="168" formatCode="#,##0.0000_);\(#,##0.0000\)"/>
      <border outline="0">
        <right style="medium">
          <color indexed="8"/>
        </right>
      </border>
    </dxf>
  </rfmt>
  <rfmt sheetId="49" s="1" sqref="I46" start="0" length="0">
    <dxf>
      <font>
        <sz val="12"/>
        <color auto="1"/>
        <name val="Arial"/>
        <scheme val="none"/>
      </font>
      <alignment horizontal="center" vertical="bottom" wrapText="0" readingOrder="0"/>
      <border outline="0">
        <left style="medium">
          <color indexed="8"/>
        </left>
        <right style="thin">
          <color indexed="8"/>
        </right>
      </border>
    </dxf>
  </rfmt>
  <rfmt sheetId="49" s="1" sqref="J46" start="0" length="0">
    <dxf>
      <font>
        <sz val="12"/>
        <color auto="1"/>
        <name val="Arial"/>
        <scheme val="none"/>
      </font>
    </dxf>
  </rfmt>
  <rfmt sheetId="49" s="1" sqref="K46" start="0" length="0">
    <dxf>
      <font>
        <sz val="12"/>
        <color auto="1"/>
        <name val="Arial"/>
        <scheme val="none"/>
      </font>
      <numFmt numFmtId="5" formatCode="#,##0_);\(#,##0\)"/>
      <border outline="0">
        <left style="thin">
          <color indexed="8"/>
        </left>
        <right style="thin">
          <color indexed="8"/>
        </right>
      </border>
    </dxf>
  </rfmt>
  <rfmt sheetId="49" s="1" sqref="L46" start="0" length="0">
    <dxf>
      <font>
        <sz val="12"/>
        <color auto="1"/>
        <name val="Arial"/>
        <scheme val="none"/>
      </font>
      <numFmt numFmtId="5" formatCode="#,##0_);\(#,##0\)"/>
      <border outline="0">
        <left style="thin">
          <color indexed="8"/>
        </left>
        <right style="thin">
          <color indexed="8"/>
        </right>
      </border>
    </dxf>
  </rfmt>
  <rfmt sheetId="49" s="1" sqref="M46" start="0" length="0">
    <dxf>
      <font>
        <sz val="12"/>
        <color auto="1"/>
        <name val="Arial"/>
        <scheme val="none"/>
      </font>
      <numFmt numFmtId="5" formatCode="#,##0_);\(#,##0\)"/>
      <border outline="0">
        <left style="thin">
          <color indexed="8"/>
        </left>
        <right style="thin">
          <color indexed="8"/>
        </right>
      </border>
    </dxf>
  </rfmt>
  <rfmt sheetId="49" s="1" sqref="N46" start="0" length="0">
    <dxf>
      <font>
        <sz val="12"/>
        <color auto="1"/>
        <name val="Arial"/>
        <scheme val="none"/>
      </font>
      <numFmt numFmtId="5" formatCode="#,##0_);\(#,##0\)"/>
      <border outline="0">
        <right style="thin">
          <color indexed="8"/>
        </right>
      </border>
    </dxf>
  </rfmt>
  <rfmt sheetId="49" sqref="O46" start="0" length="0">
    <dxf>
      <numFmt numFmtId="168" formatCode="#,##0.0000_);\(#,##0.0000\)"/>
      <border outline="0">
        <right style="medium">
          <color indexed="8"/>
        </right>
      </border>
    </dxf>
  </rfmt>
  <rfmt sheetId="49" sqref="I47" start="0" length="0">
    <dxf>
      <alignment horizontal="center" vertical="top" readingOrder="0"/>
      <border outline="0">
        <left style="medium">
          <color indexed="8"/>
        </left>
        <right style="thin">
          <color indexed="8"/>
        </right>
      </border>
    </dxf>
  </rfmt>
  <rfmt sheetId="49" s="1" sqref="J47" start="0" length="0">
    <dxf>
      <font>
        <sz val="12"/>
        <color auto="1"/>
        <name val="Arial"/>
        <scheme val="none"/>
      </font>
    </dxf>
  </rfmt>
  <rfmt sheetId="49" sqref="K47" start="0" length="0">
    <dxf>
      <numFmt numFmtId="5" formatCode="#,##0_);\(#,##0\)"/>
      <border outline="0">
        <left style="thin">
          <color indexed="8"/>
        </left>
        <right style="thin">
          <color indexed="8"/>
        </right>
      </border>
    </dxf>
  </rfmt>
  <rfmt sheetId="49" s="1" sqref="L47" start="0" length="0">
    <dxf>
      <font>
        <sz val="12"/>
        <color auto="1"/>
        <name val="Arial"/>
        <scheme val="none"/>
      </font>
      <numFmt numFmtId="5" formatCode="#,##0_);\(#,##0\)"/>
      <alignment horizontal="general" vertical="bottom" wrapText="0" readingOrder="0"/>
      <border outline="0">
        <left style="thin">
          <color indexed="8"/>
        </left>
        <right style="thin">
          <color indexed="8"/>
        </right>
      </border>
    </dxf>
  </rfmt>
  <rfmt sheetId="49" s="1" sqref="M47" start="0" length="0">
    <dxf>
      <font>
        <sz val="12"/>
        <color auto="1"/>
        <name val="Arial"/>
        <scheme val="none"/>
      </font>
      <numFmt numFmtId="5" formatCode="#,##0_);\(#,##0\)"/>
      <alignment horizontal="general" vertical="bottom" wrapText="0" readingOrder="0"/>
      <border outline="0">
        <left style="thin">
          <color indexed="8"/>
        </left>
        <right style="thin">
          <color indexed="8"/>
        </right>
      </border>
    </dxf>
  </rfmt>
  <rfmt sheetId="49" s="1" sqref="N47" start="0" length="0">
    <dxf>
      <font>
        <sz val="12"/>
        <color auto="1"/>
        <name val="Arial"/>
        <scheme val="none"/>
      </font>
      <numFmt numFmtId="5" formatCode="#,##0_);\(#,##0\)"/>
      <alignment horizontal="general" vertical="bottom" wrapText="0" readingOrder="0"/>
      <border outline="0">
        <right style="thin">
          <color indexed="8"/>
        </right>
      </border>
    </dxf>
  </rfmt>
  <rfmt sheetId="49" sqref="O47" start="0" length="0">
    <dxf>
      <numFmt numFmtId="168" formatCode="#,##0.0000_);\(#,##0.0000\)"/>
      <border outline="0">
        <right style="medium">
          <color indexed="8"/>
        </right>
      </border>
    </dxf>
  </rfmt>
  <rfmt sheetId="49" sqref="I48" start="0" length="0">
    <dxf>
      <alignment horizontal="center" vertical="top" readingOrder="0"/>
      <border outline="0">
        <left style="medium">
          <color indexed="8"/>
        </left>
        <right style="thin">
          <color indexed="8"/>
        </right>
      </border>
    </dxf>
  </rfmt>
  <rfmt sheetId="49" sqref="J48" start="0" length="0">
    <dxf>
      <font>
        <sz val="12"/>
        <color auto="1"/>
        <name val="Arial"/>
        <scheme val="none"/>
      </font>
    </dxf>
  </rfmt>
  <rfmt sheetId="49" sqref="K48" start="0" length="0">
    <dxf>
      <numFmt numFmtId="5" formatCode="#,##0_);\(#,##0\)"/>
      <border outline="0">
        <left style="thin">
          <color indexed="8"/>
        </left>
        <right style="thin">
          <color indexed="8"/>
        </right>
      </border>
    </dxf>
  </rfmt>
  <rfmt sheetId="49" sqref="L48" start="0" length="0">
    <dxf>
      <numFmt numFmtId="5" formatCode="#,##0_);\(#,##0\)"/>
      <border outline="0">
        <left style="thin">
          <color indexed="8"/>
        </left>
        <right style="thin">
          <color indexed="8"/>
        </right>
      </border>
    </dxf>
  </rfmt>
  <rfmt sheetId="49" sqref="M48" start="0" length="0">
    <dxf>
      <numFmt numFmtId="5" formatCode="#,##0_);\(#,##0\)"/>
      <border outline="0">
        <left style="thin">
          <color indexed="8"/>
        </left>
        <right style="thin">
          <color indexed="8"/>
        </right>
      </border>
    </dxf>
  </rfmt>
  <rfmt sheetId="49" sqref="N48" start="0" length="0">
    <dxf>
      <numFmt numFmtId="5" formatCode="#,##0_);\(#,##0\)"/>
      <border outline="0">
        <right style="thin">
          <color indexed="8"/>
        </right>
      </border>
    </dxf>
  </rfmt>
  <rfmt sheetId="49" sqref="O48" start="0" length="0">
    <dxf>
      <numFmt numFmtId="168" formatCode="#,##0.0000_);\(#,##0.0000\)"/>
      <border outline="0">
        <right style="medium">
          <color indexed="8"/>
        </right>
      </border>
    </dxf>
  </rfmt>
  <rfmt sheetId="49" sqref="I49" start="0" length="0">
    <dxf>
      <alignment horizontal="center" vertical="top" readingOrder="0"/>
      <border outline="0">
        <left style="medium">
          <color indexed="8"/>
        </left>
        <right style="thin">
          <color indexed="8"/>
        </right>
      </border>
    </dxf>
  </rfmt>
  <rfmt sheetId="49" sqref="J49" start="0" length="0">
    <dxf>
      <font>
        <sz val="12"/>
        <color auto="1"/>
        <name val="Arial"/>
        <scheme val="none"/>
      </font>
    </dxf>
  </rfmt>
  <rfmt sheetId="49" sqref="K49" start="0" length="0">
    <dxf>
      <numFmt numFmtId="5" formatCode="#,##0_);\(#,##0\)"/>
      <border outline="0">
        <left style="thin">
          <color indexed="8"/>
        </left>
        <right style="thin">
          <color indexed="8"/>
        </right>
      </border>
    </dxf>
  </rfmt>
  <rfmt sheetId="49" sqref="L49" start="0" length="0">
    <dxf>
      <numFmt numFmtId="5" formatCode="#,##0_);\(#,##0\)"/>
      <border outline="0">
        <left style="thin">
          <color indexed="8"/>
        </left>
        <right style="thin">
          <color indexed="8"/>
        </right>
      </border>
    </dxf>
  </rfmt>
  <rfmt sheetId="49" sqref="M49" start="0" length="0">
    <dxf>
      <numFmt numFmtId="5" formatCode="#,##0_);\(#,##0\)"/>
      <border outline="0">
        <left style="thin">
          <color indexed="8"/>
        </left>
        <right style="thin">
          <color indexed="8"/>
        </right>
      </border>
    </dxf>
  </rfmt>
  <rfmt sheetId="49" sqref="N49" start="0" length="0">
    <dxf>
      <numFmt numFmtId="5" formatCode="#,##0_);\(#,##0\)"/>
      <border outline="0">
        <right style="thin">
          <color indexed="8"/>
        </right>
      </border>
    </dxf>
  </rfmt>
  <rfmt sheetId="49" sqref="O49" start="0" length="0">
    <dxf>
      <numFmt numFmtId="168" formatCode="#,##0.0000_);\(#,##0.0000\)"/>
      <border outline="0">
        <right style="medium">
          <color indexed="8"/>
        </right>
      </border>
    </dxf>
  </rfmt>
  <rfmt sheetId="49" sqref="I50" start="0" length="0">
    <dxf>
      <alignment horizontal="center" vertical="top" readingOrder="0"/>
      <border outline="0">
        <left style="medium">
          <color indexed="8"/>
        </left>
        <right style="thin">
          <color indexed="8"/>
        </right>
      </border>
    </dxf>
  </rfmt>
  <rfmt sheetId="49" sqref="J50" start="0" length="0">
    <dxf>
      <font>
        <sz val="12"/>
        <color auto="1"/>
        <name val="Arial"/>
        <scheme val="none"/>
      </font>
    </dxf>
  </rfmt>
  <rfmt sheetId="49" sqref="K50" start="0" length="0">
    <dxf>
      <numFmt numFmtId="5" formatCode="#,##0_);\(#,##0\)"/>
      <border outline="0">
        <left style="thin">
          <color indexed="8"/>
        </left>
        <right style="thin">
          <color indexed="8"/>
        </right>
      </border>
    </dxf>
  </rfmt>
  <rfmt sheetId="49" sqref="L50" start="0" length="0">
    <dxf>
      <numFmt numFmtId="5" formatCode="#,##0_);\(#,##0\)"/>
      <border outline="0">
        <left style="thin">
          <color indexed="8"/>
        </left>
        <right style="thin">
          <color indexed="8"/>
        </right>
      </border>
    </dxf>
  </rfmt>
  <rfmt sheetId="49" sqref="M50" start="0" length="0">
    <dxf>
      <numFmt numFmtId="5" formatCode="#,##0_);\(#,##0\)"/>
      <border outline="0">
        <left style="thin">
          <color indexed="8"/>
        </left>
        <right style="thin">
          <color indexed="8"/>
        </right>
      </border>
    </dxf>
  </rfmt>
  <rfmt sheetId="49" sqref="N50" start="0" length="0">
    <dxf>
      <numFmt numFmtId="5" formatCode="#,##0_);\(#,##0\)"/>
      <border outline="0">
        <right style="thin">
          <color indexed="8"/>
        </right>
      </border>
    </dxf>
  </rfmt>
  <rfmt sheetId="49" sqref="O50" start="0" length="0">
    <dxf>
      <numFmt numFmtId="168" formatCode="#,##0.0000_);\(#,##0.0000\)"/>
      <border outline="0">
        <right style="medium">
          <color indexed="8"/>
        </right>
      </border>
    </dxf>
  </rfmt>
  <rfmt sheetId="49" sqref="I51" start="0" length="0">
    <dxf>
      <alignment horizontal="center" vertical="top" readingOrder="0"/>
      <border outline="0">
        <left style="medium">
          <color indexed="8"/>
        </left>
        <right style="thin">
          <color indexed="8"/>
        </right>
      </border>
    </dxf>
  </rfmt>
  <rfmt sheetId="49" sqref="J51" start="0" length="0">
    <dxf>
      <font>
        <sz val="12"/>
        <color auto="1"/>
        <name val="Arial"/>
        <scheme val="none"/>
      </font>
    </dxf>
  </rfmt>
  <rfmt sheetId="49" sqref="K51" start="0" length="0">
    <dxf>
      <numFmt numFmtId="5" formatCode="#,##0_);\(#,##0\)"/>
      <border outline="0">
        <left style="thin">
          <color indexed="8"/>
        </left>
        <right style="thin">
          <color indexed="8"/>
        </right>
      </border>
    </dxf>
  </rfmt>
  <rfmt sheetId="49" sqref="L51" start="0" length="0">
    <dxf>
      <numFmt numFmtId="5" formatCode="#,##0_);\(#,##0\)"/>
      <border outline="0">
        <left style="thin">
          <color indexed="8"/>
        </left>
        <right style="thin">
          <color indexed="8"/>
        </right>
      </border>
    </dxf>
  </rfmt>
  <rfmt sheetId="49" sqref="M51" start="0" length="0">
    <dxf>
      <numFmt numFmtId="5" formatCode="#,##0_);\(#,##0\)"/>
      <border outline="0">
        <left style="thin">
          <color indexed="8"/>
        </left>
        <right style="thin">
          <color indexed="8"/>
        </right>
      </border>
    </dxf>
  </rfmt>
  <rfmt sheetId="49" sqref="N51" start="0" length="0">
    <dxf>
      <numFmt numFmtId="5" formatCode="#,##0_);\(#,##0\)"/>
      <border outline="0">
        <right style="thin">
          <color indexed="8"/>
        </right>
      </border>
    </dxf>
  </rfmt>
  <rfmt sheetId="49" sqref="O51" start="0" length="0">
    <dxf>
      <numFmt numFmtId="168" formatCode="#,##0.0000_);\(#,##0.0000\)"/>
      <border outline="0">
        <right style="medium">
          <color indexed="8"/>
        </right>
      </border>
    </dxf>
  </rfmt>
  <rfmt sheetId="49" sqref="I52" start="0" length="0">
    <dxf>
      <alignment horizontal="center" vertical="top" readingOrder="0"/>
      <border outline="0">
        <left style="medium">
          <color indexed="8"/>
        </left>
        <right style="thin">
          <color indexed="8"/>
        </right>
      </border>
    </dxf>
  </rfmt>
  <rfmt sheetId="49" sqref="K52" start="0" length="0">
    <dxf>
      <numFmt numFmtId="5" formatCode="#,##0_);\(#,##0\)"/>
      <border outline="0">
        <left style="thin">
          <color indexed="8"/>
        </left>
        <right style="thin">
          <color indexed="8"/>
        </right>
      </border>
    </dxf>
  </rfmt>
  <rfmt sheetId="49" sqref="L52" start="0" length="0">
    <dxf>
      <numFmt numFmtId="5" formatCode="#,##0_);\(#,##0\)"/>
      <border outline="0">
        <left style="thin">
          <color indexed="8"/>
        </left>
        <right style="thin">
          <color indexed="8"/>
        </right>
      </border>
    </dxf>
  </rfmt>
  <rfmt sheetId="49" sqref="M52" start="0" length="0">
    <dxf>
      <numFmt numFmtId="5" formatCode="#,##0_);\(#,##0\)"/>
      <border outline="0">
        <left style="thin">
          <color indexed="8"/>
        </left>
        <right style="thin">
          <color indexed="8"/>
        </right>
      </border>
    </dxf>
  </rfmt>
  <rfmt sheetId="49" sqref="N52" start="0" length="0">
    <dxf>
      <numFmt numFmtId="5" formatCode="#,##0_);\(#,##0\)"/>
      <border outline="0">
        <right style="thin">
          <color indexed="8"/>
        </right>
      </border>
    </dxf>
  </rfmt>
  <rfmt sheetId="49" sqref="O52" start="0" length="0">
    <dxf>
      <numFmt numFmtId="168" formatCode="#,##0.0000_);\(#,##0.0000\)"/>
      <border outline="0">
        <right style="medium">
          <color indexed="8"/>
        </right>
      </border>
    </dxf>
  </rfmt>
  <rfmt sheetId="49" sqref="I53" start="0" length="0">
    <dxf>
      <alignment horizontal="center" vertical="top" readingOrder="0"/>
      <border outline="0">
        <left style="medium">
          <color indexed="8"/>
        </left>
        <right style="thin">
          <color indexed="8"/>
        </right>
      </border>
    </dxf>
  </rfmt>
  <rfmt sheetId="49" sqref="K53" start="0" length="0">
    <dxf>
      <numFmt numFmtId="5" formatCode="#,##0_);\(#,##0\)"/>
      <border outline="0">
        <left style="thin">
          <color indexed="8"/>
        </left>
        <right style="thin">
          <color indexed="8"/>
        </right>
      </border>
    </dxf>
  </rfmt>
  <rfmt sheetId="49" sqref="L53" start="0" length="0">
    <dxf>
      <numFmt numFmtId="5" formatCode="#,##0_);\(#,##0\)"/>
      <border outline="0">
        <left style="thin">
          <color indexed="8"/>
        </left>
        <right style="thin">
          <color indexed="8"/>
        </right>
      </border>
    </dxf>
  </rfmt>
  <rfmt sheetId="49" sqref="M53" start="0" length="0">
    <dxf>
      <numFmt numFmtId="5" formatCode="#,##0_);\(#,##0\)"/>
      <border outline="0">
        <left style="thin">
          <color indexed="8"/>
        </left>
        <right style="thin">
          <color indexed="8"/>
        </right>
      </border>
    </dxf>
  </rfmt>
  <rfmt sheetId="49" sqref="N53" start="0" length="0">
    <dxf>
      <numFmt numFmtId="5" formatCode="#,##0_);\(#,##0\)"/>
      <border outline="0">
        <right style="thin">
          <color indexed="8"/>
        </right>
      </border>
    </dxf>
  </rfmt>
  <rfmt sheetId="49" sqref="O53" start="0" length="0">
    <dxf>
      <numFmt numFmtId="168" formatCode="#,##0.0000_);\(#,##0.0000\)"/>
      <border outline="0">
        <right style="medium">
          <color indexed="8"/>
        </right>
      </border>
    </dxf>
  </rfmt>
  <rfmt sheetId="49" sqref="I54" start="0" length="0">
    <dxf>
      <alignment horizontal="center" vertical="top" readingOrder="0"/>
      <border outline="0">
        <left style="medium">
          <color indexed="8"/>
        </left>
        <right style="thin">
          <color indexed="8"/>
        </right>
      </border>
    </dxf>
  </rfmt>
  <rfmt sheetId="49" sqref="K54" start="0" length="0">
    <dxf>
      <numFmt numFmtId="5" formatCode="#,##0_);\(#,##0\)"/>
      <border outline="0">
        <left style="thin">
          <color indexed="8"/>
        </left>
        <right style="thin">
          <color indexed="8"/>
        </right>
      </border>
    </dxf>
  </rfmt>
  <rfmt sheetId="49" sqref="L54" start="0" length="0">
    <dxf>
      <numFmt numFmtId="5" formatCode="#,##0_);\(#,##0\)"/>
      <border outline="0">
        <left style="thin">
          <color indexed="8"/>
        </left>
        <right style="thin">
          <color indexed="8"/>
        </right>
      </border>
    </dxf>
  </rfmt>
  <rfmt sheetId="49" sqref="M54" start="0" length="0">
    <dxf>
      <numFmt numFmtId="5" formatCode="#,##0_);\(#,##0\)"/>
      <border outline="0">
        <left style="thin">
          <color indexed="8"/>
        </left>
        <right style="thin">
          <color indexed="8"/>
        </right>
      </border>
    </dxf>
  </rfmt>
  <rfmt sheetId="49" sqref="N54" start="0" length="0">
    <dxf>
      <numFmt numFmtId="5" formatCode="#,##0_);\(#,##0\)"/>
      <border outline="0">
        <right style="thin">
          <color indexed="8"/>
        </right>
      </border>
    </dxf>
  </rfmt>
  <rfmt sheetId="49" sqref="O54" start="0" length="0">
    <dxf>
      <numFmt numFmtId="168" formatCode="#,##0.0000_);\(#,##0.0000\)"/>
      <border outline="0">
        <right style="medium">
          <color indexed="8"/>
        </right>
      </border>
    </dxf>
  </rfmt>
  <rfmt sheetId="49" sqref="I55" start="0" length="0">
    <dxf>
      <alignment horizontal="center" vertical="top" readingOrder="0"/>
      <border outline="0">
        <left style="medium">
          <color indexed="8"/>
        </left>
        <right style="thin">
          <color indexed="8"/>
        </right>
      </border>
    </dxf>
  </rfmt>
  <rfmt sheetId="49" sqref="K55" start="0" length="0">
    <dxf>
      <numFmt numFmtId="5" formatCode="#,##0_);\(#,##0\)"/>
      <border outline="0">
        <left style="thin">
          <color indexed="8"/>
        </left>
        <right style="thin">
          <color indexed="8"/>
        </right>
      </border>
    </dxf>
  </rfmt>
  <rfmt sheetId="49" sqref="L55" start="0" length="0">
    <dxf>
      <numFmt numFmtId="5" formatCode="#,##0_);\(#,##0\)"/>
      <border outline="0">
        <left style="thin">
          <color indexed="8"/>
        </left>
        <right style="thin">
          <color indexed="8"/>
        </right>
      </border>
    </dxf>
  </rfmt>
  <rfmt sheetId="49" sqref="M55" start="0" length="0">
    <dxf>
      <numFmt numFmtId="5" formatCode="#,##0_);\(#,##0\)"/>
      <border outline="0">
        <left style="thin">
          <color indexed="8"/>
        </left>
        <right style="thin">
          <color indexed="8"/>
        </right>
      </border>
    </dxf>
  </rfmt>
  <rfmt sheetId="49" sqref="N55" start="0" length="0">
    <dxf>
      <numFmt numFmtId="5" formatCode="#,##0_);\(#,##0\)"/>
      <border outline="0">
        <right style="thin">
          <color indexed="8"/>
        </right>
      </border>
    </dxf>
  </rfmt>
  <rfmt sheetId="49" sqref="O55" start="0" length="0">
    <dxf>
      <numFmt numFmtId="168" formatCode="#,##0.0000_);\(#,##0.0000\)"/>
      <border outline="0">
        <right style="medium">
          <color indexed="8"/>
        </right>
      </border>
    </dxf>
  </rfmt>
  <rfmt sheetId="49" sqref="I56" start="0" length="0">
    <dxf>
      <alignment horizontal="center" vertical="top" readingOrder="0"/>
      <border outline="0">
        <left style="medium">
          <color indexed="8"/>
        </left>
        <right style="thin">
          <color indexed="8"/>
        </right>
      </border>
    </dxf>
  </rfmt>
  <rfmt sheetId="49" sqref="K56" start="0" length="0">
    <dxf>
      <numFmt numFmtId="5" formatCode="#,##0_);\(#,##0\)"/>
      <border outline="0">
        <left style="thin">
          <color indexed="8"/>
        </left>
        <right style="thin">
          <color indexed="8"/>
        </right>
      </border>
    </dxf>
  </rfmt>
  <rfmt sheetId="49" sqref="L56" start="0" length="0">
    <dxf>
      <numFmt numFmtId="5" formatCode="#,##0_);\(#,##0\)"/>
      <border outline="0">
        <left style="thin">
          <color indexed="8"/>
        </left>
        <right style="thin">
          <color indexed="8"/>
        </right>
      </border>
    </dxf>
  </rfmt>
  <rfmt sheetId="49" sqref="M56" start="0" length="0">
    <dxf>
      <numFmt numFmtId="5" formatCode="#,##0_);\(#,##0\)"/>
      <border outline="0">
        <left style="thin">
          <color indexed="8"/>
        </left>
        <right style="thin">
          <color indexed="8"/>
        </right>
      </border>
    </dxf>
  </rfmt>
  <rfmt sheetId="49" sqref="N56" start="0" length="0">
    <dxf>
      <numFmt numFmtId="5" formatCode="#,##0_);\(#,##0\)"/>
      <border outline="0">
        <right style="thin">
          <color indexed="8"/>
        </right>
      </border>
    </dxf>
  </rfmt>
  <rfmt sheetId="49" sqref="O56" start="0" length="0">
    <dxf>
      <numFmt numFmtId="168" formatCode="#,##0.0000_);\(#,##0.0000\)"/>
      <border outline="0">
        <right style="medium">
          <color indexed="8"/>
        </right>
      </border>
    </dxf>
  </rfmt>
  <rfmt sheetId="49" sqref="I57" start="0" length="0">
    <dxf>
      <alignment horizontal="center" vertical="top" readingOrder="0"/>
      <border outline="0">
        <left style="medium">
          <color indexed="8"/>
        </left>
        <right style="thin">
          <color indexed="8"/>
        </right>
      </border>
    </dxf>
  </rfmt>
  <rfmt sheetId="49" sqref="K57" start="0" length="0">
    <dxf>
      <numFmt numFmtId="5" formatCode="#,##0_);\(#,##0\)"/>
      <border outline="0">
        <left style="thin">
          <color indexed="8"/>
        </left>
        <right style="thin">
          <color indexed="8"/>
        </right>
      </border>
    </dxf>
  </rfmt>
  <rfmt sheetId="49" sqref="L57" start="0" length="0">
    <dxf>
      <numFmt numFmtId="5" formatCode="#,##0_);\(#,##0\)"/>
      <border outline="0">
        <left style="thin">
          <color indexed="8"/>
        </left>
        <right style="thin">
          <color indexed="8"/>
        </right>
      </border>
    </dxf>
  </rfmt>
  <rfmt sheetId="49" sqref="M57" start="0" length="0">
    <dxf>
      <numFmt numFmtId="5" formatCode="#,##0_);\(#,##0\)"/>
      <border outline="0">
        <left style="thin">
          <color indexed="8"/>
        </left>
        <right style="thin">
          <color indexed="8"/>
        </right>
      </border>
    </dxf>
  </rfmt>
  <rfmt sheetId="49" sqref="N57" start="0" length="0">
    <dxf>
      <numFmt numFmtId="5" formatCode="#,##0_);\(#,##0\)"/>
      <border outline="0">
        <right style="thin">
          <color indexed="8"/>
        </right>
      </border>
    </dxf>
  </rfmt>
  <rfmt sheetId="49" sqref="O57" start="0" length="0">
    <dxf>
      <numFmt numFmtId="168" formatCode="#,##0.0000_);\(#,##0.0000\)"/>
      <border outline="0">
        <right style="medium">
          <color indexed="8"/>
        </right>
      </border>
    </dxf>
  </rfmt>
  <rfmt sheetId="49" sqref="I58" start="0" length="0">
    <dxf>
      <alignment horizontal="center" vertical="top" readingOrder="0"/>
      <border outline="0">
        <left style="medium">
          <color indexed="8"/>
        </left>
        <right style="thin">
          <color indexed="8"/>
        </right>
      </border>
    </dxf>
  </rfmt>
  <rfmt sheetId="49" sqref="K58" start="0" length="0">
    <dxf>
      <numFmt numFmtId="5" formatCode="#,##0_);\(#,##0\)"/>
      <border outline="0">
        <left style="thin">
          <color indexed="8"/>
        </left>
        <right style="thin">
          <color indexed="8"/>
        </right>
      </border>
    </dxf>
  </rfmt>
  <rfmt sheetId="49" sqref="L58" start="0" length="0">
    <dxf>
      <numFmt numFmtId="5" formatCode="#,##0_);\(#,##0\)"/>
      <border outline="0">
        <left style="thin">
          <color indexed="8"/>
        </left>
        <right style="thin">
          <color indexed="8"/>
        </right>
      </border>
    </dxf>
  </rfmt>
  <rfmt sheetId="49" sqref="M58" start="0" length="0">
    <dxf>
      <numFmt numFmtId="5" formatCode="#,##0_);\(#,##0\)"/>
      <border outline="0">
        <left style="thin">
          <color indexed="8"/>
        </left>
        <right style="thin">
          <color indexed="8"/>
        </right>
      </border>
    </dxf>
  </rfmt>
  <rfmt sheetId="49" sqref="N58" start="0" length="0">
    <dxf>
      <numFmt numFmtId="5" formatCode="#,##0_);\(#,##0\)"/>
      <border outline="0">
        <right style="thin">
          <color indexed="8"/>
        </right>
      </border>
    </dxf>
  </rfmt>
  <rfmt sheetId="49" sqref="O58" start="0" length="0">
    <dxf>
      <numFmt numFmtId="168" formatCode="#,##0.0000_);\(#,##0.0000\)"/>
      <border outline="0">
        <right style="medium">
          <color indexed="8"/>
        </right>
      </border>
    </dxf>
  </rfmt>
  <rfmt sheetId="49" sqref="I59" start="0" length="0">
    <dxf>
      <alignment horizontal="center" vertical="top" readingOrder="0"/>
      <border outline="0">
        <left style="medium">
          <color indexed="8"/>
        </left>
        <right style="thin">
          <color indexed="8"/>
        </right>
      </border>
    </dxf>
  </rfmt>
  <rfmt sheetId="49" sqref="K59" start="0" length="0">
    <dxf>
      <numFmt numFmtId="5" formatCode="#,##0_);\(#,##0\)"/>
      <border outline="0">
        <left style="thin">
          <color indexed="8"/>
        </left>
        <right style="thin">
          <color indexed="8"/>
        </right>
      </border>
    </dxf>
  </rfmt>
  <rfmt sheetId="49" sqref="L59" start="0" length="0">
    <dxf>
      <numFmt numFmtId="5" formatCode="#,##0_);\(#,##0\)"/>
      <border outline="0">
        <left style="thin">
          <color indexed="8"/>
        </left>
        <right style="thin">
          <color indexed="8"/>
        </right>
      </border>
    </dxf>
  </rfmt>
  <rfmt sheetId="49" sqref="M59" start="0" length="0">
    <dxf>
      <numFmt numFmtId="5" formatCode="#,##0_);\(#,##0\)"/>
      <border outline="0">
        <left style="thin">
          <color indexed="8"/>
        </left>
        <right style="thin">
          <color indexed="8"/>
        </right>
      </border>
    </dxf>
  </rfmt>
  <rfmt sheetId="49" sqref="N59" start="0" length="0">
    <dxf>
      <numFmt numFmtId="5" formatCode="#,##0_);\(#,##0\)"/>
      <border outline="0">
        <right style="thin">
          <color indexed="8"/>
        </right>
      </border>
    </dxf>
  </rfmt>
  <rfmt sheetId="49" sqref="O59" start="0" length="0">
    <dxf>
      <numFmt numFmtId="168" formatCode="#,##0.0000_);\(#,##0.0000\)"/>
      <border outline="0">
        <right style="medium">
          <color indexed="8"/>
        </right>
      </border>
    </dxf>
  </rfmt>
  <rfmt sheetId="49" sqref="I60" start="0" length="0">
    <dxf>
      <alignment horizontal="center" vertical="top" readingOrder="0"/>
      <border outline="0">
        <left style="medium">
          <color indexed="8"/>
        </left>
        <right style="thin">
          <color indexed="8"/>
        </right>
      </border>
    </dxf>
  </rfmt>
  <rfmt sheetId="49" sqref="K60" start="0" length="0">
    <dxf>
      <numFmt numFmtId="5" formatCode="#,##0_);\(#,##0\)"/>
      <border outline="0">
        <left style="thin">
          <color indexed="8"/>
        </left>
        <right style="thin">
          <color indexed="8"/>
        </right>
      </border>
    </dxf>
  </rfmt>
  <rfmt sheetId="49" sqref="L60" start="0" length="0">
    <dxf>
      <numFmt numFmtId="5" formatCode="#,##0_);\(#,##0\)"/>
      <border outline="0">
        <left style="thin">
          <color indexed="8"/>
        </left>
        <right style="thin">
          <color indexed="8"/>
        </right>
      </border>
    </dxf>
  </rfmt>
  <rfmt sheetId="49" sqref="M60" start="0" length="0">
    <dxf>
      <numFmt numFmtId="5" formatCode="#,##0_);\(#,##0\)"/>
      <border outline="0">
        <left style="thin">
          <color indexed="8"/>
        </left>
        <right style="thin">
          <color indexed="8"/>
        </right>
      </border>
    </dxf>
  </rfmt>
  <rfmt sheetId="49" sqref="N60" start="0" length="0">
    <dxf>
      <numFmt numFmtId="5" formatCode="#,##0_);\(#,##0\)"/>
      <border outline="0">
        <right style="thin">
          <color indexed="8"/>
        </right>
      </border>
    </dxf>
  </rfmt>
  <rfmt sheetId="49" sqref="O60" start="0" length="0">
    <dxf>
      <numFmt numFmtId="168" formatCode="#,##0.0000_);\(#,##0.0000\)"/>
      <border outline="0">
        <right style="medium">
          <color indexed="8"/>
        </right>
      </border>
    </dxf>
  </rfmt>
  <rfmt sheetId="49" sqref="I61" start="0" length="0">
    <dxf>
      <alignment horizontal="center" vertical="top" readingOrder="0"/>
      <border outline="0">
        <left style="medium">
          <color indexed="8"/>
        </left>
        <right style="thin">
          <color indexed="8"/>
        </right>
      </border>
    </dxf>
  </rfmt>
  <rfmt sheetId="49" sqref="K61" start="0" length="0">
    <dxf>
      <numFmt numFmtId="5" formatCode="#,##0_);\(#,##0\)"/>
      <border outline="0">
        <left style="thin">
          <color indexed="8"/>
        </left>
        <right style="thin">
          <color indexed="8"/>
        </right>
      </border>
    </dxf>
  </rfmt>
  <rfmt sheetId="49" sqref="L61" start="0" length="0">
    <dxf>
      <numFmt numFmtId="5" formatCode="#,##0_);\(#,##0\)"/>
      <border outline="0">
        <left style="thin">
          <color indexed="8"/>
        </left>
        <right style="thin">
          <color indexed="8"/>
        </right>
      </border>
    </dxf>
  </rfmt>
  <rfmt sheetId="49" sqref="M61" start="0" length="0">
    <dxf>
      <numFmt numFmtId="5" formatCode="#,##0_);\(#,##0\)"/>
      <border outline="0">
        <left style="thin">
          <color indexed="8"/>
        </left>
        <right style="thin">
          <color indexed="8"/>
        </right>
      </border>
    </dxf>
  </rfmt>
  <rfmt sheetId="49" sqref="N61" start="0" length="0">
    <dxf>
      <numFmt numFmtId="5" formatCode="#,##0_);\(#,##0\)"/>
      <border outline="0">
        <right style="thin">
          <color indexed="8"/>
        </right>
      </border>
    </dxf>
  </rfmt>
  <rfmt sheetId="49" sqref="O61" start="0" length="0">
    <dxf>
      <numFmt numFmtId="168" formatCode="#,##0.0000_);\(#,##0.0000\)"/>
      <border outline="0">
        <right style="medium">
          <color indexed="8"/>
        </right>
      </border>
    </dxf>
  </rfmt>
  <rfmt sheetId="49" sqref="I62" start="0" length="0">
    <dxf>
      <alignment horizontal="center" vertical="top" readingOrder="0"/>
      <border outline="0">
        <left style="medium">
          <color indexed="8"/>
        </left>
        <right style="thin">
          <color indexed="8"/>
        </right>
      </border>
    </dxf>
  </rfmt>
  <rfmt sheetId="49" sqref="K62" start="0" length="0">
    <dxf>
      <numFmt numFmtId="5" formatCode="#,##0_);\(#,##0\)"/>
      <border outline="0">
        <left style="thin">
          <color indexed="8"/>
        </left>
        <right style="thin">
          <color indexed="8"/>
        </right>
      </border>
    </dxf>
  </rfmt>
  <rfmt sheetId="49" sqref="L62" start="0" length="0">
    <dxf>
      <numFmt numFmtId="5" formatCode="#,##0_);\(#,##0\)"/>
      <border outline="0">
        <left style="thin">
          <color indexed="8"/>
        </left>
        <right style="thin">
          <color indexed="8"/>
        </right>
      </border>
    </dxf>
  </rfmt>
  <rfmt sheetId="49" sqref="M62" start="0" length="0">
    <dxf>
      <numFmt numFmtId="5" formatCode="#,##0_);\(#,##0\)"/>
      <border outline="0">
        <left style="thin">
          <color indexed="8"/>
        </left>
        <right style="thin">
          <color indexed="8"/>
        </right>
      </border>
    </dxf>
  </rfmt>
  <rfmt sheetId="49" sqref="N62" start="0" length="0">
    <dxf>
      <numFmt numFmtId="5" formatCode="#,##0_);\(#,##0\)"/>
      <border outline="0">
        <right style="thin">
          <color indexed="8"/>
        </right>
      </border>
    </dxf>
  </rfmt>
  <rfmt sheetId="49" sqref="O62" start="0" length="0">
    <dxf>
      <numFmt numFmtId="168" formatCode="#,##0.0000_);\(#,##0.0000\)"/>
      <border outline="0">
        <right style="medium">
          <color indexed="8"/>
        </right>
      </border>
    </dxf>
  </rfmt>
  <rfmt sheetId="49" sqref="I63" start="0" length="0">
    <dxf>
      <alignment horizontal="center" vertical="top" readingOrder="0"/>
      <border outline="0">
        <left style="medium">
          <color indexed="8"/>
        </left>
        <right style="thin">
          <color indexed="8"/>
        </right>
      </border>
    </dxf>
  </rfmt>
  <rfmt sheetId="49" sqref="K63" start="0" length="0">
    <dxf>
      <numFmt numFmtId="5" formatCode="#,##0_);\(#,##0\)"/>
      <border outline="0">
        <left style="thin">
          <color indexed="8"/>
        </left>
        <right style="thin">
          <color indexed="8"/>
        </right>
      </border>
    </dxf>
  </rfmt>
  <rfmt sheetId="49" sqref="L63" start="0" length="0">
    <dxf>
      <numFmt numFmtId="5" formatCode="#,##0_);\(#,##0\)"/>
      <border outline="0">
        <left style="thin">
          <color indexed="8"/>
        </left>
        <right style="thin">
          <color indexed="8"/>
        </right>
      </border>
    </dxf>
  </rfmt>
  <rfmt sheetId="49" sqref="M63" start="0" length="0">
    <dxf>
      <numFmt numFmtId="5" formatCode="#,##0_);\(#,##0\)"/>
      <border outline="0">
        <left style="thin">
          <color indexed="8"/>
        </left>
        <right style="thin">
          <color indexed="8"/>
        </right>
      </border>
    </dxf>
  </rfmt>
  <rfmt sheetId="49" sqref="N63" start="0" length="0">
    <dxf>
      <numFmt numFmtId="5" formatCode="#,##0_);\(#,##0\)"/>
      <border outline="0">
        <right style="thin">
          <color indexed="8"/>
        </right>
      </border>
    </dxf>
  </rfmt>
  <rfmt sheetId="49" sqref="O63" start="0" length="0">
    <dxf>
      <numFmt numFmtId="168" formatCode="#,##0.0000_);\(#,##0.0000\)"/>
      <border outline="0">
        <right style="medium">
          <color indexed="8"/>
        </right>
      </border>
    </dxf>
  </rfmt>
  <rfmt sheetId="49" sqref="I64" start="0" length="0">
    <dxf>
      <alignment horizontal="center" vertical="top" readingOrder="0"/>
      <border outline="0">
        <left style="medium">
          <color indexed="8"/>
        </left>
        <right style="thin">
          <color indexed="8"/>
        </right>
      </border>
    </dxf>
  </rfmt>
  <rfmt sheetId="49" sqref="J64" start="0" length="0">
    <dxf>
      <border outline="0">
        <bottom style="thin">
          <color indexed="8"/>
        </bottom>
      </border>
    </dxf>
  </rfmt>
  <rfmt sheetId="49" sqref="K64" start="0" length="0">
    <dxf>
      <numFmt numFmtId="5" formatCode="#,##0_);\(#,##0\)"/>
      <border outline="0">
        <left style="thin">
          <color indexed="8"/>
        </left>
        <right style="thin">
          <color indexed="8"/>
        </right>
        <bottom style="thin">
          <color indexed="8"/>
        </bottom>
      </border>
    </dxf>
  </rfmt>
  <rfmt sheetId="49" sqref="L64" start="0" length="0">
    <dxf>
      <numFmt numFmtId="5" formatCode="#,##0_);\(#,##0\)"/>
      <border outline="0">
        <left style="thin">
          <color indexed="8"/>
        </left>
        <right style="thin">
          <color indexed="8"/>
        </right>
        <bottom style="thin">
          <color indexed="8"/>
        </bottom>
      </border>
    </dxf>
  </rfmt>
  <rfmt sheetId="49" sqref="M64" start="0" length="0">
    <dxf>
      <numFmt numFmtId="5" formatCode="#,##0_);\(#,##0\)"/>
      <border outline="0">
        <left style="thin">
          <color indexed="8"/>
        </left>
        <right style="thin">
          <color indexed="8"/>
        </right>
        <bottom style="thin">
          <color indexed="8"/>
        </bottom>
      </border>
    </dxf>
  </rfmt>
  <rfmt sheetId="49" sqref="N64" start="0" length="0">
    <dxf>
      <numFmt numFmtId="5" formatCode="#,##0_);\(#,##0\)"/>
      <border outline="0">
        <right style="thin">
          <color indexed="8"/>
        </right>
      </border>
    </dxf>
  </rfmt>
  <rfmt sheetId="49" sqref="O64" start="0" length="0">
    <dxf>
      <numFmt numFmtId="168" formatCode="#,##0.0000_);\(#,##0.0000\)"/>
      <border outline="0">
        <right style="medium">
          <color indexed="8"/>
        </right>
      </border>
    </dxf>
  </rfmt>
  <rfmt sheetId="49" sqref="I65" start="0" length="0">
    <dxf>
      <alignment horizontal="center" vertical="top" readingOrder="0"/>
      <border outline="0">
        <left style="medium">
          <color indexed="8"/>
        </left>
        <right style="thin">
          <color indexed="8"/>
        </right>
        <bottom style="medium">
          <color indexed="8"/>
        </bottom>
      </border>
    </dxf>
  </rfmt>
  <rfmt sheetId="49" sqref="J65" start="0" length="0">
    <dxf>
      <border outline="0">
        <left style="thin">
          <color indexed="8"/>
        </left>
        <top style="thin">
          <color indexed="8"/>
        </top>
        <bottom style="medium">
          <color indexed="8"/>
        </bottom>
      </border>
    </dxf>
  </rfmt>
  <rfmt sheetId="49" sqref="K65" start="0" length="0">
    <dxf>
      <numFmt numFmtId="5" formatCode="#,##0_);\(#,##0\)"/>
      <border outline="0">
        <left style="thin">
          <color indexed="8"/>
        </left>
        <right style="thin">
          <color indexed="8"/>
        </right>
        <top style="thin">
          <color indexed="8"/>
        </top>
        <bottom style="medium">
          <color indexed="8"/>
        </bottom>
      </border>
    </dxf>
  </rfmt>
  <rfmt sheetId="49" sqref="L65" start="0" length="0">
    <dxf>
      <numFmt numFmtId="9" formatCode="&quot;$&quot;#,##0_);\(&quot;$&quot;#,##0\)"/>
      <border outline="0">
        <right style="thin">
          <color indexed="8"/>
        </right>
        <top style="thin">
          <color indexed="8"/>
        </top>
        <bottom style="medium">
          <color indexed="8"/>
        </bottom>
      </border>
    </dxf>
  </rfmt>
  <rfmt sheetId="49" sqref="M65" start="0" length="0">
    <dxf>
      <numFmt numFmtId="5" formatCode="#,##0_);\(#,##0\)"/>
      <border outline="0">
        <right style="thin">
          <color indexed="8"/>
        </right>
        <top style="thin">
          <color indexed="8"/>
        </top>
        <bottom style="medium">
          <color indexed="8"/>
        </bottom>
      </border>
    </dxf>
  </rfmt>
  <rfmt sheetId="49" sqref="N65" start="0" length="0">
    <dxf>
      <numFmt numFmtId="5" formatCode="#,##0_);\(#,##0\)"/>
      <border outline="0">
        <right style="thin">
          <color indexed="8"/>
        </right>
        <top style="thin">
          <color indexed="8"/>
        </top>
        <bottom style="medium">
          <color indexed="8"/>
        </bottom>
      </border>
    </dxf>
  </rfmt>
  <rfmt sheetId="49" sqref="O65" start="0" length="0">
    <dxf>
      <numFmt numFmtId="168" formatCode="#,##0.0000_);\(#,##0.0000\)"/>
      <border outline="0">
        <right style="medium">
          <color indexed="8"/>
        </right>
        <top style="thin">
          <color indexed="8"/>
        </top>
        <bottom style="medium">
          <color indexed="8"/>
        </bottom>
      </border>
    </dxf>
  </rfmt>
  <rfmt sheetId="49" sqref="I67" start="0" length="0">
    <dxf>
      <alignment horizontal="centerContinuous" vertical="top" readingOrder="0"/>
    </dxf>
  </rfmt>
  <rfmt sheetId="49" sqref="J67" start="0" length="0">
    <dxf>
      <alignment horizontal="centerContinuous" vertical="top" readingOrder="0"/>
    </dxf>
  </rfmt>
  <rfmt sheetId="49" sqref="K67" start="0" length="0">
    <dxf>
      <alignment horizontal="centerContinuous" vertical="top" readingOrder="0"/>
    </dxf>
  </rfmt>
  <rfmt sheetId="49" sqref="L67" start="0" length="0">
    <dxf>
      <alignment horizontal="centerContinuous" vertical="top" readingOrder="0"/>
    </dxf>
  </rfmt>
  <rfmt sheetId="49" sqref="M67" start="0" length="0">
    <dxf>
      <alignment horizontal="centerContinuous" vertical="top" readingOrder="0"/>
    </dxf>
  </rfmt>
  <rfmt sheetId="49" sqref="N67" start="0" length="0">
    <dxf>
      <alignment horizontal="centerContinuous" vertical="top" readingOrder="0"/>
    </dxf>
  </rfmt>
  <rfmt sheetId="49" sqref="O67" start="0" length="0">
    <dxf>
      <alignment horizontal="centerContinuous" vertical="top" readingOrder="0"/>
    </dxf>
  </rfmt>
  <rm rId="9189" sheetId="49" source="J46:J51" destination="K20:K25" sourceSheetId="49">
    <rfmt sheetId="49" sqref="K20" start="0" length="0">
      <dxf>
        <numFmt numFmtId="5" formatCode="#,##0_);\(#,##0\)"/>
        <border outline="0">
          <left style="thin">
            <color indexed="8"/>
          </left>
          <right style="thin">
            <color indexed="8"/>
          </right>
        </border>
      </dxf>
    </rfmt>
    <rfmt sheetId="49" sqref="K21" start="0" length="0">
      <dxf>
        <numFmt numFmtId="5" formatCode="#,##0_);\(#,##0\)"/>
        <border outline="0">
          <left style="thin">
            <color indexed="8"/>
          </left>
          <right style="thin">
            <color indexed="8"/>
          </right>
        </border>
      </dxf>
    </rfmt>
    <rfmt sheetId="49" sqref="K22" start="0" length="0">
      <dxf>
        <numFmt numFmtId="5" formatCode="#,##0_);\(#,##0\)"/>
        <border outline="0">
          <left style="thin">
            <color indexed="8"/>
          </left>
          <right style="thin">
            <color indexed="8"/>
          </right>
        </border>
      </dxf>
    </rfmt>
    <rfmt sheetId="49" sqref="K23" start="0" length="0">
      <dxf>
        <numFmt numFmtId="5" formatCode="#,##0_);\(#,##0\)"/>
        <border outline="0">
          <left style="thin">
            <color indexed="8"/>
          </left>
          <right style="thin">
            <color indexed="8"/>
          </right>
        </border>
      </dxf>
    </rfmt>
    <rfmt sheetId="49" sqref="K24" start="0" length="0">
      <dxf>
        <numFmt numFmtId="5" formatCode="#,##0_);\(#,##0\)"/>
        <border outline="0">
          <left style="thin">
            <color indexed="8"/>
          </left>
          <right style="thin">
            <color indexed="8"/>
          </right>
        </border>
      </dxf>
    </rfmt>
    <rfmt sheetId="49" sqref="K25" start="0" length="0">
      <dxf>
        <numFmt numFmtId="5" formatCode="#,##0_);\(#,##0\)"/>
        <border outline="0">
          <left style="thin">
            <color indexed="8"/>
          </left>
          <right style="thin">
            <color indexed="8"/>
          </right>
        </border>
      </dxf>
    </rfmt>
  </rm>
  <rm rId="9190" sheetId="49" source="K11:K25" destination="J11:J25" sourceSheetId="49">
    <rfmt sheetId="49" sqref="J11" start="0" length="0">
      <dxf>
        <border outline="0">
          <top style="thin">
            <color indexed="8"/>
          </top>
        </border>
      </dxf>
    </rfmt>
    <rfmt sheetId="49" s="1" sqref="J13" start="0" length="0">
      <dxf>
        <font>
          <sz val="10"/>
          <color auto="1"/>
          <name val="Arial"/>
          <scheme val="none"/>
        </font>
        <border outline="0">
          <bottom style="thin">
            <color indexed="64"/>
          </bottom>
        </border>
      </dxf>
    </rfmt>
    <rfmt sheetId="49" s="1" sqref="J15" start="0" length="0">
      <dxf>
        <font>
          <sz val="10"/>
          <color auto="1"/>
          <name val="Arial"/>
          <scheme val="none"/>
        </font>
      </dxf>
    </rfmt>
    <rfmt sheetId="49" s="1" sqref="J16" start="0" length="0">
      <dxf>
        <font>
          <sz val="10"/>
          <color auto="1"/>
          <name val="Arial"/>
          <scheme val="none"/>
        </font>
      </dxf>
    </rfmt>
    <rfmt sheetId="49" s="1" sqref="J17" start="0" length="0">
      <dxf>
        <font>
          <sz val="10"/>
          <color auto="1"/>
          <name val="Arial"/>
          <scheme val="none"/>
        </font>
      </dxf>
    </rfmt>
    <rfmt sheetId="49" s="1" sqref="J18" start="0" length="0">
      <dxf>
        <font>
          <sz val="10"/>
          <color auto="1"/>
          <name val="Arial"/>
          <scheme val="none"/>
        </font>
      </dxf>
    </rfmt>
    <rfmt sheetId="49" s="1" sqref="J19" start="0" length="0">
      <dxf>
        <font>
          <sz val="10"/>
          <color auto="1"/>
          <name val="Arial"/>
          <scheme val="none"/>
        </font>
      </dxf>
    </rfmt>
    <rfmt sheetId="49" s="1" sqref="J20" start="0" length="0">
      <dxf>
        <font>
          <sz val="12"/>
          <color auto="1"/>
          <name val="Arial"/>
          <scheme val="none"/>
        </font>
      </dxf>
    </rfmt>
  </rm>
  <rm rId="9191" sheetId="49" source="I4:O65" destination="I2:O63" sourceSheetId="49">
    <rfmt sheetId="49" s="1" sqref="J2" start="0" length="0">
      <dxf>
        <font>
          <sz val="12"/>
          <color auto="1"/>
          <name val="Arial"/>
          <scheme val="none"/>
        </font>
      </dxf>
    </rfmt>
    <rfmt sheetId="49" s="1" sqref="K2" start="0" length="0">
      <dxf>
        <font>
          <sz val="12"/>
          <color auto="1"/>
          <name val="Arial"/>
          <scheme val="none"/>
        </font>
      </dxf>
    </rfmt>
    <rfmt sheetId="49" s="1" sqref="L2" start="0" length="0">
      <dxf>
        <font>
          <sz val="12"/>
          <color auto="1"/>
          <name val="Arial"/>
          <scheme val="none"/>
        </font>
      </dxf>
    </rfmt>
    <rfmt sheetId="49" s="1" sqref="M2" start="0" length="0">
      <dxf>
        <font>
          <sz val="12"/>
          <color auto="1"/>
          <name val="Arial"/>
          <scheme val="none"/>
        </font>
      </dxf>
    </rfmt>
    <rfmt sheetId="49" s="1" sqref="N2" start="0" length="0">
      <dxf>
        <font>
          <sz val="12"/>
          <color auto="1"/>
          <name val="Arial"/>
          <scheme val="none"/>
        </font>
      </dxf>
    </rfmt>
    <rfmt sheetId="49" s="1" sqref="J3" start="0" length="0">
      <dxf>
        <font>
          <sz val="12"/>
          <color auto="1"/>
          <name val="Arial"/>
          <scheme val="none"/>
        </font>
      </dxf>
    </rfmt>
    <rfmt sheetId="49" s="1" sqref="K3" start="0" length="0">
      <dxf>
        <font>
          <sz val="12"/>
          <color auto="1"/>
          <name val="Arial"/>
          <scheme val="none"/>
        </font>
      </dxf>
    </rfmt>
    <rfmt sheetId="49" s="1" sqref="L3" start="0" length="0">
      <dxf>
        <font>
          <sz val="12"/>
          <color auto="1"/>
          <name val="Arial"/>
          <scheme val="none"/>
        </font>
      </dxf>
    </rfmt>
    <rfmt sheetId="49" s="1" sqref="M3" start="0" length="0">
      <dxf>
        <font>
          <sz val="12"/>
          <color auto="1"/>
          <name val="Arial"/>
          <scheme val="none"/>
        </font>
      </dxf>
    </rfmt>
    <rfmt sheetId="49" s="1" sqref="N3" start="0" length="0">
      <dxf>
        <font>
          <sz val="12"/>
          <color auto="1"/>
          <name val="Arial"/>
          <scheme val="none"/>
        </font>
      </dxf>
    </rfmt>
  </rm>
  <rfmt sheetId="49" sqref="K65" start="0" length="0">
    <dxf>
      <alignment horizontal="centerContinuous" vertical="top" readingOrder="0"/>
    </dxf>
  </rfmt>
  <rm rId="9192" sheetId="49" source="D135" destination="K65" sourceSheetId="49">
    <rfmt sheetId="49" sqref="K65" start="0" length="0">
      <dxf>
        <alignment horizontal="centerContinuous" vertical="top" readingOrder="0"/>
      </dxf>
    </rfmt>
  </rm>
  <rfmt sheetId="49" sqref="K65" start="0" length="0">
    <dxf>
      <alignment horizontal="general" vertical="bottom" readingOrder="0"/>
    </dxf>
  </rfmt>
  <rfmt sheetId="49" sqref="N65" start="0" length="0">
    <dxf>
      <alignment horizontal="right" vertical="top" readingOrder="0"/>
    </dxf>
  </rfmt>
  <rfmt sheetId="49" sqref="N66" start="0" length="0">
    <dxf>
      <alignment horizontal="right" vertical="top" readingOrder="0"/>
    </dxf>
  </rfmt>
  <rfmt sheetId="49" sqref="K18" start="0" length="0">
    <dxf>
      <numFmt numFmtId="5" formatCode="#,##0_);\(#,##0\)"/>
      <border outline="0">
        <left style="thin">
          <color indexed="8"/>
        </left>
        <right style="thin">
          <color indexed="8"/>
        </right>
      </border>
    </dxf>
  </rfmt>
  <rfmt sheetId="49" sqref="K19" start="0" length="0">
    <dxf>
      <numFmt numFmtId="5" formatCode="#,##0_);\(#,##0\)"/>
      <border outline="0">
        <left style="thin">
          <color indexed="8"/>
        </left>
        <right style="thin">
          <color indexed="8"/>
        </right>
      </border>
    </dxf>
  </rfmt>
  <rfmt sheetId="49" sqref="K20" start="0" length="0">
    <dxf>
      <numFmt numFmtId="5" formatCode="#,##0_);\(#,##0\)"/>
      <border outline="0">
        <left style="thin">
          <color indexed="8"/>
        </left>
        <right style="thin">
          <color indexed="8"/>
        </right>
      </border>
    </dxf>
  </rfmt>
  <rfmt sheetId="49" sqref="K21" start="0" length="0">
    <dxf>
      <numFmt numFmtId="5" formatCode="#,##0_);\(#,##0\)"/>
      <border outline="0">
        <left style="thin">
          <color indexed="8"/>
        </left>
        <right style="thin">
          <color indexed="8"/>
        </right>
      </border>
    </dxf>
  </rfmt>
  <rfmt sheetId="49" sqref="K22" start="0" length="0">
    <dxf>
      <numFmt numFmtId="5" formatCode="#,##0_);\(#,##0\)"/>
      <border outline="0">
        <left style="thin">
          <color indexed="8"/>
        </left>
        <right style="thin">
          <color indexed="8"/>
        </right>
      </border>
    </dxf>
  </rfmt>
  <rfmt sheetId="49" sqref="K23" start="0" length="0">
    <dxf>
      <numFmt numFmtId="5" formatCode="#,##0_);\(#,##0\)"/>
      <border outline="0">
        <left style="thin">
          <color indexed="8"/>
        </left>
        <right style="thin">
          <color indexed="8"/>
        </right>
      </border>
    </dxf>
  </rfmt>
  <rm rId="9193" sheetId="51" source="H63" destination="L63" sourceSheetId="51">
    <rfmt sheetId="51" sqref="L63" start="0" length="0">
      <dxf>
        <alignment horizontal="center" vertical="top" readingOrder="0"/>
      </dxf>
    </rfmt>
  </rm>
  <rcc rId="9194" sId="51">
    <oc r="L63">
      <v>321</v>
    </oc>
    <nc r="L63" t="inlineStr">
      <is>
        <t>Page 321</t>
      </is>
    </nc>
  </rcc>
  <rm rId="9195" sheetId="51" source="L63" destination="K63" sourceSheetId="51">
    <rfmt sheetId="51" sqref="K63" start="0" length="0">
      <dxf>
        <alignment horizontal="center" vertical="top" readingOrder="0"/>
      </dxf>
    </rfmt>
  </rm>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'234'!$A$1:$G$184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1" customView="1" name="Z_98C50475_4C04_4614_833E_ABC6EEFF4E8E_.wvu.PrintArea" hidden="1" oldHidden="1">
    <formula>'262263'!$A$1:$Q$122</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49" customView="1" name="Z_98C50475_4C04_4614_833E_ABC6EEFF4E8E_.wvu.PrintArea" hidden="1" oldHidden="1">
    <formula>'304'!$A$1:$O$66</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'326327'!$A$1:$P$123</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'234'!$A$1:$G$184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1" customView="1" name="Z_98C50475_4C04_4614_833E_ABC6EEFF4E8E_.wvu.PrintArea" hidden="1" oldHidden="1">
    <formula>'262263'!$A$1:$Q$122</formula>
    <oldFormula>'262263'!$A$1:$Q$122</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49" customView="1" name="Z_98C50475_4C04_4614_833E_ABC6EEFF4E8E_.wvu.PrintArea" hidden="1" oldHidden="1">
    <formula>'304'!$A$1:$O$66</formula>
    <oldFormula>'304'!$A$1:$O$66</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'326327'!$A$1:$P$123</formula>
    <oldFormula>'326327'!$A$1:$P$123</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'340'!$A$1:$E$189</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68" sId="2">
    <oc r="C40" t="inlineStr">
      <is>
        <t>4/14/2015</t>
      </is>
    </oc>
    <nc r="C40" t="inlineStr">
      <is>
        <t>4/15/2015</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'234'!$A$1:$G$184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1" customView="1" name="Z_98C50475_4C04_4614_833E_ABC6EEFF4E8E_.wvu.PrintArea" hidden="1" oldHidden="1">
    <formula>'262263'!$A$1:$Q$122</formula>
    <oldFormula>'262263'!$A$1:$Q$122</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49" customView="1" name="Z_98C50475_4C04_4614_833E_ABC6EEFF4E8E_.wvu.PrintArea" hidden="1" oldHidden="1">
    <formula>'304'!$A$1:$O$66</formula>
    <oldFormula>'304'!$A$1:$O$66</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'326327'!$A$1:$P$123</formula>
    <oldFormula>'326327'!$A$1:$P$123</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'340'!$A$1:$E$189</formula>
    <oldFormula>'340'!$A$1:$E$189</oldFormula>
  </rdn>
  <rdn rId="0" localSheetId="60" customView="1" name="Z_98C50475_4C04_4614_833E_ABC6EEFF4E8E_.wvu.PrintArea" hidden="1" oldHidden="1">
    <formula>'352353'!$A$1:$L$194</formula>
    <oldFormula>'352353'!$A$1:$L$67</oldFormula>
  </rdn>
  <rdn rId="0" localSheetId="64" customView="1" name="Z_98C50475_4C04_4614_833E_ABC6EEFF4E8E_.wvu.PrintArea" hidden="1" oldHidden="1">
    <formula>'402403'!$A$1:$R$72</formula>
  </rdn>
  <rdn rId="0" localSheetId="65" customView="1" name="Z_98C50475_4C04_4614_833E_ABC6EEFF4E8E_.wvu.PrintArea" hidden="1" oldHidden="1">
    <formula>'406407'!$A$1:$N$68</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'234'!$A$1:$G$184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1" customView="1" name="Z_98C50475_4C04_4614_833E_ABC6EEFF4E8E_.wvu.PrintArea" hidden="1" oldHidden="1">
    <formula>'262263'!$A$1:$Q$122</formula>
    <oldFormula>'262263'!$A$1:$Q$122</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49" customView="1" name="Z_98C50475_4C04_4614_833E_ABC6EEFF4E8E_.wvu.PrintArea" hidden="1" oldHidden="1">
    <formula>'304'!$A$1:$O$66</formula>
    <oldFormula>'304'!$A$1:$O$66</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'326327'!$A$1:$P$123</formula>
    <oldFormula>'326327'!$A$1:$P$123</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'340'!$A$1:$E$189</formula>
    <oldFormula>'340'!$A$1:$E$189</oldFormula>
  </rdn>
  <rdn rId="0" localSheetId="60" customView="1" name="Z_98C50475_4C04_4614_833E_ABC6EEFF4E8E_.wvu.PrintArea" hidden="1" oldHidden="1">
    <formula>'352353'!$A$1:$L$194</formula>
    <oldFormula>'352353'!$A$1:$L$194</oldFormula>
  </rdn>
  <rdn rId="0" localSheetId="64" customView="1" name="Z_98C50475_4C04_4614_833E_ABC6EEFF4E8E_.wvu.PrintArea" hidden="1" oldHidden="1">
    <formula>'402403'!$A$1:$R$72</formula>
    <oldFormula>'402403'!$A$1:$R$72</oldFormula>
  </rdn>
  <rdn rId="0" localSheetId="65" customView="1" name="Z_98C50475_4C04_4614_833E_ABC6EEFF4E8E_.wvu.PrintArea" hidden="1" oldHidden="1">
    <formula>'406407'!$A$1:$N$68</formula>
    <oldFormula>'406407'!$A$1:$N$68</oldFormula>
  </rdn>
  <rdn rId="0" localSheetId="67" customView="1" name="Z_98C50475_4C04_4614_833E_ABC6EEFF4E8E_.wvu.PrintArea" hidden="1" oldHidden="1">
    <formula>'410411'!$A$1:$P$67</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6" sId="35">
    <oc r="B54" t="inlineStr">
      <is>
        <t>held by PSC approved shareholder</t>
      </is>
    </oc>
    <nc r="B54" t="inlineStr">
      <is>
        <t>held by GSS Holdings (independent third party -</t>
      </is>
    </nc>
  </rcc>
  <rcc rId="8507" sId="35">
    <oc r="B56" t="inlineStr">
      <is>
        <t>respondent)</t>
      </is>
    </oc>
    <nc r="B56"/>
  </rcc>
  <rcc rId="8508" sId="35">
    <oc r="B55" t="inlineStr">
      <is>
        <t xml:space="preserve">(independent third party - non affiliate of </t>
      </is>
    </oc>
    <nc r="B55" t="inlineStr">
      <is>
        <t>non affiliate of respondent).</t>
      </is>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'234'!$A$1:$G$184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1" customView="1" name="Z_98C50475_4C04_4614_833E_ABC6EEFF4E8E_.wvu.PrintArea" hidden="1" oldHidden="1">
    <formula>'262263'!$A$1:$Q$122</formula>
    <oldFormula>'262263'!$A$1:$Q$122</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49" customView="1" name="Z_98C50475_4C04_4614_833E_ABC6EEFF4E8E_.wvu.PrintArea" hidden="1" oldHidden="1">
    <formula>'304'!$A$1:$O$66</formula>
    <oldFormula>'304'!$A$1:$O$66</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'326327'!$A$1:$P$123</formula>
    <oldFormula>'326327'!$A$1:$P$123</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'340'!$A$1:$E$189</formula>
    <oldFormula>'340'!$A$1:$E$189</oldFormula>
  </rdn>
  <rdn rId="0" localSheetId="60" customView="1" name="Z_98C50475_4C04_4614_833E_ABC6EEFF4E8E_.wvu.PrintArea" hidden="1" oldHidden="1">
    <formula>'352353'!$A$1:$L$194</formula>
    <oldFormula>'352353'!$A$1:$L$194</oldFormula>
  </rdn>
  <rdn rId="0" localSheetId="64" customView="1" name="Z_98C50475_4C04_4614_833E_ABC6EEFF4E8E_.wvu.PrintArea" hidden="1" oldHidden="1">
    <formula>'402403'!$A$1:$R$72</formula>
    <oldFormula>'402403'!$A$1:$R$72</oldFormula>
  </rdn>
  <rdn rId="0" localSheetId="65" customView="1" name="Z_98C50475_4C04_4614_833E_ABC6EEFF4E8E_.wvu.PrintArea" hidden="1" oldHidden="1">
    <formula>'406407'!$A$1:$N$68</formula>
    <oldFormula>'406407'!$A$1:$N$68</oldFormula>
  </rdn>
  <rdn rId="0" localSheetId="67" customView="1" name="Z_98C50475_4C04_4614_833E_ABC6EEFF4E8E_.wvu.PrintArea" hidden="1" oldHidden="1">
    <formula>'410411'!$A$1:$P$67</formula>
    <oldFormula>'410411'!$A$1:$P$67</oldFormula>
  </rdn>
  <rdn rId="0" localSheetId="68" customView="1" name="Z_98C50475_4C04_4614_833E_ABC6EEFF4E8E_.wvu.PrintArea" hidden="1" oldHidden="1">
    <formula>'422423'!$A$1:$S$66</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9386" sheetId="76" name="[2014 PSC Report (FERC Pages).xlsx]Sheet1" sheetPosition="75"/>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'216'!$A$1:$G$122</formula>
    <oldFormula>'216'!$A$1:$G$122</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'218'!$A$1:$G$133</formula>
    <oldFormula>'218'!$A$1:$G$133</oldFormula>
  </rdn>
  <rdn rId="0" localSheetId="26" customView="1" name="Z_98C50475_4C04_4614_833E_ABC6EEFF4E8E_.wvu.PrintArea" hidden="1" oldHidden="1">
    <formula>'219'!$A$1:$H$118</formula>
    <oldFormula>'219'!$A$1:$H$118</oldFormula>
  </rdn>
  <rdn rId="0" localSheetId="27" customView="1" name="Z_98C50475_4C04_4614_833E_ABC6EEFF4E8E_.wvu.PrintArea" hidden="1" oldHidden="1">
    <formula>'221'!$A$1:$G$128</formula>
    <oldFormula>'221'!$A$1:$G$128</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'232'!$A$1:$F$119</formula>
    <oldFormula>'232'!$A$1:$F$119</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'234'!$A$1:$G$184</formula>
    <oldFormula>'234'!$A$1:$G$184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'254'!$A$1:$E$63</formula>
    <oldFormula>'254'!$A$1:$E$63</oldFormula>
  </rdn>
  <rdn rId="0" localSheetId="41" customView="1" name="Z_98C50475_4C04_4614_833E_ABC6EEFF4E8E_.wvu.PrintArea" hidden="1" oldHidden="1">
    <formula>'262263'!$A$1:$Q$122</formula>
    <oldFormula>'262263'!$A$1:$Q$122</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'278'!$A$1:$F$123</formula>
    <oldFormula>'278'!$A$1:$F$123</oldFormula>
  </rdn>
  <rdn rId="0" localSheetId="49" customView="1" name="Z_98C50475_4C04_4614_833E_ABC6EEFF4E8E_.wvu.PrintArea" hidden="1" oldHidden="1">
    <formula>'304'!$A$1:$O$66</formula>
    <oldFormula>'304'!$A$1:$O$66</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'326327'!$A$1:$P$123</formula>
    <oldFormula>'326327'!$A$1:$P$123</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'340'!$A$1:$E$189</formula>
    <oldFormula>'340'!$A$1:$E$189</oldFormula>
  </rdn>
  <rdn rId="0" localSheetId="60" customView="1" name="Z_98C50475_4C04_4614_833E_ABC6EEFF4E8E_.wvu.PrintArea" hidden="1" oldHidden="1">
    <formula>'352353'!$A$1:$L$194</formula>
    <oldFormula>'352353'!$A$1:$L$194</oldFormula>
  </rdn>
  <rdn rId="0" localSheetId="64" customView="1" name="Z_98C50475_4C04_4614_833E_ABC6EEFF4E8E_.wvu.PrintArea" hidden="1" oldHidden="1">
    <formula>'402403'!$A$1:$R$72</formula>
    <oldFormula>'402403'!$A$1:$R$72</oldFormula>
  </rdn>
  <rdn rId="0" localSheetId="65" customView="1" name="Z_98C50475_4C04_4614_833E_ABC6EEFF4E8E_.wvu.PrintArea" hidden="1" oldHidden="1">
    <formula>'406407'!$A$1:$N$68</formula>
    <oldFormula>'406407'!$A$1:$N$68</oldFormula>
  </rdn>
  <rdn rId="0" localSheetId="67" customView="1" name="Z_98C50475_4C04_4614_833E_ABC6EEFF4E8E_.wvu.PrintArea" hidden="1" oldHidden="1">
    <formula>'410411'!$A$1:$P$67</formula>
    <oldFormula>'410411'!$A$1:$P$67</oldFormula>
  </rdn>
  <rdn rId="0" localSheetId="68" customView="1" name="Z_98C50475_4C04_4614_833E_ABC6EEFF4E8E_.wvu.PrintArea" hidden="1" oldHidden="1">
    <formula>'422423'!$A$1:$S$66</formula>
    <oldFormula>'422423'!$A$1:$S$66</oldFormula>
  </rdn>
  <rdn rId="0" localSheetId="74" customView="1" name="Z_98C50475_4C04_4614_833E_ABC6EEFF4E8E_.wvu.PrintArea" hidden="1" oldHidden="1">
    <formula>'450'!$A$1:$G$67</formula>
  </rdn>
  <rdn rId="0" localSheetId="75" customView="1" name="Z_98C50475_4C04_4614_833E_ABC6EEFF4E8E_.wvu.PrintArea" hidden="1" oldHidden="1">
    <formula>BOOK!$A$1:$D$607</formula>
    <oldFormula>BOOK!$A$1:$G$607</oldFormula>
  </rdn>
  <rcv guid="{98C50475-4C04-4614-833E-ABC6EEFF4E8E}"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77" sId="63" numFmtId="4">
    <nc r="D27">
      <v>590202</v>
    </nc>
  </rcc>
  <rcc rId="8578" sId="63" numFmtId="4">
    <nc r="D28">
      <v>590202</v>
    </nc>
  </rcc>
  <rcc rId="8579" sId="63" numFmtId="4">
    <oc r="D23">
      <v>590202</v>
    </oc>
    <nc r="D23"/>
  </rcc>
  <rcc rId="8580" sId="63" numFmtId="4">
    <oc r="D24">
      <v>590202</v>
    </oc>
    <nc r="D24"/>
  </rcc>
  <rcc rId="8581" sId="63" numFmtId="4">
    <nc r="H18">
      <v>9582</v>
    </nc>
  </rcc>
  <rcc rId="8582" sId="63" numFmtId="4">
    <oc r="H17">
      <v>9582</v>
    </oc>
    <nc r="H17"/>
  </rcc>
  <rcv guid="{C6EFCE4C-D5CB-4C1D-A286-0DC52BE770F9}" action="delete"/>
  <rdn rId="0" localSheetId="1" customView="1" name="Z_C6EFCE4C_D5CB_4C1D_A286_0DC52BE770F9_.wvu.PrintArea" hidden="1" oldHidden="1">
    <formula>README!$A$1:$F$55</formula>
    <oldFormula>README!$A$1:$F$55</oldFormula>
  </rdn>
  <rdn rId="0" localSheetId="2" customView="1" name="Z_C6EFCE4C_D5CB_4C1D_A286_0DC52BE770F9_.wvu.PrintArea" hidden="1" oldHidden="1">
    <formula>'Data Sheet'!$A$1:$D$70</formula>
    <oldFormula>'Data Sheet'!$A$1:$D$70</oldFormula>
  </rdn>
  <rdn rId="0" localSheetId="6" customView="1" name="Z_C6EFCE4C_D5CB_4C1D_A286_0DC52BE770F9_.wvu.PrintArea" hidden="1" oldHidden="1">
    <formula>Table!$A$1:$E$177</formula>
    <oldFormula>Table!$A$1:$E$177</oldFormula>
  </rdn>
  <rdn rId="0" localSheetId="8" customView="1" name="Z_C6EFCE4C_D5CB_4C1D_A286_0DC52BE770F9_.wvu.PrintArea" hidden="1" oldHidden="1">
    <formula>'102'!$A$1:$H$51</formula>
    <oldFormula>'102'!$A$1:$H$51</oldFormula>
  </rdn>
  <rdn rId="0" localSheetId="11" customView="1" name="Z_C6EFCE4C_D5CB_4C1D_A286_0DC52BE770F9_.wvu.PrintArea" hidden="1" oldHidden="1">
    <formula>'106107'!$A$1:$F$115</formula>
    <oldFormula>'106107'!$A$1:$F$115</oldFormula>
  </rdn>
  <rdn rId="0" localSheetId="12" customView="1" name="Z_C6EFCE4C_D5CB_4C1D_A286_0DC52BE770F9_.wvu.PrintArea" hidden="1" oldHidden="1">
    <formula>'108109'!$A$1:$H$90</formula>
    <oldFormula>'108109'!$A$1:$H$90</oldFormula>
  </rdn>
  <rdn rId="0" localSheetId="16" customView="1" name="Z_C6EFCE4C_D5CB_4C1D_A286_0DC52BE770F9_.wvu.PrintArea" hidden="1" oldHidden="1">
    <formula>'120121'!$A$1:$E$131</formula>
    <oldFormula>'120121'!$A$1:$E$131</oldFormula>
  </rdn>
  <rdn rId="0" localSheetId="22" customView="1" name="Z_C6EFCE4C_D5CB_4C1D_A286_0DC52BE770F9_.wvu.PrintArea" hidden="1" oldHidden="1">
    <formula>'214'!$A$1:$E$64</formula>
    <oldFormula>'214'!$A$1:$E$64</oldFormula>
  </rdn>
  <rdn rId="0" localSheetId="23" customView="1" name="Z_C6EFCE4C_D5CB_4C1D_A286_0DC52BE770F9_.wvu.PrintArea" hidden="1" oldHidden="1">
    <formula>'216'!$A$1:$G$60</formula>
    <oldFormula>'216'!$A$1:$G$60</oldFormula>
  </rdn>
  <rdn rId="0" localSheetId="24" customView="1" name="Z_C6EFCE4C_D5CB_4C1D_A286_0DC52BE770F9_.wvu.PrintArea" hidden="1" oldHidden="1">
    <formula>'217'!$A$1:$F$70</formula>
    <oldFormula>'217'!$A$1:$F$70</oldFormula>
  </rdn>
  <rdn rId="0" localSheetId="25" customView="1" name="Z_C6EFCE4C_D5CB_4C1D_A286_0DC52BE770F9_.wvu.PrintArea" hidden="1" oldHidden="1">
    <formula>'218'!$A$1:$G$71</formula>
    <oldFormula>'218'!$A$1:$G$71</oldFormula>
  </rdn>
  <rdn rId="0" localSheetId="26" customView="1" name="Z_C6EFCE4C_D5CB_4C1D_A286_0DC52BE770F9_.wvu.PrintArea" hidden="1" oldHidden="1">
    <formula>'219'!$A$1:$H$55</formula>
    <oldFormula>'219'!$A$1:$H$55</oldFormula>
  </rdn>
  <rdn rId="0" localSheetId="27" customView="1" name="Z_C6EFCE4C_D5CB_4C1D_A286_0DC52BE770F9_.wvu.PrintArea" hidden="1" oldHidden="1">
    <formula>'221'!$A$1:$G$130</formula>
    <oldFormula>'221'!$A$1:$G$130</oldFormula>
  </rdn>
  <rdn rId="0" localSheetId="28" customView="1" name="Z_C6EFCE4C_D5CB_4C1D_A286_0DC52BE770F9_.wvu.PrintArea" hidden="1" oldHidden="1">
    <formula>'224225'!$A$1:$M$64</formula>
    <oldFormula>'224225'!$A$1:$M$64</oldFormula>
  </rdn>
  <rdn rId="0" localSheetId="29" customView="1" name="Z_C6EFCE4C_D5CB_4C1D_A286_0DC52BE770F9_.wvu.PrintArea" hidden="1" oldHidden="1">
    <formula>'227'!$A$1:$F$63</formula>
    <oldFormula>'227'!$A$1:$F$63</oldFormula>
  </rdn>
  <rdn rId="0" localSheetId="29" customView="1" name="Z_C6EFCE4C_D5CB_4C1D_A286_0DC52BE770F9_.wvu.Cols" hidden="1" oldHidden="1">
    <formula>'227'!$D:$D</formula>
    <oldFormula>'227'!$D:$D</oldFormula>
  </rdn>
  <rdn rId="0" localSheetId="30" customView="1" name="Z_C6EFCE4C_D5CB_4C1D_A286_0DC52BE770F9_.wvu.PrintArea" hidden="1" oldHidden="1">
    <formula>'228229'!$A$1:$O$66</formula>
    <oldFormula>'228229'!$A$1:$O$66</oldFormula>
  </rdn>
  <rdn rId="0" localSheetId="31" customView="1" name="Z_C6EFCE4C_D5CB_4C1D_A286_0DC52BE770F9_.wvu.PrintArea" hidden="1" oldHidden="1">
    <formula>'230'!$A$1:$G$66</formula>
    <oldFormula>'230'!$A$1:$G$66</oldFormula>
  </rdn>
  <rdn rId="0" localSheetId="32" customView="1" name="Z_C6EFCE4C_D5CB_4C1D_A286_0DC52BE770F9_.wvu.PrintArea" hidden="1" oldHidden="1">
    <formula>'232'!$A$1:$F$119</formula>
    <oldFormula>'232'!$A$1:$F$119</oldFormula>
  </rdn>
  <rdn rId="0" localSheetId="33" customView="1" name="Z_C6EFCE4C_D5CB_4C1D_A286_0DC52BE770F9_.wvu.PrintArea" hidden="1" oldHidden="1">
    <formula>'233'!$A$1:$G$66</formula>
    <oldFormula>'233'!$A$1:$G$66</oldFormula>
  </rdn>
  <rdn rId="0" localSheetId="34" customView="1" name="Z_C6EFCE4C_D5CB_4C1D_A286_0DC52BE770F9_.wvu.PrintArea" hidden="1" oldHidden="1">
    <formula>'234'!$A$1:$F$53</formula>
    <oldFormula>'234'!$A$1:$F$53</oldFormula>
  </rdn>
  <rdn rId="0" localSheetId="35" customView="1" name="Z_C6EFCE4C_D5CB_4C1D_A286_0DC52BE770F9_.wvu.PrintArea" hidden="1" oldHidden="1">
    <formula>'250251'!$A$1:$M$65</formula>
    <oldFormula>'250251'!$A$1:$M$65</oldFormula>
  </rdn>
  <rdn rId="0" localSheetId="38" customView="1" name="Z_C6EFCE4C_D5CB_4C1D_A286_0DC52BE770F9_.wvu.PrintArea" hidden="1" oldHidden="1">
    <formula>'254'!$A$1:$E$199</formula>
    <oldFormula>'254'!$A$1:$E$199</oldFormula>
  </rdn>
  <rdn rId="0" localSheetId="47" customView="1" name="Z_C6EFCE4C_D5CB_4C1D_A286_0DC52BE770F9_.wvu.PrintArea" hidden="1" oldHidden="1">
    <formula>'278'!$A$1:$F$124</formula>
    <oldFormula>'278'!$A$1:$F$124</oldFormula>
  </rdn>
  <rdn rId="0" localSheetId="52" customView="1" name="Z_C6EFCE4C_D5CB_4C1D_A286_0DC52BE770F9_.wvu.PrintArea" hidden="1" oldHidden="1">
    <formula>'326327'!$A$1:$P$58</formula>
    <oldFormula>'326327'!$A$1:$P$58</oldFormula>
  </rdn>
  <rdn rId="0" localSheetId="53" customView="1" name="Z_C6EFCE4C_D5CB_4C1D_A286_0DC52BE770F9_.wvu.PrintArea" hidden="1" oldHidden="1">
    <formula>'328330'!$A$1:$S$57</formula>
    <oldFormula>'328330'!$A$1:$S$57</oldFormula>
  </rdn>
  <rdn rId="0" localSheetId="54" customView="1" name="Z_C6EFCE4C_D5CB_4C1D_A286_0DC52BE770F9_.wvu.PrintArea" hidden="1" oldHidden="1">
    <formula>'332'!$A$1:$H$58</formula>
    <oldFormula>'332'!$A$1:$H$58</oldFormula>
  </rdn>
  <rdn rId="0" localSheetId="55" customView="1" name="Z_C6EFCE4C_D5CB_4C1D_A286_0DC52BE770F9_.wvu.PrintArea" hidden="1" oldHidden="1">
    <formula>'335'!$A$1:$F$64</formula>
    <oldFormula>'335'!$A$1:$F$64</oldFormula>
  </rdn>
  <rdn rId="0" localSheetId="58" customView="1" name="Z_C6EFCE4C_D5CB_4C1D_A286_0DC52BE770F9_.wvu.PrintArea" hidden="1" oldHidden="1">
    <formula>'340'!$A$1:$E$68</formula>
    <oldFormula>'340'!$A$1:$E$68</oldFormula>
  </rdn>
  <rdn rId="0" localSheetId="60" customView="1" name="Z_C6EFCE4C_D5CB_4C1D_A286_0DC52BE770F9_.wvu.PrintArea" hidden="1" oldHidden="1">
    <formula>'352353'!$A$1:$L$194</formula>
    <oldFormula>'352353'!$A$1:$L$194</oldFormula>
  </rdn>
  <rdn rId="0" localSheetId="75" customView="1" name="Z_C6EFCE4C_D5CB_4C1D_A286_0DC52BE770F9_.wvu.PrintArea" hidden="1" oldHidden="1">
    <formula>BOOK!$A$1:$G$607</formula>
    <oldFormula>BOOK!$A$1:$G$607</oldFormula>
  </rdn>
  <rcv guid="{C6EFCE4C-D5CB-4C1D-A286-0DC52BE770F9}"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14" sId="46">
    <oc r="D113">
      <f>250155-250155+250195-20</f>
    </oc>
    <nc r="D113">
      <f>250155-250155+250195</f>
    </nc>
  </rcc>
  <rcc rId="8615" sId="46">
    <oc r="G113">
      <f>9010-250195+250155+20</f>
    </oc>
    <nc r="G113">
      <f>9010-250195+250155</f>
    </nc>
  </rcc>
  <rcv guid="{98C50475-4C04-4614-833E-ABC6EEFF4E8E}" action="delete"/>
  <rdn rId="0" localSheetId="1" customView="1" name="Z_98C50475_4C04_4614_833E_ABC6EEFF4E8E_.wvu.PrintArea" hidden="1" oldHidden="1">
    <formula>README!$A$1:$F$55</formula>
    <oldFormula>README!$A$1:$F$55</oldFormula>
  </rdn>
  <rdn rId="0" localSheetId="2" customView="1" name="Z_98C50475_4C04_4614_833E_ABC6EEFF4E8E_.wvu.PrintArea" hidden="1" oldHidden="1">
    <formula>'Data Sheet'!$A$1:$D$70</formula>
    <oldFormula>'Data Sheet'!$A$1:$D$70</oldFormula>
  </rdn>
  <rdn rId="0" localSheetId="6" customView="1" name="Z_98C50475_4C04_4614_833E_ABC6EEFF4E8E_.wvu.PrintArea" hidden="1" oldHidden="1">
    <formula>Table!$A$1:$E$177</formula>
    <oldFormula>Table!$A$1:$E$177</oldFormula>
  </rdn>
  <rdn rId="0" localSheetId="8" customView="1" name="Z_98C50475_4C04_4614_833E_ABC6EEFF4E8E_.wvu.PrintArea" hidden="1" oldHidden="1">
    <formula>'102'!$A$1:$H$51</formula>
    <oldFormula>'102'!$A$1:$H$51</oldFormula>
  </rdn>
  <rdn rId="0" localSheetId="11" customView="1" name="Z_98C50475_4C04_4614_833E_ABC6EEFF4E8E_.wvu.PrintArea" hidden="1" oldHidden="1">
    <formula>'106107'!$A$1:$F$176</formula>
    <oldFormula>'106107'!$A$1:$F$176</oldFormula>
  </rdn>
  <rdn rId="0" localSheetId="12" customView="1" name="Z_98C50475_4C04_4614_833E_ABC6EEFF4E8E_.wvu.PrintArea" hidden="1" oldHidden="1">
    <formula>'108109'!$A$1:$H$90</formula>
    <oldFormula>'108109'!$A$1:$H$90</oldFormula>
  </rdn>
  <rdn rId="0" localSheetId="13" customView="1" name="Z_98C50475_4C04_4614_833E_ABC6EEFF4E8E_.wvu.PrintArea" hidden="1" oldHidden="1">
    <formula>'110113'!$A$1:$H$242</formula>
    <oldFormula>'110113'!$A$1:$H$242</oldFormula>
  </rdn>
  <rdn rId="0" localSheetId="16" customView="1" name="Z_98C50475_4C04_4614_833E_ABC6EEFF4E8E_.wvu.PrintArea" hidden="1" oldHidden="1">
    <formula>'120121'!$A$1:$E$131</formula>
    <oldFormula>'120121'!$A$1:$E$131</oldFormula>
  </rdn>
  <rdn rId="0" localSheetId="22" customView="1" name="Z_98C50475_4C04_4614_833E_ABC6EEFF4E8E_.wvu.PrintArea" hidden="1" oldHidden="1">
    <formula>'214'!$A$1:$E$64</formula>
    <oldFormula>'214'!$A$1:$E$64</oldFormula>
  </rdn>
  <rdn rId="0" localSheetId="23" customView="1" name="Z_98C50475_4C04_4614_833E_ABC6EEFF4E8E_.wvu.PrintArea" hidden="1" oldHidden="1">
    <formula>'216'!$A$1:$G$60</formula>
    <oldFormula>'216'!$A$1:$G$60</oldFormula>
  </rdn>
  <rdn rId="0" localSheetId="24" customView="1" name="Z_98C50475_4C04_4614_833E_ABC6EEFF4E8E_.wvu.PrintArea" hidden="1" oldHidden="1">
    <formula>'217'!$A$1:$F$70</formula>
    <oldFormula>'217'!$A$1:$F$70</oldFormula>
  </rdn>
  <rdn rId="0" localSheetId="25" customView="1" name="Z_98C50475_4C04_4614_833E_ABC6EEFF4E8E_.wvu.PrintArea" hidden="1" oldHidden="1">
    <formula>'218'!$A$1:$G$71</formula>
    <oldFormula>'218'!$A$1:$G$71</oldFormula>
  </rdn>
  <rdn rId="0" localSheetId="26" customView="1" name="Z_98C50475_4C04_4614_833E_ABC6EEFF4E8E_.wvu.PrintArea" hidden="1" oldHidden="1">
    <formula>'219'!$A$1:$H$55</formula>
    <oldFormula>'219'!$A$1:$H$55</oldFormula>
  </rdn>
  <rdn rId="0" localSheetId="27" customView="1" name="Z_98C50475_4C04_4614_833E_ABC6EEFF4E8E_.wvu.PrintArea" hidden="1" oldHidden="1">
    <formula>'221'!$A$1:$G$130</formula>
    <oldFormula>'221'!$A$1:$G$130</oldFormula>
  </rdn>
  <rdn rId="0" localSheetId="28" customView="1" name="Z_98C50475_4C04_4614_833E_ABC6EEFF4E8E_.wvu.PrintArea" hidden="1" oldHidden="1">
    <formula>'224225'!$A$1:$M$64</formula>
    <oldFormula>'224225'!$A$1:$M$64</oldFormula>
  </rdn>
  <rdn rId="0" localSheetId="29" customView="1" name="Z_98C50475_4C04_4614_833E_ABC6EEFF4E8E_.wvu.PrintArea" hidden="1" oldHidden="1">
    <formula>'227'!$A$1:$F$63</formula>
    <oldFormula>'227'!$A$1:$F$63</oldFormula>
  </rdn>
  <rdn rId="0" localSheetId="29" customView="1" name="Z_98C50475_4C04_4614_833E_ABC6EEFF4E8E_.wvu.Cols" hidden="1" oldHidden="1">
    <formula>'227'!$D:$D</formula>
    <oldFormula>'227'!$D:$D</oldFormula>
  </rdn>
  <rdn rId="0" localSheetId="30" customView="1" name="Z_98C50475_4C04_4614_833E_ABC6EEFF4E8E_.wvu.PrintArea" hidden="1" oldHidden="1">
    <formula>'228229'!$A$1:$O$66</formula>
    <oldFormula>'228229'!$A$1:$O$66</oldFormula>
  </rdn>
  <rdn rId="0" localSheetId="31" customView="1" name="Z_98C50475_4C04_4614_833E_ABC6EEFF4E8E_.wvu.PrintArea" hidden="1" oldHidden="1">
    <formula>'230'!$A$1:$G$66</formula>
    <oldFormula>'230'!$A$1:$G$66</oldFormula>
  </rdn>
  <rdn rId="0" localSheetId="32" customView="1" name="Z_98C50475_4C04_4614_833E_ABC6EEFF4E8E_.wvu.PrintArea" hidden="1" oldHidden="1">
    <formula>'232'!$A$1:$F$61</formula>
    <oldFormula>'232'!$A$1:$F$61</oldFormula>
  </rdn>
  <rdn rId="0" localSheetId="33" customView="1" name="Z_98C50475_4C04_4614_833E_ABC6EEFF4E8E_.wvu.PrintArea" hidden="1" oldHidden="1">
    <formula>'233'!$A$1:$G$66</formula>
    <oldFormula>'233'!$A$1:$G$66</oldFormula>
  </rdn>
  <rdn rId="0" localSheetId="34" customView="1" name="Z_98C50475_4C04_4614_833E_ABC6EEFF4E8E_.wvu.PrintArea" hidden="1" oldHidden="1">
    <formula>'234'!$A$1:$F$54</formula>
    <oldFormula>'234'!$A$1:$F$54</oldFormula>
  </rdn>
  <rdn rId="0" localSheetId="35" customView="1" name="Z_98C50475_4C04_4614_833E_ABC6EEFF4E8E_.wvu.PrintArea" hidden="1" oldHidden="1">
    <formula>'250251'!$A$1:$M$65</formula>
    <oldFormula>'250251'!$A$1:$M$65</oldFormula>
  </rdn>
  <rdn rId="0" localSheetId="38" customView="1" name="Z_98C50475_4C04_4614_833E_ABC6EEFF4E8E_.wvu.PrintArea" hidden="1" oldHidden="1">
    <formula>'254'!$A$1:$E$199</formula>
    <oldFormula>'254'!$A$1:$E$199</oldFormula>
  </rdn>
  <rdn rId="0" localSheetId="46" customView="1" name="Z_98C50475_4C04_4614_833E_ABC6EEFF4E8E_.wvu.PrintArea" hidden="1" oldHidden="1">
    <formula>'276277'!$G$118:$N$169</formula>
    <oldFormula>'276277'!$G$118:$N$169</oldFormula>
  </rdn>
  <rdn rId="0" localSheetId="47" customView="1" name="Z_98C50475_4C04_4614_833E_ABC6EEFF4E8E_.wvu.PrintArea" hidden="1" oldHidden="1">
    <formula>'278'!$A$1:$F$59</formula>
    <oldFormula>'278'!$A$1:$F$59</oldFormula>
  </rdn>
  <rdn rId="0" localSheetId="51" customView="1" name="Z_98C50475_4C04_4614_833E_ABC6EEFF4E8E_.wvu.PrintArea" hidden="1" oldHidden="1">
    <formula>'320323'!$B$1:$X$63</formula>
    <oldFormula>'320323'!$B$1:$X$63</oldFormula>
  </rdn>
  <rdn rId="0" localSheetId="52" customView="1" name="Z_98C50475_4C04_4614_833E_ABC6EEFF4E8E_.wvu.PrintArea" hidden="1" oldHidden="1">
    <formula>'326327'!$A$1:$P$58</formula>
    <oldFormula>'326327'!$A$1:$P$58</oldFormula>
  </rdn>
  <rdn rId="0" localSheetId="53" customView="1" name="Z_98C50475_4C04_4614_833E_ABC6EEFF4E8E_.wvu.PrintArea" hidden="1" oldHidden="1">
    <formula>'328330'!$A$1:$S$57</formula>
    <oldFormula>'328330'!$A$1:$S$57</oldFormula>
  </rdn>
  <rdn rId="0" localSheetId="54" customView="1" name="Z_98C50475_4C04_4614_833E_ABC6EEFF4E8E_.wvu.PrintArea" hidden="1" oldHidden="1">
    <formula>'332'!$A$1:$H$58</formula>
    <oldFormula>'332'!$A$1:$H$58</oldFormula>
  </rdn>
  <rdn rId="0" localSheetId="55" customView="1" name="Z_98C50475_4C04_4614_833E_ABC6EEFF4E8E_.wvu.PrintArea" hidden="1" oldHidden="1">
    <formula>'335'!$A$1:$F$64</formula>
    <oldFormula>'335'!$A$1:$F$64</oldFormula>
  </rdn>
  <rdn rId="0" localSheetId="58" customView="1" name="Z_98C50475_4C04_4614_833E_ABC6EEFF4E8E_.wvu.PrintArea" hidden="1" oldHidden="1">
    <formula>'340'!$A$1:$E$68</formula>
    <oldFormula>'340'!$A$1:$E$68</oldFormula>
  </rdn>
  <rdn rId="0" localSheetId="60" customView="1" name="Z_98C50475_4C04_4614_833E_ABC6EEFF4E8E_.wvu.PrintArea" hidden="1" oldHidden="1">
    <formula>'352353'!$A$1:$L$67</formula>
    <oldFormula>'352353'!$A$1:$L$67</oldFormula>
  </rdn>
  <rdn rId="0" localSheetId="75" customView="1" name="Z_98C50475_4C04_4614_833E_ABC6EEFF4E8E_.wvu.PrintArea" hidden="1" oldHidden="1">
    <formula>BOOK!$A$1:$G$607</formula>
    <oldFormula>BOOK!$A$1:$G$607</oldFormula>
  </rdn>
  <rcv guid="{98C50475-4C04-4614-833E-ABC6EEFF4E8E}"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0" sId="46">
    <oc r="G36">
      <f>2223900+20</f>
    </oc>
    <nc r="G36">
      <f>2223900</f>
    </nc>
  </rcc>
  <rcc rId="8651" sId="46">
    <oc r="D36">
      <f>141856275-20</f>
    </oc>
    <nc r="D36">
      <f>141856275</f>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2" sId="52" numFmtId="4">
    <oc r="I44">
      <v>3359</v>
    </oc>
    <nc r="I44">
      <v>3356</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3" sId="2">
    <oc r="C40" t="inlineStr">
      <is>
        <t xml:space="preserve"> </t>
      </is>
    </oc>
    <nc r="C40" t="inlineStr">
      <is>
        <t>4/14/2015</t>
      </is>
    </nc>
  </rcc>
  <rcc rId="8654" sId="6" odxf="1" dxf="1">
    <oc r="D64">
      <f>'Data Sheet'!$D$42</f>
    </oc>
    <nc r="D64">
      <f>'Data Sheet'!$C$40</f>
    </nc>
    <odxf>
      <border outline="0">
        <bottom/>
      </border>
    </odxf>
    <ndxf>
      <border outline="0">
        <bottom style="thin">
          <color indexed="8"/>
        </bottom>
      </border>
    </ndxf>
  </rcc>
  <rcc rId="8655" sId="6" odxf="1" dxf="1">
    <oc r="D123">
      <f>'Data Sheet'!$D$42</f>
    </oc>
    <nc r="D123">
      <f>'Data Sheet'!$C$40</f>
    </nc>
    <odxf>
      <border outline="0">
        <bottom/>
      </border>
    </odxf>
    <ndxf>
      <border outline="0">
        <bottom style="thin">
          <color indexed="8"/>
        </bottom>
      </border>
    </ndxf>
  </rcc>
  <rcc rId="8656" sId="6" odxf="1" dxf="1">
    <oc r="E64">
      <f>'Data Sheet'!$D$40</f>
    </oc>
    <nc r="E64">
      <f>'Data Sheet'!$C$38</f>
    </nc>
    <odxf>
      <alignment horizontal="general" vertical="bottom" readingOrder="0"/>
      <border outline="0">
        <bottom/>
      </border>
    </odxf>
    <ndxf>
      <alignment horizontal="center" vertical="top" readingOrder="0"/>
      <border outline="0">
        <bottom style="thin">
          <color indexed="8"/>
        </bottom>
      </border>
    </ndxf>
  </rcc>
  <rcc rId="8657" sId="6" odxf="1" dxf="1">
    <oc r="E123">
      <f>'Data Sheet'!$D$40</f>
    </oc>
    <nc r="E123">
      <f>'Data Sheet'!$C$38</f>
    </nc>
    <odxf>
      <alignment horizontal="general" vertical="bottom" readingOrder="0"/>
      <border outline="0">
        <bottom/>
      </border>
    </odxf>
    <ndxf>
      <alignment horizontal="center" vertical="top" readingOrder="0"/>
      <border outline="0">
        <bottom style="thin">
          <color indexed="8"/>
        </bottom>
      </border>
    </ndxf>
  </rcc>
  <rcc rId="8658" sId="6">
    <oc r="B64">
      <f>'Data Sheet'!$D$27</f>
    </oc>
    <nc r="B64">
      <f>'Data Sheet'!$C$25</f>
    </nc>
  </rcc>
  <rcc rId="8659" sId="6">
    <oc r="B123">
      <f>'Data Sheet'!$D$27</f>
    </oc>
    <nc r="B123">
      <f>'Data Sheet'!$C$25</f>
    </nc>
  </rcc>
  <rcc rId="8660" sId="7" xfDxf="1" s="1" dxf="1">
    <nc r="B9" t="inlineStr">
      <is>
        <t>Christopher M. Capone</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right/>
        <top/>
        <bottom/>
      </border>
      <protection locked="1" hidden="0"/>
    </ndxf>
  </rcc>
  <rcc rId="8661" sId="7" xfDxf="1" s="1" dxf="1">
    <nc r="B10" t="inlineStr">
      <is>
        <t>Executive Vice President &amp; Chief Financial Officer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2" sId="7" xfDxf="1" s="1" dxf="1">
    <nc r="B11" t="inlineStr">
      <is>
        <t>284 South Avenue</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3" sId="7" xfDxf="1" s="1" dxf="1">
    <nc r="B12" t="inlineStr">
      <is>
        <t>Poughkeepsie, NY 12601</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4" sId="7" xfDxf="1" s="1" dxf="1">
    <nc r="B20" t="inlineStr">
      <is>
        <t>New York - December 31, 1926</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5" sId="7" xfDxf="1" s="1" dxf="1">
    <nc r="B21" t="inlineStr">
      <is>
        <t>Transportation Corporation Law</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6" sId="7" xfDxf="1" s="1" dxf="1">
    <nc r="B30" t="inlineStr">
      <is>
        <t>Property of Respondent was not held by a Receiver or Trustee</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7" sId="7" xfDxf="1" s="1" dxf="1">
    <nc r="B42" t="inlineStr">
      <is>
        <t>Electrictiy for ligtht, heat and power</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8" sId="7" xfDxf="1" s="1" dxf="1">
    <nc r="B43" t="inlineStr">
      <is>
        <t>Natural Gas (not less than 1,000 BTU's) for heating, cooking and industrial purposes</t>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cc rId="8669" sId="7" xfDxf="1" s="1" dxf="1">
    <oc r="B52" t="inlineStr">
      <is>
        <t>(1) ____ Yes.  Enter the date when such independent accountant was initially engaged: _____________.</t>
      </is>
    </oc>
    <nc r="B52" t="inlineStr">
      <is>
        <r>
          <t xml:space="preserve">(1) </t>
        </r>
        <r>
          <rPr>
            <u/>
            <sz val="12"/>
            <rFont val="Arial"/>
            <family val="2"/>
          </rPr>
          <t>__X _</t>
        </r>
        <r>
          <rPr>
            <sz val="12"/>
            <rFont val="Arial"/>
            <family val="2"/>
          </rPr>
          <t xml:space="preserve"> Yes.  Enter the date when such independent accountant was initially engaged: </t>
        </r>
        <r>
          <rPr>
            <u/>
            <sz val="12"/>
            <rFont val="Arial"/>
            <family val="2"/>
          </rPr>
          <t>__7/19/13__</t>
        </r>
        <r>
          <rPr>
            <sz val="12"/>
            <rFont val="Arial"/>
            <family val="2"/>
          </rPr>
          <t>.</t>
        </r>
      </is>
    </nc>
    <n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ndxf>
  </rcc>
  <rfmt sheetId="7" xfDxf="1" s="1" sqref="C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fmt sheetId="7" xfDxf="1" s="1" sqref="D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fmt sheetId="7" xfDxf="1" s="1" sqref="E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fmt sheetId="7" xfDxf="1" s="1" sqref="F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fmt sheetId="7" xfDxf="1" s="1" sqref="G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top/>
        <bottom/>
      </border>
      <protection locked="1" hidden="0"/>
    </dxf>
  </rfmt>
  <rfmt sheetId="7" xfDxf="1" s="1" sqref="H52" start="0" length="0">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Continuous" vertical="bottom" textRotation="0" wrapText="0" indent="0" justifyLastLine="0" shrinkToFit="0" readingOrder="0"/>
      <border diagonalUp="0" diagonalDown="0" outline="0">
        <left/>
        <right style="medium">
          <color indexed="8"/>
        </right>
        <top/>
        <bottom/>
      </border>
      <protection locked="1" hidden="0"/>
    </dxf>
  </rfmt>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3">
  <userInfo guid="{FF702CF6-C658-4778-8EDE-D38AF17D3086}" name="Bev Massarelli" id="-1213998659" dateTime="2015-03-04T17:51:16"/>
  <userInfo guid="{9F903F0A-26F1-4E00-AC17-3FC26673BD6E}" name="Bev Massarelli" id="-1214047766" dateTime="2015-03-06T08:16:43"/>
  <userInfo guid="{80947068-66C8-4865-B594-2E1823C09136}" name="Bev Massarelli" id="-1214036063" dateTime="2015-03-06T09:57:0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12" Type="http://schemas.openxmlformats.org/officeDocument/2006/relationships/printerSettings" Target="../printerSettings/printerSettings120.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5" Type="http://schemas.openxmlformats.org/officeDocument/2006/relationships/printerSettings" Target="../printerSettings/printerSettings113.bin"/><Relationship Id="rId10" Type="http://schemas.openxmlformats.org/officeDocument/2006/relationships/printerSettings" Target="../printerSettings/printerSettings118.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12" Type="http://schemas.openxmlformats.org/officeDocument/2006/relationships/printerSettings" Target="../printerSettings/printerSettings144.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11" Type="http://schemas.openxmlformats.org/officeDocument/2006/relationships/printerSettings" Target="../printerSettings/printerSettings143.bin"/><Relationship Id="rId5" Type="http://schemas.openxmlformats.org/officeDocument/2006/relationships/printerSettings" Target="../printerSettings/printerSettings137.bin"/><Relationship Id="rId10" Type="http://schemas.openxmlformats.org/officeDocument/2006/relationships/printerSettings" Target="../printerSettings/printerSettings142.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64.bin"/><Relationship Id="rId3" Type="http://schemas.openxmlformats.org/officeDocument/2006/relationships/printerSettings" Target="../printerSettings/printerSettings159.bin"/><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5" Type="http://schemas.openxmlformats.org/officeDocument/2006/relationships/printerSettings" Target="../printerSettings/printerSettings161.bin"/><Relationship Id="rId10" Type="http://schemas.openxmlformats.org/officeDocument/2006/relationships/printerSettings" Target="../printerSettings/printerSettings166.bin"/><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5" Type="http://schemas.openxmlformats.org/officeDocument/2006/relationships/printerSettings" Target="../printerSettings/printerSettings173.bin"/><Relationship Id="rId10" Type="http://schemas.openxmlformats.org/officeDocument/2006/relationships/printerSettings" Target="../printerSettings/printerSettings178.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printerSettings" Target="../printerSettings/printerSettings192.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printerSettings" Target="../printerSettings/printerSettings191.bin"/><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0" Type="http://schemas.openxmlformats.org/officeDocument/2006/relationships/printerSettings" Target="../printerSettings/printerSettings202.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12.bin"/><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12" Type="http://schemas.openxmlformats.org/officeDocument/2006/relationships/printerSettings" Target="../printerSettings/printerSettings216.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11" Type="http://schemas.openxmlformats.org/officeDocument/2006/relationships/printerSettings" Target="../printerSettings/printerSettings215.bin"/><Relationship Id="rId5" Type="http://schemas.openxmlformats.org/officeDocument/2006/relationships/printerSettings" Target="../printerSettings/printerSettings209.bin"/><Relationship Id="rId10" Type="http://schemas.openxmlformats.org/officeDocument/2006/relationships/printerSettings" Target="../printerSettings/printerSettings214.bin"/><Relationship Id="rId4" Type="http://schemas.openxmlformats.org/officeDocument/2006/relationships/printerSettings" Target="../printerSettings/printerSettings208.bin"/><Relationship Id="rId9" Type="http://schemas.openxmlformats.org/officeDocument/2006/relationships/printerSettings" Target="../printerSettings/printerSettings21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0" Type="http://schemas.openxmlformats.org/officeDocument/2006/relationships/printerSettings" Target="../printerSettings/printerSettings226.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12" Type="http://schemas.openxmlformats.org/officeDocument/2006/relationships/printerSettings" Target="../printerSettings/printerSettings24.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11" Type="http://schemas.openxmlformats.org/officeDocument/2006/relationships/printerSettings" Target="../printerSettings/printerSettings23.bin"/><Relationship Id="rId5" Type="http://schemas.openxmlformats.org/officeDocument/2006/relationships/printerSettings" Target="../printerSettings/printerSettings17.bin"/><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0" Type="http://schemas.openxmlformats.org/officeDocument/2006/relationships/printerSettings" Target="../printerSettings/printerSettings238.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5" Type="http://schemas.openxmlformats.org/officeDocument/2006/relationships/printerSettings" Target="../printerSettings/printerSettings245.bin"/><Relationship Id="rId10" Type="http://schemas.openxmlformats.org/officeDocument/2006/relationships/printerSettings" Target="../printerSettings/printerSettings250.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5" Type="http://schemas.openxmlformats.org/officeDocument/2006/relationships/printerSettings" Target="../printerSettings/printerSettings257.bin"/><Relationship Id="rId10" Type="http://schemas.openxmlformats.org/officeDocument/2006/relationships/printerSettings" Target="../printerSettings/printerSettings262.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72.bin"/><Relationship Id="rId3" Type="http://schemas.openxmlformats.org/officeDocument/2006/relationships/printerSettings" Target="../printerSettings/printerSettings267.bin"/><Relationship Id="rId7" Type="http://schemas.openxmlformats.org/officeDocument/2006/relationships/printerSettings" Target="../printerSettings/printerSettings271.bin"/><Relationship Id="rId12" Type="http://schemas.openxmlformats.org/officeDocument/2006/relationships/printerSettings" Target="../printerSettings/printerSettings276.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printerSettings" Target="../printerSettings/printerSettings275.bin"/><Relationship Id="rId5" Type="http://schemas.openxmlformats.org/officeDocument/2006/relationships/printerSettings" Target="../printerSettings/printerSettings269.bin"/><Relationship Id="rId10" Type="http://schemas.openxmlformats.org/officeDocument/2006/relationships/printerSettings" Target="../printerSettings/printerSettings274.bin"/><Relationship Id="rId4" Type="http://schemas.openxmlformats.org/officeDocument/2006/relationships/printerSettings" Target="../printerSettings/printerSettings268.bin"/><Relationship Id="rId9" Type="http://schemas.openxmlformats.org/officeDocument/2006/relationships/printerSettings" Target="../printerSettings/printerSettings27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5" Type="http://schemas.openxmlformats.org/officeDocument/2006/relationships/printerSettings" Target="../printerSettings/printerSettings293.bin"/><Relationship Id="rId10" Type="http://schemas.openxmlformats.org/officeDocument/2006/relationships/printerSettings" Target="../printerSettings/printerSettings298.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08.bin"/><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5" Type="http://schemas.openxmlformats.org/officeDocument/2006/relationships/printerSettings" Target="../printerSettings/printerSettings305.bin"/><Relationship Id="rId10" Type="http://schemas.openxmlformats.org/officeDocument/2006/relationships/printerSettings" Target="../printerSettings/printerSettings310.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5" Type="http://schemas.openxmlformats.org/officeDocument/2006/relationships/printerSettings" Target="../printerSettings/printerSettings317.bin"/><Relationship Id="rId10" Type="http://schemas.openxmlformats.org/officeDocument/2006/relationships/printerSettings" Target="../printerSettings/printerSettings322.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3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0" Type="http://schemas.openxmlformats.org/officeDocument/2006/relationships/printerSettings" Target="../printerSettings/printerSettings334.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44.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5" Type="http://schemas.openxmlformats.org/officeDocument/2006/relationships/printerSettings" Target="../printerSettings/printerSettings341.bin"/><Relationship Id="rId10" Type="http://schemas.openxmlformats.org/officeDocument/2006/relationships/printerSettings" Target="../printerSettings/printerSettings346.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5" Type="http://schemas.openxmlformats.org/officeDocument/2006/relationships/printerSettings" Target="../printerSettings/printerSettings29.bin"/><Relationship Id="rId10" Type="http://schemas.openxmlformats.org/officeDocument/2006/relationships/printerSettings" Target="../printerSettings/printerSettings34.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56.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5" Type="http://schemas.openxmlformats.org/officeDocument/2006/relationships/printerSettings" Target="../printerSettings/printerSettings353.bin"/><Relationship Id="rId10" Type="http://schemas.openxmlformats.org/officeDocument/2006/relationships/printerSettings" Target="../printerSettings/printerSettings358.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5" Type="http://schemas.openxmlformats.org/officeDocument/2006/relationships/printerSettings" Target="../printerSettings/printerSettings365.bin"/><Relationship Id="rId10" Type="http://schemas.openxmlformats.org/officeDocument/2006/relationships/printerSettings" Target="../printerSettings/printerSettings370.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80.bin"/><Relationship Id="rId3" Type="http://schemas.openxmlformats.org/officeDocument/2006/relationships/printerSettings" Target="../printerSettings/printerSettings375.bin"/><Relationship Id="rId7" Type="http://schemas.openxmlformats.org/officeDocument/2006/relationships/printerSettings" Target="../printerSettings/printerSettings379.bin"/><Relationship Id="rId12" Type="http://schemas.openxmlformats.org/officeDocument/2006/relationships/printerSettings" Target="../printerSettings/printerSettings384.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 Id="rId11" Type="http://schemas.openxmlformats.org/officeDocument/2006/relationships/printerSettings" Target="../printerSettings/printerSettings383.bin"/><Relationship Id="rId5" Type="http://schemas.openxmlformats.org/officeDocument/2006/relationships/printerSettings" Target="../printerSettings/printerSettings377.bin"/><Relationship Id="rId10" Type="http://schemas.openxmlformats.org/officeDocument/2006/relationships/printerSettings" Target="../printerSettings/printerSettings382.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92.bin"/><Relationship Id="rId3" Type="http://schemas.openxmlformats.org/officeDocument/2006/relationships/printerSettings" Target="../printerSettings/printerSettings387.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5" Type="http://schemas.openxmlformats.org/officeDocument/2006/relationships/printerSettings" Target="../printerSettings/printerSettings389.bin"/><Relationship Id="rId10" Type="http://schemas.openxmlformats.org/officeDocument/2006/relationships/printerSettings" Target="../printerSettings/printerSettings394.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04.bin"/><Relationship Id="rId3" Type="http://schemas.openxmlformats.org/officeDocument/2006/relationships/printerSettings" Target="../printerSettings/printerSettings399.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0" Type="http://schemas.openxmlformats.org/officeDocument/2006/relationships/printerSettings" Target="../printerSettings/printerSettings406.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1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2" Type="http://schemas.openxmlformats.org/officeDocument/2006/relationships/printerSettings" Target="../printerSettings/printerSettings410.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0" Type="http://schemas.openxmlformats.org/officeDocument/2006/relationships/printerSettings" Target="../printerSettings/printerSettings418.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printerSettings" Target="../printerSettings/printerSettings432.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1.bin"/><Relationship Id="rId5" Type="http://schemas.openxmlformats.org/officeDocument/2006/relationships/printerSettings" Target="../printerSettings/printerSettings42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40.bin"/><Relationship Id="rId3" Type="http://schemas.openxmlformats.org/officeDocument/2006/relationships/printerSettings" Target="../printerSettings/printerSettings435.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0" Type="http://schemas.openxmlformats.org/officeDocument/2006/relationships/printerSettings" Target="../printerSettings/printerSettings442.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52.bin"/><Relationship Id="rId3" Type="http://schemas.openxmlformats.org/officeDocument/2006/relationships/printerSettings" Target="../printerSettings/printerSettings447.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5" Type="http://schemas.openxmlformats.org/officeDocument/2006/relationships/printerSettings" Target="../printerSettings/printerSettings449.bin"/><Relationship Id="rId10" Type="http://schemas.openxmlformats.org/officeDocument/2006/relationships/printerSettings" Target="../printerSettings/printerSettings454.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64.bin"/><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12" Type="http://schemas.openxmlformats.org/officeDocument/2006/relationships/printerSettings" Target="../printerSettings/printerSettings468.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printerSettings" Target="../printerSettings/printerSettings467.bin"/><Relationship Id="rId5" Type="http://schemas.openxmlformats.org/officeDocument/2006/relationships/printerSettings" Target="../printerSettings/printerSettings461.bin"/><Relationship Id="rId10" Type="http://schemas.openxmlformats.org/officeDocument/2006/relationships/printerSettings" Target="../printerSettings/printerSettings466.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76.bin"/><Relationship Id="rId3" Type="http://schemas.openxmlformats.org/officeDocument/2006/relationships/printerSettings" Target="../printerSettings/printerSettings471.bin"/><Relationship Id="rId7" Type="http://schemas.openxmlformats.org/officeDocument/2006/relationships/printerSettings" Target="../printerSettings/printerSettings475.bin"/><Relationship Id="rId12" Type="http://schemas.openxmlformats.org/officeDocument/2006/relationships/printerSettings" Target="../printerSettings/printerSettings480.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6" Type="http://schemas.openxmlformats.org/officeDocument/2006/relationships/printerSettings" Target="../printerSettings/printerSettings474.bin"/><Relationship Id="rId11" Type="http://schemas.openxmlformats.org/officeDocument/2006/relationships/printerSettings" Target="../printerSettings/printerSettings479.bin"/><Relationship Id="rId5" Type="http://schemas.openxmlformats.org/officeDocument/2006/relationships/printerSettings" Target="../printerSettings/printerSettings473.bin"/><Relationship Id="rId10" Type="http://schemas.openxmlformats.org/officeDocument/2006/relationships/printerSettings" Target="../printerSettings/printerSettings478.bin"/><Relationship Id="rId4" Type="http://schemas.openxmlformats.org/officeDocument/2006/relationships/printerSettings" Target="../printerSettings/printerSettings472.bin"/><Relationship Id="rId9" Type="http://schemas.openxmlformats.org/officeDocument/2006/relationships/printerSettings" Target="../printerSettings/printerSettings477.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5" Type="http://schemas.openxmlformats.org/officeDocument/2006/relationships/printerSettings" Target="../printerSettings/printerSettings485.bin"/><Relationship Id="rId10" Type="http://schemas.openxmlformats.org/officeDocument/2006/relationships/printerSettings" Target="../printerSettings/printerSettings490.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00.bin"/><Relationship Id="rId3" Type="http://schemas.openxmlformats.org/officeDocument/2006/relationships/printerSettings" Target="../printerSettings/printerSettings495.bin"/><Relationship Id="rId7" Type="http://schemas.openxmlformats.org/officeDocument/2006/relationships/printerSettings" Target="../printerSettings/printerSettings499.bin"/><Relationship Id="rId12" Type="http://schemas.openxmlformats.org/officeDocument/2006/relationships/printerSettings" Target="../printerSettings/printerSettings504.bin"/><Relationship Id="rId2" Type="http://schemas.openxmlformats.org/officeDocument/2006/relationships/printerSettings" Target="../printerSettings/printerSettings494.bin"/><Relationship Id="rId1" Type="http://schemas.openxmlformats.org/officeDocument/2006/relationships/printerSettings" Target="../printerSettings/printerSettings493.bin"/><Relationship Id="rId6" Type="http://schemas.openxmlformats.org/officeDocument/2006/relationships/printerSettings" Target="../printerSettings/printerSettings498.bin"/><Relationship Id="rId11" Type="http://schemas.openxmlformats.org/officeDocument/2006/relationships/printerSettings" Target="../printerSettings/printerSettings503.bin"/><Relationship Id="rId5" Type="http://schemas.openxmlformats.org/officeDocument/2006/relationships/printerSettings" Target="../printerSettings/printerSettings497.bin"/><Relationship Id="rId10" Type="http://schemas.openxmlformats.org/officeDocument/2006/relationships/printerSettings" Target="../printerSettings/printerSettings502.bin"/><Relationship Id="rId4" Type="http://schemas.openxmlformats.org/officeDocument/2006/relationships/printerSettings" Target="../printerSettings/printerSettings496.bin"/><Relationship Id="rId9" Type="http://schemas.openxmlformats.org/officeDocument/2006/relationships/printerSettings" Target="../printerSettings/printerSettings50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12.bin"/><Relationship Id="rId3" Type="http://schemas.openxmlformats.org/officeDocument/2006/relationships/printerSettings" Target="../printerSettings/printerSettings507.bin"/><Relationship Id="rId7" Type="http://schemas.openxmlformats.org/officeDocument/2006/relationships/printerSettings" Target="../printerSettings/printerSettings511.bin"/><Relationship Id="rId12" Type="http://schemas.openxmlformats.org/officeDocument/2006/relationships/printerSettings" Target="../printerSettings/printerSettings516.bin"/><Relationship Id="rId2" Type="http://schemas.openxmlformats.org/officeDocument/2006/relationships/printerSettings" Target="../printerSettings/printerSettings506.bin"/><Relationship Id="rId1" Type="http://schemas.openxmlformats.org/officeDocument/2006/relationships/printerSettings" Target="../printerSettings/printerSettings505.bin"/><Relationship Id="rId6" Type="http://schemas.openxmlformats.org/officeDocument/2006/relationships/printerSettings" Target="../printerSettings/printerSettings510.bin"/><Relationship Id="rId11" Type="http://schemas.openxmlformats.org/officeDocument/2006/relationships/printerSettings" Target="../printerSettings/printerSettings515.bin"/><Relationship Id="rId5" Type="http://schemas.openxmlformats.org/officeDocument/2006/relationships/printerSettings" Target="../printerSettings/printerSettings509.bin"/><Relationship Id="rId10" Type="http://schemas.openxmlformats.org/officeDocument/2006/relationships/printerSettings" Target="../printerSettings/printerSettings514.bin"/><Relationship Id="rId4" Type="http://schemas.openxmlformats.org/officeDocument/2006/relationships/printerSettings" Target="../printerSettings/printerSettings508.bin"/><Relationship Id="rId9" Type="http://schemas.openxmlformats.org/officeDocument/2006/relationships/printerSettings" Target="../printerSettings/printerSettings513.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24.bin"/><Relationship Id="rId3" Type="http://schemas.openxmlformats.org/officeDocument/2006/relationships/printerSettings" Target="../printerSettings/printerSettings519.bin"/><Relationship Id="rId7" Type="http://schemas.openxmlformats.org/officeDocument/2006/relationships/printerSettings" Target="../printerSettings/printerSettings523.bin"/><Relationship Id="rId12" Type="http://schemas.openxmlformats.org/officeDocument/2006/relationships/printerSettings" Target="../printerSettings/printerSettings528.bin"/><Relationship Id="rId2" Type="http://schemas.openxmlformats.org/officeDocument/2006/relationships/printerSettings" Target="../printerSettings/printerSettings518.bin"/><Relationship Id="rId1" Type="http://schemas.openxmlformats.org/officeDocument/2006/relationships/printerSettings" Target="../printerSettings/printerSettings517.bin"/><Relationship Id="rId6" Type="http://schemas.openxmlformats.org/officeDocument/2006/relationships/printerSettings" Target="../printerSettings/printerSettings522.bin"/><Relationship Id="rId11" Type="http://schemas.openxmlformats.org/officeDocument/2006/relationships/printerSettings" Target="../printerSettings/printerSettings527.bin"/><Relationship Id="rId5" Type="http://schemas.openxmlformats.org/officeDocument/2006/relationships/printerSettings" Target="../printerSettings/printerSettings521.bin"/><Relationship Id="rId10" Type="http://schemas.openxmlformats.org/officeDocument/2006/relationships/printerSettings" Target="../printerSettings/printerSettings526.bin"/><Relationship Id="rId4" Type="http://schemas.openxmlformats.org/officeDocument/2006/relationships/printerSettings" Target="../printerSettings/printerSettings520.bin"/><Relationship Id="rId9" Type="http://schemas.openxmlformats.org/officeDocument/2006/relationships/printerSettings" Target="../printerSettings/printerSettings525.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36.bin"/><Relationship Id="rId13" Type="http://schemas.openxmlformats.org/officeDocument/2006/relationships/drawing" Target="../drawings/drawing2.xml"/><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12" Type="http://schemas.openxmlformats.org/officeDocument/2006/relationships/printerSettings" Target="../printerSettings/printerSettings540.bin"/><Relationship Id="rId2" Type="http://schemas.openxmlformats.org/officeDocument/2006/relationships/printerSettings" Target="../printerSettings/printerSettings530.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11" Type="http://schemas.openxmlformats.org/officeDocument/2006/relationships/printerSettings" Target="../printerSettings/printerSettings539.bin"/><Relationship Id="rId5" Type="http://schemas.openxmlformats.org/officeDocument/2006/relationships/printerSettings" Target="../printerSettings/printerSettings533.bin"/><Relationship Id="rId15" Type="http://schemas.openxmlformats.org/officeDocument/2006/relationships/ctrlProp" Target="../ctrlProps/ctrlProp1.xml"/><Relationship Id="rId10" Type="http://schemas.openxmlformats.org/officeDocument/2006/relationships/printerSettings" Target="../printerSettings/printerSettings538.bin"/><Relationship Id="rId4" Type="http://schemas.openxmlformats.org/officeDocument/2006/relationships/printerSettings" Target="../printerSettings/printerSettings532.bin"/><Relationship Id="rId9" Type="http://schemas.openxmlformats.org/officeDocument/2006/relationships/printerSettings" Target="../printerSettings/printerSettings537.bin"/><Relationship Id="rId14" Type="http://schemas.openxmlformats.org/officeDocument/2006/relationships/vmlDrawing" Target="../drawings/vmlDrawing1.v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48.bin"/><Relationship Id="rId13" Type="http://schemas.openxmlformats.org/officeDocument/2006/relationships/drawing" Target="../drawings/drawing3.xml"/><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12" Type="http://schemas.openxmlformats.org/officeDocument/2006/relationships/printerSettings" Target="../printerSettings/printerSettings552.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1.bin"/><Relationship Id="rId5" Type="http://schemas.openxmlformats.org/officeDocument/2006/relationships/printerSettings" Target="../printerSettings/printerSettings545.bin"/><Relationship Id="rId15" Type="http://schemas.openxmlformats.org/officeDocument/2006/relationships/ctrlProp" Target="../ctrlProps/ctrlProp2.xml"/><Relationship Id="rId10" Type="http://schemas.openxmlformats.org/officeDocument/2006/relationships/printerSettings" Target="../printerSettings/printerSettings550.bin"/><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 Id="rId14"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60.bin"/><Relationship Id="rId13" Type="http://schemas.openxmlformats.org/officeDocument/2006/relationships/drawing" Target="../drawings/drawing4.xml"/><Relationship Id="rId3" Type="http://schemas.openxmlformats.org/officeDocument/2006/relationships/printerSettings" Target="../printerSettings/printerSettings555.bin"/><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2" Type="http://schemas.openxmlformats.org/officeDocument/2006/relationships/printerSettings" Target="../printerSettings/printerSettings554.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5" Type="http://schemas.openxmlformats.org/officeDocument/2006/relationships/printerSettings" Target="../printerSettings/printerSettings557.bin"/><Relationship Id="rId15" Type="http://schemas.openxmlformats.org/officeDocument/2006/relationships/ctrlProp" Target="../ctrlProps/ctrlProp3.xml"/><Relationship Id="rId10" Type="http://schemas.openxmlformats.org/officeDocument/2006/relationships/printerSettings" Target="../printerSettings/printerSettings562.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vmlDrawing" Target="../drawings/vmlDrawing3.v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72.bin"/><Relationship Id="rId3" Type="http://schemas.openxmlformats.org/officeDocument/2006/relationships/printerSettings" Target="../printerSettings/printerSettings567.bin"/><Relationship Id="rId7" Type="http://schemas.openxmlformats.org/officeDocument/2006/relationships/printerSettings" Target="../printerSettings/printerSettings571.bin"/><Relationship Id="rId12" Type="http://schemas.openxmlformats.org/officeDocument/2006/relationships/printerSettings" Target="../printerSettings/printerSettings576.bin"/><Relationship Id="rId2" Type="http://schemas.openxmlformats.org/officeDocument/2006/relationships/printerSettings" Target="../printerSettings/printerSettings566.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printerSettings" Target="../printerSettings/printerSettings575.bin"/><Relationship Id="rId5" Type="http://schemas.openxmlformats.org/officeDocument/2006/relationships/printerSettings" Target="../printerSettings/printerSettings569.bin"/><Relationship Id="rId10" Type="http://schemas.openxmlformats.org/officeDocument/2006/relationships/printerSettings" Target="../printerSettings/printerSettings574.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84.bin"/><Relationship Id="rId3" Type="http://schemas.openxmlformats.org/officeDocument/2006/relationships/printerSettings" Target="../printerSettings/printerSettings579.bin"/><Relationship Id="rId7" Type="http://schemas.openxmlformats.org/officeDocument/2006/relationships/printerSettings" Target="../printerSettings/printerSettings583.bin"/><Relationship Id="rId12" Type="http://schemas.openxmlformats.org/officeDocument/2006/relationships/printerSettings" Target="../printerSettings/printerSettings588.bin"/><Relationship Id="rId2" Type="http://schemas.openxmlformats.org/officeDocument/2006/relationships/printerSettings" Target="../printerSettings/printerSettings578.bin"/><Relationship Id="rId1" Type="http://schemas.openxmlformats.org/officeDocument/2006/relationships/printerSettings" Target="../printerSettings/printerSettings577.bin"/><Relationship Id="rId6" Type="http://schemas.openxmlformats.org/officeDocument/2006/relationships/printerSettings" Target="../printerSettings/printerSettings582.bin"/><Relationship Id="rId11" Type="http://schemas.openxmlformats.org/officeDocument/2006/relationships/printerSettings" Target="../printerSettings/printerSettings587.bin"/><Relationship Id="rId5" Type="http://schemas.openxmlformats.org/officeDocument/2006/relationships/printerSettings" Target="../printerSettings/printerSettings581.bin"/><Relationship Id="rId10" Type="http://schemas.openxmlformats.org/officeDocument/2006/relationships/printerSettings" Target="../printerSettings/printerSettings586.bin"/><Relationship Id="rId4" Type="http://schemas.openxmlformats.org/officeDocument/2006/relationships/printerSettings" Target="../printerSettings/printerSettings580.bin"/><Relationship Id="rId9" Type="http://schemas.openxmlformats.org/officeDocument/2006/relationships/printerSettings" Target="../printerSettings/printerSettings58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96.bin"/><Relationship Id="rId3" Type="http://schemas.openxmlformats.org/officeDocument/2006/relationships/printerSettings" Target="../printerSettings/printerSettings591.bin"/><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2" Type="http://schemas.openxmlformats.org/officeDocument/2006/relationships/printerSettings" Target="../printerSettings/printerSettings590.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5" Type="http://schemas.openxmlformats.org/officeDocument/2006/relationships/printerSettings" Target="../printerSettings/printerSettings593.bin"/><Relationship Id="rId10" Type="http://schemas.openxmlformats.org/officeDocument/2006/relationships/printerSettings" Target="../printerSettings/printerSettings598.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08.bin"/><Relationship Id="rId3" Type="http://schemas.openxmlformats.org/officeDocument/2006/relationships/printerSettings" Target="../printerSettings/printerSettings603.bin"/><Relationship Id="rId7" Type="http://schemas.openxmlformats.org/officeDocument/2006/relationships/printerSettings" Target="../printerSettings/printerSettings607.bin"/><Relationship Id="rId12" Type="http://schemas.openxmlformats.org/officeDocument/2006/relationships/printerSettings" Target="../printerSettings/printerSettings612.bin"/><Relationship Id="rId2" Type="http://schemas.openxmlformats.org/officeDocument/2006/relationships/printerSettings" Target="../printerSettings/printerSettings602.bin"/><Relationship Id="rId1" Type="http://schemas.openxmlformats.org/officeDocument/2006/relationships/printerSettings" Target="../printerSettings/printerSettings601.bin"/><Relationship Id="rId6" Type="http://schemas.openxmlformats.org/officeDocument/2006/relationships/printerSettings" Target="../printerSettings/printerSettings606.bin"/><Relationship Id="rId11" Type="http://schemas.openxmlformats.org/officeDocument/2006/relationships/printerSettings" Target="../printerSettings/printerSettings611.bin"/><Relationship Id="rId5" Type="http://schemas.openxmlformats.org/officeDocument/2006/relationships/printerSettings" Target="../printerSettings/printerSettings605.bin"/><Relationship Id="rId10" Type="http://schemas.openxmlformats.org/officeDocument/2006/relationships/printerSettings" Target="../printerSettings/printerSettings610.bin"/><Relationship Id="rId4" Type="http://schemas.openxmlformats.org/officeDocument/2006/relationships/printerSettings" Target="../printerSettings/printerSettings604.bin"/><Relationship Id="rId9" Type="http://schemas.openxmlformats.org/officeDocument/2006/relationships/printerSettings" Target="../printerSettings/printerSettings60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20.bin"/><Relationship Id="rId3" Type="http://schemas.openxmlformats.org/officeDocument/2006/relationships/printerSettings" Target="../printerSettings/printerSettings615.bin"/><Relationship Id="rId7" Type="http://schemas.openxmlformats.org/officeDocument/2006/relationships/printerSettings" Target="../printerSettings/printerSettings619.bin"/><Relationship Id="rId12" Type="http://schemas.openxmlformats.org/officeDocument/2006/relationships/printerSettings" Target="../printerSettings/printerSettings624.bin"/><Relationship Id="rId2" Type="http://schemas.openxmlformats.org/officeDocument/2006/relationships/printerSettings" Target="../printerSettings/printerSettings614.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5" Type="http://schemas.openxmlformats.org/officeDocument/2006/relationships/printerSettings" Target="../printerSettings/printerSettings617.bin"/><Relationship Id="rId10" Type="http://schemas.openxmlformats.org/officeDocument/2006/relationships/printerSettings" Target="../printerSettings/printerSettings622.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32.bin"/><Relationship Id="rId3" Type="http://schemas.openxmlformats.org/officeDocument/2006/relationships/printerSettings" Target="../printerSettings/printerSettings627.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2" Type="http://schemas.openxmlformats.org/officeDocument/2006/relationships/printerSettings" Target="../printerSettings/printerSettings626.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0" Type="http://schemas.openxmlformats.org/officeDocument/2006/relationships/printerSettings" Target="../printerSettings/printerSettings634.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44.bin"/><Relationship Id="rId13" Type="http://schemas.openxmlformats.org/officeDocument/2006/relationships/drawing" Target="../drawings/drawing5.xml"/><Relationship Id="rId3" Type="http://schemas.openxmlformats.org/officeDocument/2006/relationships/printerSettings" Target="../printerSettings/printerSettings639.bin"/><Relationship Id="rId7" Type="http://schemas.openxmlformats.org/officeDocument/2006/relationships/printerSettings" Target="../printerSettings/printerSettings643.bin"/><Relationship Id="rId12" Type="http://schemas.openxmlformats.org/officeDocument/2006/relationships/printerSettings" Target="../printerSettings/printerSettings648.bin"/><Relationship Id="rId2" Type="http://schemas.openxmlformats.org/officeDocument/2006/relationships/printerSettings" Target="../printerSettings/printerSettings638.bin"/><Relationship Id="rId1" Type="http://schemas.openxmlformats.org/officeDocument/2006/relationships/printerSettings" Target="../printerSettings/printerSettings637.bin"/><Relationship Id="rId6" Type="http://schemas.openxmlformats.org/officeDocument/2006/relationships/printerSettings" Target="../printerSettings/printerSettings642.bin"/><Relationship Id="rId11" Type="http://schemas.openxmlformats.org/officeDocument/2006/relationships/printerSettings" Target="../printerSettings/printerSettings647.bin"/><Relationship Id="rId5" Type="http://schemas.openxmlformats.org/officeDocument/2006/relationships/printerSettings" Target="../printerSettings/printerSettings641.bin"/><Relationship Id="rId15" Type="http://schemas.openxmlformats.org/officeDocument/2006/relationships/ctrlProp" Target="../ctrlProps/ctrlProp4.xml"/><Relationship Id="rId10" Type="http://schemas.openxmlformats.org/officeDocument/2006/relationships/printerSettings" Target="../printerSettings/printerSettings646.bin"/><Relationship Id="rId4" Type="http://schemas.openxmlformats.org/officeDocument/2006/relationships/printerSettings" Target="../printerSettings/printerSettings640.bin"/><Relationship Id="rId9" Type="http://schemas.openxmlformats.org/officeDocument/2006/relationships/printerSettings" Target="../printerSettings/printerSettings645.bin"/><Relationship Id="rId14" Type="http://schemas.openxmlformats.org/officeDocument/2006/relationships/vmlDrawing" Target="../drawings/vmlDrawing4.vm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56.bin"/><Relationship Id="rId3" Type="http://schemas.openxmlformats.org/officeDocument/2006/relationships/printerSettings" Target="../printerSettings/printerSettings651.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2" Type="http://schemas.openxmlformats.org/officeDocument/2006/relationships/printerSettings" Target="../printerSettings/printerSettings650.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5" Type="http://schemas.openxmlformats.org/officeDocument/2006/relationships/printerSettings" Target="../printerSettings/printerSettings653.bin"/><Relationship Id="rId10" Type="http://schemas.openxmlformats.org/officeDocument/2006/relationships/printerSettings" Target="../printerSettings/printerSettings658.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68.bin"/><Relationship Id="rId3" Type="http://schemas.openxmlformats.org/officeDocument/2006/relationships/printerSettings" Target="../printerSettings/printerSettings663.bin"/><Relationship Id="rId7" Type="http://schemas.openxmlformats.org/officeDocument/2006/relationships/printerSettings" Target="../printerSettings/printerSettings667.bin"/><Relationship Id="rId12" Type="http://schemas.openxmlformats.org/officeDocument/2006/relationships/printerSettings" Target="../printerSettings/printerSettings672.bin"/><Relationship Id="rId2" Type="http://schemas.openxmlformats.org/officeDocument/2006/relationships/printerSettings" Target="../printerSettings/printerSettings662.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printerSettings" Target="../printerSettings/printerSettings671.bin"/><Relationship Id="rId5" Type="http://schemas.openxmlformats.org/officeDocument/2006/relationships/printerSettings" Target="../printerSettings/printerSettings665.bin"/><Relationship Id="rId10" Type="http://schemas.openxmlformats.org/officeDocument/2006/relationships/printerSettings" Target="../printerSettings/printerSettings670.bin"/><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80.bin"/><Relationship Id="rId3" Type="http://schemas.openxmlformats.org/officeDocument/2006/relationships/printerSettings" Target="../printerSettings/printerSettings675.bin"/><Relationship Id="rId7" Type="http://schemas.openxmlformats.org/officeDocument/2006/relationships/printerSettings" Target="../printerSettings/printerSettings679.bin"/><Relationship Id="rId12" Type="http://schemas.openxmlformats.org/officeDocument/2006/relationships/printerSettings" Target="../printerSettings/printerSettings684.bin"/><Relationship Id="rId2" Type="http://schemas.openxmlformats.org/officeDocument/2006/relationships/printerSettings" Target="../printerSettings/printerSettings674.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11" Type="http://schemas.openxmlformats.org/officeDocument/2006/relationships/printerSettings" Target="../printerSettings/printerSettings683.bin"/><Relationship Id="rId5" Type="http://schemas.openxmlformats.org/officeDocument/2006/relationships/printerSettings" Target="../printerSettings/printerSettings677.bin"/><Relationship Id="rId10" Type="http://schemas.openxmlformats.org/officeDocument/2006/relationships/printerSettings" Target="../printerSettings/printerSettings682.bin"/><Relationship Id="rId4" Type="http://schemas.openxmlformats.org/officeDocument/2006/relationships/printerSettings" Target="../printerSettings/printerSettings676.bin"/><Relationship Id="rId9" Type="http://schemas.openxmlformats.org/officeDocument/2006/relationships/printerSettings" Target="../printerSettings/printerSettings681.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92.bin"/><Relationship Id="rId3" Type="http://schemas.openxmlformats.org/officeDocument/2006/relationships/printerSettings" Target="../printerSettings/printerSettings687.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2" Type="http://schemas.openxmlformats.org/officeDocument/2006/relationships/printerSettings" Target="../printerSettings/printerSettings686.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0" Type="http://schemas.openxmlformats.org/officeDocument/2006/relationships/printerSettings" Target="../printerSettings/printerSettings694.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04.bin"/><Relationship Id="rId3" Type="http://schemas.openxmlformats.org/officeDocument/2006/relationships/printerSettings" Target="../printerSettings/printerSettings699.bin"/><Relationship Id="rId7" Type="http://schemas.openxmlformats.org/officeDocument/2006/relationships/printerSettings" Target="../printerSettings/printerSettings703.bin"/><Relationship Id="rId12" Type="http://schemas.openxmlformats.org/officeDocument/2006/relationships/printerSettings" Target="../printerSettings/printerSettings708.bin"/><Relationship Id="rId2" Type="http://schemas.openxmlformats.org/officeDocument/2006/relationships/printerSettings" Target="../printerSettings/printerSettings698.bin"/><Relationship Id="rId1" Type="http://schemas.openxmlformats.org/officeDocument/2006/relationships/printerSettings" Target="../printerSettings/printerSettings697.bin"/><Relationship Id="rId6" Type="http://schemas.openxmlformats.org/officeDocument/2006/relationships/printerSettings" Target="../printerSettings/printerSettings702.bin"/><Relationship Id="rId11" Type="http://schemas.openxmlformats.org/officeDocument/2006/relationships/printerSettings" Target="../printerSettings/printerSettings707.bin"/><Relationship Id="rId5" Type="http://schemas.openxmlformats.org/officeDocument/2006/relationships/printerSettings" Target="../printerSettings/printerSettings701.bin"/><Relationship Id="rId10" Type="http://schemas.openxmlformats.org/officeDocument/2006/relationships/printerSettings" Target="../printerSettings/printerSettings706.bin"/><Relationship Id="rId4" Type="http://schemas.openxmlformats.org/officeDocument/2006/relationships/printerSettings" Target="../printerSettings/printerSettings700.bin"/><Relationship Id="rId9" Type="http://schemas.openxmlformats.org/officeDocument/2006/relationships/printerSettings" Target="../printerSettings/printerSettings7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8.bin"/><Relationship Id="rId13" Type="http://schemas.openxmlformats.org/officeDocument/2006/relationships/drawing" Target="../drawings/drawing1.xml"/><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2.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printerSettings" Target="../printerSettings/printerSettings71.bin"/><Relationship Id="rId5" Type="http://schemas.openxmlformats.org/officeDocument/2006/relationships/printerSettings" Target="../printerSettings/printerSettings65.bin"/><Relationship Id="rId10" Type="http://schemas.openxmlformats.org/officeDocument/2006/relationships/printerSettings" Target="../printerSettings/printerSettings70.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16.bin"/><Relationship Id="rId3" Type="http://schemas.openxmlformats.org/officeDocument/2006/relationships/printerSettings" Target="../printerSettings/printerSettings711.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2" Type="http://schemas.openxmlformats.org/officeDocument/2006/relationships/printerSettings" Target="../printerSettings/printerSettings710.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0" Type="http://schemas.openxmlformats.org/officeDocument/2006/relationships/printerSettings" Target="../printerSettings/printerSettings718.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28.bin"/><Relationship Id="rId3" Type="http://schemas.openxmlformats.org/officeDocument/2006/relationships/printerSettings" Target="../printerSettings/printerSettings723.bin"/><Relationship Id="rId7" Type="http://schemas.openxmlformats.org/officeDocument/2006/relationships/printerSettings" Target="../printerSettings/printerSettings727.bin"/><Relationship Id="rId12" Type="http://schemas.openxmlformats.org/officeDocument/2006/relationships/printerSettings" Target="../printerSettings/printerSettings732.bin"/><Relationship Id="rId2" Type="http://schemas.openxmlformats.org/officeDocument/2006/relationships/printerSettings" Target="../printerSettings/printerSettings722.bin"/><Relationship Id="rId1" Type="http://schemas.openxmlformats.org/officeDocument/2006/relationships/printerSettings" Target="../printerSettings/printerSettings721.bin"/><Relationship Id="rId6" Type="http://schemas.openxmlformats.org/officeDocument/2006/relationships/printerSettings" Target="../printerSettings/printerSettings726.bin"/><Relationship Id="rId11" Type="http://schemas.openxmlformats.org/officeDocument/2006/relationships/printerSettings" Target="../printerSettings/printerSettings731.bin"/><Relationship Id="rId5" Type="http://schemas.openxmlformats.org/officeDocument/2006/relationships/printerSettings" Target="../printerSettings/printerSettings725.bin"/><Relationship Id="rId10" Type="http://schemas.openxmlformats.org/officeDocument/2006/relationships/printerSettings" Target="../printerSettings/printerSettings730.bin"/><Relationship Id="rId4" Type="http://schemas.openxmlformats.org/officeDocument/2006/relationships/printerSettings" Target="../printerSettings/printerSettings724.bin"/><Relationship Id="rId9" Type="http://schemas.openxmlformats.org/officeDocument/2006/relationships/printerSettings" Target="../printerSettings/printerSettings72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40.bin"/><Relationship Id="rId3" Type="http://schemas.openxmlformats.org/officeDocument/2006/relationships/printerSettings" Target="../printerSettings/printerSettings735.bin"/><Relationship Id="rId7" Type="http://schemas.openxmlformats.org/officeDocument/2006/relationships/printerSettings" Target="../printerSettings/printerSettings739.bin"/><Relationship Id="rId12" Type="http://schemas.openxmlformats.org/officeDocument/2006/relationships/printerSettings" Target="../printerSettings/printerSettings744.bin"/><Relationship Id="rId2" Type="http://schemas.openxmlformats.org/officeDocument/2006/relationships/printerSettings" Target="../printerSettings/printerSettings734.bin"/><Relationship Id="rId1" Type="http://schemas.openxmlformats.org/officeDocument/2006/relationships/printerSettings" Target="../printerSettings/printerSettings733.bin"/><Relationship Id="rId6" Type="http://schemas.openxmlformats.org/officeDocument/2006/relationships/printerSettings" Target="../printerSettings/printerSettings738.bin"/><Relationship Id="rId11" Type="http://schemas.openxmlformats.org/officeDocument/2006/relationships/printerSettings" Target="../printerSettings/printerSettings743.bin"/><Relationship Id="rId5" Type="http://schemas.openxmlformats.org/officeDocument/2006/relationships/printerSettings" Target="../printerSettings/printerSettings737.bin"/><Relationship Id="rId10" Type="http://schemas.openxmlformats.org/officeDocument/2006/relationships/printerSettings" Target="../printerSettings/printerSettings742.bin"/><Relationship Id="rId4" Type="http://schemas.openxmlformats.org/officeDocument/2006/relationships/printerSettings" Target="../printerSettings/printerSettings736.bin"/><Relationship Id="rId9" Type="http://schemas.openxmlformats.org/officeDocument/2006/relationships/printerSettings" Target="../printerSettings/printerSettings741.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52.bin"/><Relationship Id="rId3" Type="http://schemas.openxmlformats.org/officeDocument/2006/relationships/printerSettings" Target="../printerSettings/printerSettings747.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2" Type="http://schemas.openxmlformats.org/officeDocument/2006/relationships/printerSettings" Target="../printerSettings/printerSettings746.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5" Type="http://schemas.openxmlformats.org/officeDocument/2006/relationships/printerSettings" Target="../printerSettings/printerSettings749.bin"/><Relationship Id="rId10" Type="http://schemas.openxmlformats.org/officeDocument/2006/relationships/printerSettings" Target="../printerSettings/printerSettings754.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64.bin"/><Relationship Id="rId3" Type="http://schemas.openxmlformats.org/officeDocument/2006/relationships/printerSettings" Target="../printerSettings/printerSettings759.bin"/><Relationship Id="rId7" Type="http://schemas.openxmlformats.org/officeDocument/2006/relationships/printerSettings" Target="../printerSettings/printerSettings763.bin"/><Relationship Id="rId12" Type="http://schemas.openxmlformats.org/officeDocument/2006/relationships/printerSettings" Target="../printerSettings/printerSettings768.bin"/><Relationship Id="rId2" Type="http://schemas.openxmlformats.org/officeDocument/2006/relationships/printerSettings" Target="../printerSettings/printerSettings758.bin"/><Relationship Id="rId1" Type="http://schemas.openxmlformats.org/officeDocument/2006/relationships/printerSettings" Target="../printerSettings/printerSettings757.bin"/><Relationship Id="rId6" Type="http://schemas.openxmlformats.org/officeDocument/2006/relationships/printerSettings" Target="../printerSettings/printerSettings762.bin"/><Relationship Id="rId11" Type="http://schemas.openxmlformats.org/officeDocument/2006/relationships/printerSettings" Target="../printerSettings/printerSettings767.bin"/><Relationship Id="rId5" Type="http://schemas.openxmlformats.org/officeDocument/2006/relationships/printerSettings" Target="../printerSettings/printerSettings761.bin"/><Relationship Id="rId10" Type="http://schemas.openxmlformats.org/officeDocument/2006/relationships/printerSettings" Target="../printerSettings/printerSettings766.bin"/><Relationship Id="rId4" Type="http://schemas.openxmlformats.org/officeDocument/2006/relationships/printerSettings" Target="../printerSettings/printerSettings760.bin"/><Relationship Id="rId9" Type="http://schemas.openxmlformats.org/officeDocument/2006/relationships/printerSettings" Target="../printerSettings/printerSettings765.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76.bin"/><Relationship Id="rId3" Type="http://schemas.openxmlformats.org/officeDocument/2006/relationships/printerSettings" Target="../printerSettings/printerSettings771.bin"/><Relationship Id="rId7" Type="http://schemas.openxmlformats.org/officeDocument/2006/relationships/printerSettings" Target="../printerSettings/printerSettings775.bin"/><Relationship Id="rId12" Type="http://schemas.openxmlformats.org/officeDocument/2006/relationships/printerSettings" Target="../printerSettings/printerSettings780.bin"/><Relationship Id="rId2" Type="http://schemas.openxmlformats.org/officeDocument/2006/relationships/printerSettings" Target="../printerSettings/printerSettings770.bin"/><Relationship Id="rId1" Type="http://schemas.openxmlformats.org/officeDocument/2006/relationships/printerSettings" Target="../printerSettings/printerSettings769.bin"/><Relationship Id="rId6" Type="http://schemas.openxmlformats.org/officeDocument/2006/relationships/printerSettings" Target="../printerSettings/printerSettings774.bin"/><Relationship Id="rId11" Type="http://schemas.openxmlformats.org/officeDocument/2006/relationships/printerSettings" Target="../printerSettings/printerSettings779.bin"/><Relationship Id="rId5" Type="http://schemas.openxmlformats.org/officeDocument/2006/relationships/printerSettings" Target="../printerSettings/printerSettings773.bin"/><Relationship Id="rId10" Type="http://schemas.openxmlformats.org/officeDocument/2006/relationships/printerSettings" Target="../printerSettings/printerSettings778.bin"/><Relationship Id="rId4" Type="http://schemas.openxmlformats.org/officeDocument/2006/relationships/printerSettings" Target="../printerSettings/printerSettings772.bin"/><Relationship Id="rId9" Type="http://schemas.openxmlformats.org/officeDocument/2006/relationships/printerSettings" Target="../printerSettings/printerSettings777.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788.bin"/><Relationship Id="rId3" Type="http://schemas.openxmlformats.org/officeDocument/2006/relationships/printerSettings" Target="../printerSettings/printerSettings783.bin"/><Relationship Id="rId7" Type="http://schemas.openxmlformats.org/officeDocument/2006/relationships/printerSettings" Target="../printerSettings/printerSettings787.bin"/><Relationship Id="rId12" Type="http://schemas.openxmlformats.org/officeDocument/2006/relationships/printerSettings" Target="../printerSettings/printerSettings792.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11" Type="http://schemas.openxmlformats.org/officeDocument/2006/relationships/printerSettings" Target="../printerSettings/printerSettings791.bin"/><Relationship Id="rId5" Type="http://schemas.openxmlformats.org/officeDocument/2006/relationships/printerSettings" Target="../printerSettings/printerSettings785.bin"/><Relationship Id="rId10" Type="http://schemas.openxmlformats.org/officeDocument/2006/relationships/printerSettings" Target="../printerSettings/printerSettings790.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800.bin"/><Relationship Id="rId3" Type="http://schemas.openxmlformats.org/officeDocument/2006/relationships/printerSettings" Target="../printerSettings/printerSettings795.bin"/><Relationship Id="rId7" Type="http://schemas.openxmlformats.org/officeDocument/2006/relationships/printerSettings" Target="../printerSettings/printerSettings799.bin"/><Relationship Id="rId12" Type="http://schemas.openxmlformats.org/officeDocument/2006/relationships/printerSettings" Target="../printerSettings/printerSettings804.bin"/><Relationship Id="rId2" Type="http://schemas.openxmlformats.org/officeDocument/2006/relationships/printerSettings" Target="../printerSettings/printerSettings794.bin"/><Relationship Id="rId1" Type="http://schemas.openxmlformats.org/officeDocument/2006/relationships/printerSettings" Target="../printerSettings/printerSettings793.bin"/><Relationship Id="rId6" Type="http://schemas.openxmlformats.org/officeDocument/2006/relationships/printerSettings" Target="../printerSettings/printerSettings798.bin"/><Relationship Id="rId11" Type="http://schemas.openxmlformats.org/officeDocument/2006/relationships/printerSettings" Target="../printerSettings/printerSettings803.bin"/><Relationship Id="rId5" Type="http://schemas.openxmlformats.org/officeDocument/2006/relationships/printerSettings" Target="../printerSettings/printerSettings797.bin"/><Relationship Id="rId10" Type="http://schemas.openxmlformats.org/officeDocument/2006/relationships/printerSettings" Target="../printerSettings/printerSettings802.bin"/><Relationship Id="rId4" Type="http://schemas.openxmlformats.org/officeDocument/2006/relationships/printerSettings" Target="../printerSettings/printerSettings796.bin"/><Relationship Id="rId9" Type="http://schemas.openxmlformats.org/officeDocument/2006/relationships/printerSettings" Target="../printerSettings/printerSettings801.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812.bin"/><Relationship Id="rId3" Type="http://schemas.openxmlformats.org/officeDocument/2006/relationships/printerSettings" Target="../printerSettings/printerSettings807.bin"/><Relationship Id="rId7" Type="http://schemas.openxmlformats.org/officeDocument/2006/relationships/printerSettings" Target="../printerSettings/printerSettings811.bin"/><Relationship Id="rId12" Type="http://schemas.openxmlformats.org/officeDocument/2006/relationships/printerSettings" Target="../printerSettings/printerSettings816.bin"/><Relationship Id="rId2" Type="http://schemas.openxmlformats.org/officeDocument/2006/relationships/printerSettings" Target="../printerSettings/printerSettings806.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11" Type="http://schemas.openxmlformats.org/officeDocument/2006/relationships/printerSettings" Target="../printerSettings/printerSettings815.bin"/><Relationship Id="rId5" Type="http://schemas.openxmlformats.org/officeDocument/2006/relationships/printerSettings" Target="../printerSettings/printerSettings809.bin"/><Relationship Id="rId10" Type="http://schemas.openxmlformats.org/officeDocument/2006/relationships/printerSettings" Target="../printerSettings/printerSettings814.bin"/><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824.bin"/><Relationship Id="rId3" Type="http://schemas.openxmlformats.org/officeDocument/2006/relationships/printerSettings" Target="../printerSettings/printerSettings819.bin"/><Relationship Id="rId7" Type="http://schemas.openxmlformats.org/officeDocument/2006/relationships/printerSettings" Target="../printerSettings/printerSettings823.bin"/><Relationship Id="rId12" Type="http://schemas.openxmlformats.org/officeDocument/2006/relationships/printerSettings" Target="../printerSettings/printerSettings828.bin"/><Relationship Id="rId2" Type="http://schemas.openxmlformats.org/officeDocument/2006/relationships/printerSettings" Target="../printerSettings/printerSettings818.bin"/><Relationship Id="rId1" Type="http://schemas.openxmlformats.org/officeDocument/2006/relationships/printerSettings" Target="../printerSettings/printerSettings817.bin"/><Relationship Id="rId6" Type="http://schemas.openxmlformats.org/officeDocument/2006/relationships/printerSettings" Target="../printerSettings/printerSettings822.bin"/><Relationship Id="rId11" Type="http://schemas.openxmlformats.org/officeDocument/2006/relationships/printerSettings" Target="../printerSettings/printerSettings827.bin"/><Relationship Id="rId5" Type="http://schemas.openxmlformats.org/officeDocument/2006/relationships/printerSettings" Target="../printerSettings/printerSettings821.bin"/><Relationship Id="rId10" Type="http://schemas.openxmlformats.org/officeDocument/2006/relationships/printerSettings" Target="../printerSettings/printerSettings826.bin"/><Relationship Id="rId4" Type="http://schemas.openxmlformats.org/officeDocument/2006/relationships/printerSettings" Target="../printerSettings/printerSettings820.bin"/><Relationship Id="rId9" Type="http://schemas.openxmlformats.org/officeDocument/2006/relationships/printerSettings" Target="../printerSettings/printerSettings82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5" Type="http://schemas.openxmlformats.org/officeDocument/2006/relationships/printerSettings" Target="../printerSettings/printerSettings77.bin"/><Relationship Id="rId10" Type="http://schemas.openxmlformats.org/officeDocument/2006/relationships/printerSettings" Target="../printerSettings/printerSettings82.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836.bin"/><Relationship Id="rId3" Type="http://schemas.openxmlformats.org/officeDocument/2006/relationships/printerSettings" Target="../printerSettings/printerSettings831.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2" Type="http://schemas.openxmlformats.org/officeDocument/2006/relationships/printerSettings" Target="../printerSettings/printerSettings830.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5" Type="http://schemas.openxmlformats.org/officeDocument/2006/relationships/printerSettings" Target="../printerSettings/printerSettings833.bin"/><Relationship Id="rId10" Type="http://schemas.openxmlformats.org/officeDocument/2006/relationships/printerSettings" Target="../printerSettings/printerSettings838.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848.bin"/><Relationship Id="rId3" Type="http://schemas.openxmlformats.org/officeDocument/2006/relationships/printerSettings" Target="../printerSettings/printerSettings843.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2" Type="http://schemas.openxmlformats.org/officeDocument/2006/relationships/printerSettings" Target="../printerSettings/printerSettings842.bin"/><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5" Type="http://schemas.openxmlformats.org/officeDocument/2006/relationships/printerSettings" Target="../printerSettings/printerSettings845.bin"/><Relationship Id="rId10" Type="http://schemas.openxmlformats.org/officeDocument/2006/relationships/printerSettings" Target="../printerSettings/printerSettings850.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860.bin"/><Relationship Id="rId3" Type="http://schemas.openxmlformats.org/officeDocument/2006/relationships/printerSettings" Target="../printerSettings/printerSettings855.bin"/><Relationship Id="rId7" Type="http://schemas.openxmlformats.org/officeDocument/2006/relationships/printerSettings" Target="../printerSettings/printerSettings859.bin"/><Relationship Id="rId12" Type="http://schemas.openxmlformats.org/officeDocument/2006/relationships/printerSettings" Target="../printerSettings/printerSettings864.bin"/><Relationship Id="rId2" Type="http://schemas.openxmlformats.org/officeDocument/2006/relationships/printerSettings" Target="../printerSettings/printerSettings854.bin"/><Relationship Id="rId1" Type="http://schemas.openxmlformats.org/officeDocument/2006/relationships/printerSettings" Target="../printerSettings/printerSettings853.bin"/><Relationship Id="rId6" Type="http://schemas.openxmlformats.org/officeDocument/2006/relationships/printerSettings" Target="../printerSettings/printerSettings858.bin"/><Relationship Id="rId11" Type="http://schemas.openxmlformats.org/officeDocument/2006/relationships/printerSettings" Target="../printerSettings/printerSettings863.bin"/><Relationship Id="rId5" Type="http://schemas.openxmlformats.org/officeDocument/2006/relationships/printerSettings" Target="../printerSettings/printerSettings857.bin"/><Relationship Id="rId10" Type="http://schemas.openxmlformats.org/officeDocument/2006/relationships/printerSettings" Target="../printerSettings/printerSettings862.bin"/><Relationship Id="rId4" Type="http://schemas.openxmlformats.org/officeDocument/2006/relationships/printerSettings" Target="../printerSettings/printerSettings856.bin"/><Relationship Id="rId9" Type="http://schemas.openxmlformats.org/officeDocument/2006/relationships/printerSettings" Target="../printerSettings/printerSettings861.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872.bin"/><Relationship Id="rId3" Type="http://schemas.openxmlformats.org/officeDocument/2006/relationships/printerSettings" Target="../printerSettings/printerSettings867.bin"/><Relationship Id="rId7" Type="http://schemas.openxmlformats.org/officeDocument/2006/relationships/printerSettings" Target="../printerSettings/printerSettings871.bin"/><Relationship Id="rId12" Type="http://schemas.openxmlformats.org/officeDocument/2006/relationships/printerSettings" Target="../printerSettings/printerSettings876.bin"/><Relationship Id="rId2" Type="http://schemas.openxmlformats.org/officeDocument/2006/relationships/printerSettings" Target="../printerSettings/printerSettings866.bin"/><Relationship Id="rId1" Type="http://schemas.openxmlformats.org/officeDocument/2006/relationships/printerSettings" Target="../printerSettings/printerSettings865.bin"/><Relationship Id="rId6" Type="http://schemas.openxmlformats.org/officeDocument/2006/relationships/printerSettings" Target="../printerSettings/printerSettings870.bin"/><Relationship Id="rId11" Type="http://schemas.openxmlformats.org/officeDocument/2006/relationships/printerSettings" Target="../printerSettings/printerSettings875.bin"/><Relationship Id="rId5" Type="http://schemas.openxmlformats.org/officeDocument/2006/relationships/printerSettings" Target="../printerSettings/printerSettings869.bin"/><Relationship Id="rId10" Type="http://schemas.openxmlformats.org/officeDocument/2006/relationships/printerSettings" Target="../printerSettings/printerSettings874.bin"/><Relationship Id="rId4" Type="http://schemas.openxmlformats.org/officeDocument/2006/relationships/printerSettings" Target="../printerSettings/printerSettings868.bin"/><Relationship Id="rId9" Type="http://schemas.openxmlformats.org/officeDocument/2006/relationships/printerSettings" Target="../printerSettings/printerSettings873.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884.bin"/><Relationship Id="rId13" Type="http://schemas.openxmlformats.org/officeDocument/2006/relationships/drawing" Target="../drawings/drawing6.xml"/><Relationship Id="rId3" Type="http://schemas.openxmlformats.org/officeDocument/2006/relationships/printerSettings" Target="../printerSettings/printerSettings879.bin"/><Relationship Id="rId7" Type="http://schemas.openxmlformats.org/officeDocument/2006/relationships/printerSettings" Target="../printerSettings/printerSettings883.bin"/><Relationship Id="rId12" Type="http://schemas.openxmlformats.org/officeDocument/2006/relationships/printerSettings" Target="../printerSettings/printerSettings888.bin"/><Relationship Id="rId2" Type="http://schemas.openxmlformats.org/officeDocument/2006/relationships/printerSettings" Target="../printerSettings/printerSettings878.bin"/><Relationship Id="rId1" Type="http://schemas.openxmlformats.org/officeDocument/2006/relationships/printerSettings" Target="../printerSettings/printerSettings877.bin"/><Relationship Id="rId6" Type="http://schemas.openxmlformats.org/officeDocument/2006/relationships/printerSettings" Target="../printerSettings/printerSettings882.bin"/><Relationship Id="rId11" Type="http://schemas.openxmlformats.org/officeDocument/2006/relationships/printerSettings" Target="../printerSettings/printerSettings887.bin"/><Relationship Id="rId5" Type="http://schemas.openxmlformats.org/officeDocument/2006/relationships/printerSettings" Target="../printerSettings/printerSettings881.bin"/><Relationship Id="rId15" Type="http://schemas.openxmlformats.org/officeDocument/2006/relationships/ctrlProp" Target="../ctrlProps/ctrlProp5.xml"/><Relationship Id="rId10" Type="http://schemas.openxmlformats.org/officeDocument/2006/relationships/printerSettings" Target="../printerSettings/printerSettings886.bin"/><Relationship Id="rId4" Type="http://schemas.openxmlformats.org/officeDocument/2006/relationships/printerSettings" Target="../printerSettings/printerSettings880.bin"/><Relationship Id="rId9" Type="http://schemas.openxmlformats.org/officeDocument/2006/relationships/printerSettings" Target="../printerSettings/printerSettings885.bin"/><Relationship Id="rId14" Type="http://schemas.openxmlformats.org/officeDocument/2006/relationships/vmlDrawing" Target="../drawings/vmlDrawing5.v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896.bin"/><Relationship Id="rId3" Type="http://schemas.openxmlformats.org/officeDocument/2006/relationships/printerSettings" Target="../printerSettings/printerSettings891.bin"/><Relationship Id="rId7" Type="http://schemas.openxmlformats.org/officeDocument/2006/relationships/printerSettings" Target="../printerSettings/printerSettings895.bin"/><Relationship Id="rId12" Type="http://schemas.openxmlformats.org/officeDocument/2006/relationships/printerSettings" Target="../printerSettings/printerSettings900.bin"/><Relationship Id="rId2" Type="http://schemas.openxmlformats.org/officeDocument/2006/relationships/printerSettings" Target="../printerSettings/printerSettings890.bin"/><Relationship Id="rId1" Type="http://schemas.openxmlformats.org/officeDocument/2006/relationships/printerSettings" Target="../printerSettings/printerSettings889.bin"/><Relationship Id="rId6" Type="http://schemas.openxmlformats.org/officeDocument/2006/relationships/printerSettings" Target="../printerSettings/printerSettings894.bin"/><Relationship Id="rId11" Type="http://schemas.openxmlformats.org/officeDocument/2006/relationships/printerSettings" Target="../printerSettings/printerSettings899.bin"/><Relationship Id="rId5" Type="http://schemas.openxmlformats.org/officeDocument/2006/relationships/printerSettings" Target="../printerSettings/printerSettings893.bin"/><Relationship Id="rId10" Type="http://schemas.openxmlformats.org/officeDocument/2006/relationships/printerSettings" Target="../printerSettings/printerSettings898.bin"/><Relationship Id="rId4" Type="http://schemas.openxmlformats.org/officeDocument/2006/relationships/printerSettings" Target="../printerSettings/printerSettings892.bin"/><Relationship Id="rId9" Type="http://schemas.openxmlformats.org/officeDocument/2006/relationships/printerSettings" Target="../printerSettings/printerSettings89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0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92.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5" Type="http://schemas.openxmlformats.org/officeDocument/2006/relationships/printerSettings" Target="../printerSettings/printerSettings101.bin"/><Relationship Id="rId10" Type="http://schemas.openxmlformats.org/officeDocument/2006/relationships/printerSettings" Target="../printerSettings/printerSettings106.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topLeftCell="A28" colorId="22" zoomScale="75" zoomScaleNormal="85" workbookViewId="0">
      <selection activeCell="A9" sqref="A9:F9"/>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2227" t="s">
        <v>3327</v>
      </c>
      <c r="B2" s="2227"/>
      <c r="C2" s="2227"/>
      <c r="D2" s="2227"/>
      <c r="E2" s="2227"/>
      <c r="F2" s="2227"/>
      <c r="G2" s="7"/>
      <c r="H2" s="7"/>
    </row>
    <row r="3" spans="1:8" ht="15" customHeight="1">
      <c r="A3" s="2228" t="s">
        <v>3328</v>
      </c>
      <c r="B3" s="2228"/>
      <c r="C3" s="2228"/>
      <c r="D3" s="2228"/>
      <c r="E3" s="2228"/>
      <c r="F3" s="2228"/>
      <c r="G3" s="8"/>
      <c r="H3" s="8"/>
    </row>
    <row r="4" spans="1:8" ht="15" customHeight="1">
      <c r="A4" s="941"/>
      <c r="B4" s="7"/>
      <c r="C4" s="7"/>
      <c r="D4" s="7"/>
      <c r="E4" s="7"/>
      <c r="F4" s="7"/>
      <c r="G4" s="7"/>
      <c r="H4" s="7"/>
    </row>
    <row r="5" spans="1:8">
      <c r="A5" s="13"/>
      <c r="B5" s="7"/>
      <c r="C5" s="7"/>
      <c r="D5" s="7"/>
      <c r="E5" s="7"/>
      <c r="F5" s="7"/>
      <c r="G5" s="7"/>
      <c r="H5" s="7"/>
    </row>
    <row r="6" spans="1:8">
      <c r="A6" s="940"/>
      <c r="B6" s="7"/>
      <c r="C6" s="7"/>
      <c r="D6" s="7"/>
      <c r="E6" s="7"/>
      <c r="F6" s="7"/>
      <c r="G6" s="7"/>
      <c r="H6" s="7"/>
    </row>
    <row r="7" spans="1:8" ht="15.75">
      <c r="A7" s="2225" t="s">
        <v>3329</v>
      </c>
      <c r="B7" s="2225"/>
      <c r="C7" s="2225"/>
      <c r="D7" s="2225"/>
      <c r="E7" s="2225"/>
      <c r="F7" s="2225"/>
      <c r="G7" s="7"/>
      <c r="H7" s="7"/>
    </row>
    <row r="8" spans="1:8" ht="18.600000000000001" customHeight="1">
      <c r="B8" s="7"/>
      <c r="C8" s="7"/>
      <c r="D8" s="7"/>
      <c r="E8" s="7"/>
      <c r="F8" s="7"/>
      <c r="G8" s="7"/>
      <c r="H8" s="7"/>
    </row>
    <row r="9" spans="1:8" ht="57.6" customHeight="1">
      <c r="A9" s="2224" t="s">
        <v>1220</v>
      </c>
      <c r="B9" s="2224"/>
      <c r="C9" s="2224"/>
      <c r="D9" s="2224"/>
      <c r="E9" s="2224"/>
      <c r="F9" s="2224"/>
      <c r="G9" s="7"/>
      <c r="H9" s="7"/>
    </row>
    <row r="10" spans="1:8" ht="16.149999999999999" customHeight="1">
      <c r="A10"/>
      <c r="B10" s="7"/>
      <c r="C10" s="7"/>
      <c r="D10" s="7"/>
      <c r="E10" s="7"/>
      <c r="F10" s="7"/>
      <c r="G10" s="7"/>
      <c r="H10" s="7"/>
    </row>
    <row r="11" spans="1:8" ht="48.6" customHeight="1">
      <c r="A11" s="2224" t="s">
        <v>1221</v>
      </c>
      <c r="B11" s="2224"/>
      <c r="C11" s="2224"/>
      <c r="D11" s="2224"/>
      <c r="E11" s="2224"/>
      <c r="F11" s="2224"/>
      <c r="G11" s="7"/>
      <c r="H11" s="7"/>
    </row>
    <row r="12" spans="1:8">
      <c r="A12" s="7"/>
      <c r="B12" s="7"/>
      <c r="C12" s="7"/>
      <c r="D12" s="7"/>
      <c r="E12" s="7"/>
      <c r="F12" s="7"/>
      <c r="G12" s="7"/>
      <c r="H12" s="7"/>
    </row>
    <row r="13" spans="1:8" ht="46.15" customHeight="1">
      <c r="A13" s="2224" t="s">
        <v>854</v>
      </c>
      <c r="B13" s="2224"/>
      <c r="C13" s="2224"/>
      <c r="D13" s="2224"/>
      <c r="E13" s="2224"/>
      <c r="F13" s="2224"/>
      <c r="G13" s="7"/>
      <c r="H13" s="7"/>
    </row>
    <row r="14" spans="1:8" ht="15.6" customHeight="1">
      <c r="A14" s="7"/>
      <c r="B14" s="7"/>
      <c r="C14" s="7"/>
      <c r="D14" s="7"/>
      <c r="E14" s="7"/>
      <c r="F14" s="7"/>
      <c r="G14" s="7"/>
      <c r="H14" s="7"/>
    </row>
    <row r="15" spans="1:8" ht="75" customHeight="1">
      <c r="A15" s="2224" t="s">
        <v>1222</v>
      </c>
      <c r="B15" s="2224"/>
      <c r="C15" s="2224"/>
      <c r="D15" s="2224"/>
      <c r="E15" s="2224"/>
      <c r="F15" s="2224"/>
      <c r="G15" s="7"/>
      <c r="H15" s="7"/>
    </row>
    <row r="16" spans="1:8" ht="21" customHeight="1">
      <c r="A16" s="7"/>
      <c r="B16" s="7"/>
      <c r="C16" s="7"/>
      <c r="D16" s="7"/>
      <c r="E16" s="7"/>
      <c r="F16" s="7"/>
      <c r="G16" s="7"/>
      <c r="H16" s="7"/>
    </row>
    <row r="17" spans="1:8" ht="47.45" customHeight="1">
      <c r="A17" s="2224" t="s">
        <v>723</v>
      </c>
      <c r="B17" s="2224"/>
      <c r="C17" s="2224"/>
      <c r="D17" s="2224"/>
      <c r="E17" s="2224"/>
      <c r="F17" s="2224"/>
      <c r="G17" s="7"/>
      <c r="H17" s="7"/>
    </row>
    <row r="18" spans="1:8" ht="15.6" customHeight="1">
      <c r="A18" s="7"/>
      <c r="B18" s="7"/>
      <c r="C18" s="7"/>
      <c r="D18" s="7"/>
      <c r="E18" s="7"/>
      <c r="F18" s="7"/>
      <c r="G18" s="7"/>
      <c r="H18" s="7"/>
    </row>
    <row r="19" spans="1:8" ht="21" customHeight="1">
      <c r="A19" s="2225"/>
      <c r="B19" s="2225"/>
      <c r="C19" s="2225"/>
      <c r="D19" s="2225"/>
      <c r="E19" s="2225"/>
      <c r="F19" s="2225"/>
      <c r="G19" s="7"/>
      <c r="H19" s="7"/>
    </row>
    <row r="20" spans="1:8" ht="15" customHeight="1">
      <c r="A20" s="2224"/>
      <c r="B20" s="2224"/>
      <c r="C20" s="2224"/>
      <c r="D20" s="2224"/>
      <c r="E20" s="2224"/>
      <c r="F20" s="2224"/>
      <c r="G20" s="7"/>
      <c r="H20" s="7"/>
    </row>
    <row r="21" spans="1:8">
      <c r="A21" s="7"/>
      <c r="B21" s="7"/>
      <c r="C21" s="7"/>
      <c r="D21" s="7"/>
      <c r="E21" s="7"/>
      <c r="F21" s="7"/>
      <c r="G21" s="7"/>
      <c r="H21" s="7"/>
    </row>
    <row r="22" spans="1:8" ht="15.75">
      <c r="A22" s="2225" t="s">
        <v>3330</v>
      </c>
      <c r="B22" s="2225"/>
      <c r="C22" s="2225"/>
      <c r="D22" s="2225"/>
      <c r="E22" s="2225"/>
      <c r="F22" s="2225"/>
      <c r="G22" s="7"/>
      <c r="H22" s="7"/>
    </row>
    <row r="23" spans="1:8" ht="72.599999999999994" customHeight="1">
      <c r="A23" s="2224" t="s">
        <v>3086</v>
      </c>
      <c r="B23" s="2224"/>
      <c r="C23" s="2224"/>
      <c r="D23" s="2224"/>
      <c r="E23" s="2224"/>
      <c r="F23" s="2224"/>
      <c r="G23" s="7"/>
      <c r="H23" s="7"/>
    </row>
    <row r="24" spans="1:8">
      <c r="A24" s="7"/>
      <c r="B24" s="7"/>
      <c r="C24" s="7"/>
      <c r="D24" s="7"/>
      <c r="E24" s="7"/>
      <c r="F24" s="7"/>
      <c r="G24" s="7"/>
      <c r="H24" s="7"/>
    </row>
    <row r="25" spans="1:8" ht="22.15" customHeight="1">
      <c r="A25" s="2226" t="s">
        <v>3331</v>
      </c>
      <c r="B25" s="2226"/>
      <c r="C25" s="2226"/>
      <c r="D25" s="2226"/>
      <c r="E25" s="2226"/>
      <c r="F25" s="945"/>
      <c r="G25" s="7"/>
      <c r="H25" s="7"/>
    </row>
    <row r="26" spans="1:8" ht="17.25" customHeight="1">
      <c r="A26" s="2224" t="s">
        <v>725</v>
      </c>
      <c r="B26" s="2224"/>
      <c r="C26" s="2224"/>
      <c r="D26" s="2224"/>
      <c r="E26" s="2224"/>
      <c r="F26" s="2224"/>
      <c r="G26" s="7"/>
      <c r="H26" s="7"/>
    </row>
    <row r="27" spans="1:8">
      <c r="A27" s="7"/>
      <c r="B27" s="7"/>
      <c r="C27" s="7"/>
      <c r="D27" s="7"/>
      <c r="E27" s="7"/>
      <c r="F27" s="7"/>
      <c r="G27" s="7"/>
      <c r="H27" s="7"/>
    </row>
    <row r="28" spans="1:8" ht="15.75">
      <c r="A28" s="2225" t="s">
        <v>3332</v>
      </c>
      <c r="B28" s="2225"/>
      <c r="C28" s="2225"/>
      <c r="D28" s="2225"/>
      <c r="E28" s="2225"/>
      <c r="F28" s="2225"/>
      <c r="G28" s="7"/>
      <c r="H28" s="7"/>
    </row>
    <row r="29" spans="1:8" ht="32.450000000000003" customHeight="1">
      <c r="A29" s="2224" t="s">
        <v>1223</v>
      </c>
      <c r="B29" s="2224"/>
      <c r="C29" s="2224"/>
      <c r="D29" s="2224"/>
      <c r="E29" s="2224"/>
      <c r="F29" s="2224"/>
      <c r="G29" s="7"/>
      <c r="H29" s="7"/>
    </row>
    <row r="30" spans="1:8">
      <c r="A30" s="7"/>
      <c r="B30" s="7"/>
      <c r="C30" s="7"/>
      <c r="D30" s="7"/>
      <c r="E30" s="7"/>
      <c r="F30" s="7"/>
      <c r="G30" s="7"/>
      <c r="H30" s="7"/>
    </row>
    <row r="31" spans="1:8" ht="15.75">
      <c r="A31" s="2225" t="s">
        <v>3333</v>
      </c>
      <c r="B31" s="2225"/>
      <c r="C31" s="2225"/>
      <c r="D31" s="2225"/>
      <c r="E31" s="2225"/>
      <c r="F31" s="2225"/>
      <c r="G31" s="7"/>
      <c r="H31" s="7"/>
    </row>
    <row r="32" spans="1:8" ht="34.9" customHeight="1">
      <c r="A32" s="2224" t="s">
        <v>724</v>
      </c>
      <c r="B32" s="2224"/>
      <c r="C32" s="2224"/>
      <c r="D32" s="2224"/>
      <c r="E32" s="2224"/>
      <c r="F32" s="2224"/>
      <c r="G32" s="7"/>
      <c r="H32" s="7"/>
    </row>
    <row r="33" spans="1:8" ht="12.75" customHeight="1">
      <c r="A33" s="7"/>
      <c r="B33" s="7"/>
      <c r="C33" s="7"/>
      <c r="D33" s="7"/>
      <c r="E33" s="7"/>
      <c r="F33" s="7"/>
      <c r="G33" s="7"/>
      <c r="H33" s="7"/>
    </row>
    <row r="34" spans="1:8" ht="19.899999999999999" customHeight="1">
      <c r="A34" s="2225" t="s">
        <v>3334</v>
      </c>
      <c r="B34" s="2225"/>
      <c r="C34" s="2225"/>
      <c r="D34" s="2225"/>
      <c r="E34" s="2225"/>
      <c r="F34" s="2225"/>
      <c r="G34" s="7"/>
      <c r="H34" s="7"/>
    </row>
    <row r="35" spans="1:8" ht="59.45" customHeight="1">
      <c r="A35" s="2224" t="s">
        <v>726</v>
      </c>
      <c r="B35" s="2224"/>
      <c r="C35" s="2224"/>
      <c r="D35" s="2224"/>
      <c r="E35" s="2224"/>
      <c r="F35" s="2224"/>
      <c r="G35" s="7"/>
      <c r="H35" s="7"/>
    </row>
    <row r="36" spans="1:8" ht="12.75" customHeight="1">
      <c r="A36" s="7"/>
      <c r="B36" s="7"/>
      <c r="C36" s="7"/>
      <c r="D36" s="7"/>
      <c r="E36" s="7"/>
      <c r="F36" s="7"/>
      <c r="G36" s="7"/>
      <c r="H36" s="7"/>
    </row>
    <row r="37" spans="1:8" ht="18" customHeight="1">
      <c r="A37" s="2225" t="s">
        <v>3335</v>
      </c>
      <c r="B37" s="2225"/>
      <c r="C37" s="2225"/>
      <c r="D37" s="2225"/>
      <c r="E37" s="2225"/>
      <c r="F37" s="2225"/>
      <c r="G37" s="7"/>
      <c r="H37" s="7"/>
    </row>
    <row r="38" spans="1:8" ht="34.9" customHeight="1">
      <c r="A38" s="2224" t="s">
        <v>3336</v>
      </c>
      <c r="B38" s="2224"/>
      <c r="C38" s="2224"/>
      <c r="D38" s="2224"/>
      <c r="E38" s="2224"/>
      <c r="F38" s="2224"/>
      <c r="G38" s="7"/>
      <c r="H38" s="7"/>
    </row>
    <row r="39" spans="1:8">
      <c r="A39" s="7"/>
      <c r="B39" s="7"/>
      <c r="C39" s="7"/>
      <c r="D39" s="7"/>
      <c r="E39" s="7"/>
      <c r="F39" s="7"/>
      <c r="G39" s="7"/>
      <c r="H39" s="7"/>
    </row>
    <row r="40" spans="1:8" ht="15.75">
      <c r="B40" s="10"/>
      <c r="C40" s="943" t="s">
        <v>1224</v>
      </c>
      <c r="D40" s="11"/>
      <c r="E40" s="943" t="s">
        <v>1225</v>
      </c>
      <c r="F40" s="12"/>
      <c r="G40" s="10"/>
    </row>
    <row r="41" spans="1:8" ht="15.75">
      <c r="A41" s="942" t="s">
        <v>3337</v>
      </c>
      <c r="B41" s="12"/>
      <c r="C41" s="944" t="s">
        <v>3338</v>
      </c>
      <c r="D41" s="11"/>
      <c r="E41" s="944" t="s">
        <v>3338</v>
      </c>
      <c r="F41" s="11"/>
    </row>
    <row r="42" spans="1:8" ht="18">
      <c r="A42" s="600" t="s">
        <v>3339</v>
      </c>
      <c r="C42" s="9" t="s">
        <v>855</v>
      </c>
      <c r="E42" s="9" t="s">
        <v>867</v>
      </c>
    </row>
    <row r="43" spans="1:8" ht="18">
      <c r="A43" s="600" t="s">
        <v>3340</v>
      </c>
      <c r="C43" s="9" t="s">
        <v>856</v>
      </c>
      <c r="E43" s="9" t="s">
        <v>868</v>
      </c>
    </row>
    <row r="44" spans="1:8" ht="18">
      <c r="A44" s="600" t="s">
        <v>3341</v>
      </c>
      <c r="C44" s="9" t="s">
        <v>857</v>
      </c>
      <c r="E44" s="9" t="s">
        <v>869</v>
      </c>
    </row>
    <row r="45" spans="1:8" ht="18">
      <c r="A45" s="600" t="s">
        <v>3342</v>
      </c>
      <c r="C45" s="9" t="s">
        <v>866</v>
      </c>
      <c r="E45" s="9" t="s">
        <v>870</v>
      </c>
    </row>
    <row r="46" spans="1:8" ht="18">
      <c r="A46" s="600" t="s">
        <v>3343</v>
      </c>
      <c r="C46" s="9" t="s">
        <v>858</v>
      </c>
      <c r="E46" s="9" t="s">
        <v>871</v>
      </c>
    </row>
    <row r="47" spans="1:8" ht="18">
      <c r="A47" s="600" t="s">
        <v>3344</v>
      </c>
      <c r="C47" s="9" t="s">
        <v>859</v>
      </c>
      <c r="E47" s="9" t="s">
        <v>872</v>
      </c>
    </row>
    <row r="48" spans="1:8" ht="18">
      <c r="A48" s="600" t="s">
        <v>3345</v>
      </c>
      <c r="C48" s="9" t="s">
        <v>860</v>
      </c>
      <c r="E48" s="9" t="s">
        <v>873</v>
      </c>
    </row>
    <row r="49" spans="1:7" ht="18">
      <c r="A49" s="600" t="s">
        <v>3346</v>
      </c>
      <c r="C49" s="9" t="s">
        <v>861</v>
      </c>
      <c r="E49" s="9" t="s">
        <v>874</v>
      </c>
    </row>
    <row r="50" spans="1:7" ht="18">
      <c r="A50" s="600" t="s">
        <v>3347</v>
      </c>
      <c r="C50" s="9" t="s">
        <v>862</v>
      </c>
      <c r="E50" s="9" t="s">
        <v>875</v>
      </c>
    </row>
    <row r="51" spans="1:7" ht="18">
      <c r="A51" s="600" t="s">
        <v>3348</v>
      </c>
      <c r="C51" s="9" t="s">
        <v>863</v>
      </c>
      <c r="E51" s="9" t="s">
        <v>876</v>
      </c>
    </row>
    <row r="52" spans="1:7" ht="18">
      <c r="A52" s="600" t="s">
        <v>3349</v>
      </c>
      <c r="C52" s="9" t="s">
        <v>864</v>
      </c>
      <c r="E52" s="9" t="s">
        <v>877</v>
      </c>
    </row>
    <row r="53" spans="1:7" ht="18">
      <c r="A53" s="600" t="s">
        <v>3350</v>
      </c>
      <c r="C53" s="9" t="s">
        <v>865</v>
      </c>
      <c r="E53" s="9" t="s">
        <v>878</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customSheetViews>
    <customSheetView guid="{98C50475-4C04-4614-833E-ABC6EEFF4E8E}" scale="75" colorId="22" showPageBreaks="1" fitToPage="1" printArea="1" topLeftCell="A28">
      <selection activeCell="A9" sqref="A9:F9"/>
      <pageMargins left="0.5" right="0.5" top="0.5" bottom="0.5" header="0.5" footer="0.5"/>
      <printOptions horizontalCentered="1" verticalCentered="1"/>
      <pageSetup scale="58" orientation="portrait" horizontalDpi="300" verticalDpi="300" r:id="rId1"/>
      <headerFooter alignWithMargins="0"/>
    </customSheetView>
    <customSheetView guid="{C6EFCE4C-D5CB-4C1D-A286-0DC52BE770F9}" scale="75" colorId="22" showPageBreaks="1" fitToPage="1" printArea="1">
      <selection activeCell="A4" sqref="A4"/>
      <pageMargins left="0.5" right="0.5" top="0.5" bottom="0.5" header="0.5" footer="0.5"/>
      <printOptions horizontalCentered="1" verticalCentered="1"/>
      <pageSetup scale="58" orientation="portrait" horizontalDpi="300" verticalDpi="300" r:id="rId2"/>
      <headerFooter alignWithMargins="0"/>
    </customSheetView>
    <customSheetView guid="{4BC658A1-0B43-4474-B09F-01138A2D4649}" scale="75" colorId="22" showPageBreaks="1" fitToPage="1">
      <selection activeCell="A4" sqref="A4"/>
      <pageMargins left="0.5" right="0.5" top="0.5" bottom="0.5" header="0.5" footer="0.5"/>
      <printOptions horizontalCentered="1" verticalCentered="1"/>
      <pageSetup scale="49" orientation="portrait" horizontalDpi="300" verticalDpi="300" r:id="rId3"/>
      <headerFooter alignWithMargins="0"/>
    </customSheetView>
    <customSheetView guid="{615B5AE4-EF39-45E8-9166-92037A1A48C3}" scale="75" colorId="22" showPageBreaks="1" fitToPage="1" printArea="1">
      <selection activeCell="A4" sqref="A4"/>
      <pageMargins left="0.5" right="0.5" top="0.5" bottom="0.5" header="0.5" footer="0.5"/>
      <printOptions horizontalCentered="1" verticalCentered="1"/>
      <pageSetup scale="12" orientation="portrait" horizontalDpi="300" verticalDpi="300" r:id="rId4"/>
      <headerFooter alignWithMargins="0"/>
    </customSheetView>
    <customSheetView guid="{5615FF12-3AD0-401B-9520-85684B49B8C2}" scale="75" colorId="22" fitToPage="1">
      <selection activeCell="A4" sqref="A4"/>
      <pageMargins left="0.5" right="0.5" top="0.5" bottom="0.5" header="0.5" footer="0.5"/>
      <printOptions horizontalCentered="1" verticalCentered="1"/>
      <pageSetup scale="58" orientation="portrait" horizontalDpi="300" verticalDpi="300" r:id="rId5"/>
      <headerFooter alignWithMargins="0"/>
    </customSheetView>
    <customSheetView guid="{770BB473-BE5C-4268-9ADA-B2B104B49C99}" scale="75" colorId="22" showPageBreaks="1" fitToPage="1" printArea="1">
      <selection activeCell="A4" sqref="A4"/>
      <pageMargins left="0.5" right="0.5" top="0.5" bottom="0.5" header="0.5" footer="0.5"/>
      <printOptions horizontalCentered="1" verticalCentered="1"/>
      <pageSetup scale="10" orientation="portrait" horizontalDpi="300" verticalDpi="300" r:id="rId6"/>
      <headerFooter alignWithMargins="0"/>
    </customSheetView>
    <customSheetView guid="{2DCD765F-7FFB-4119-8ABA-95F832C93250}" scale="75" colorId="22" showPageBreaks="1" fitToPage="1" printArea="1">
      <selection activeCell="A4" sqref="A4"/>
      <pageMargins left="0.5" right="0.5" top="0.5" bottom="0.5" header="0.5" footer="0.5"/>
      <printOptions horizontalCentered="1" verticalCentered="1"/>
      <pageSetup scale="10" orientation="portrait" horizontalDpi="300" verticalDpi="300" r:id="rId7"/>
      <headerFooter alignWithMargins="0"/>
    </customSheetView>
    <customSheetView guid="{9A54DEF0-DEC4-4137-89B1-509D03916E27}" scale="75" colorId="22" fitToPage="1">
      <selection activeCell="A4" sqref="A4"/>
      <pageMargins left="0.5" right="0.5" top="0.5" bottom="0.5" header="0.5" footer="0.5"/>
      <printOptions horizontalCentered="1" verticalCentered="1"/>
      <pageSetup scale="49" orientation="portrait" horizontalDpi="300" verticalDpi="300" r:id="rId8"/>
      <headerFooter alignWithMargins="0"/>
    </customSheetView>
    <customSheetView guid="{3F1C1F7F-1627-415A-A980-D9471073F5DE}" scale="75" colorId="22" showPageBreaks="1" fitToPage="1">
      <selection activeCell="A4" sqref="A4"/>
      <pageMargins left="0.5" right="0.5" top="0.5" bottom="0.5" header="0.5" footer="0.5"/>
      <printOptions horizontalCentered="1" verticalCentered="1"/>
      <pageSetup scale="10" orientation="portrait" horizontalDpi="300" verticalDpi="300" r:id="rId9"/>
      <headerFooter alignWithMargins="0"/>
    </customSheetView>
    <customSheetView guid="{139C5046-2F46-48F5-A0B9-76AEA7D78668}" scale="75" colorId="22" fitToPage="1">
      <selection activeCell="A4" sqref="A4"/>
      <pageMargins left="0.5" right="0.5" top="0.5" bottom="0.5" header="0.5" footer="0.5"/>
      <printOptions horizontalCentered="1" verticalCentered="1"/>
      <pageSetup scale="49" orientation="portrait" horizontalDpi="300" verticalDpi="300" r:id="rId10"/>
      <headerFooter alignWithMargins="0"/>
    </customSheetView>
    <customSheetView guid="{B81AA01E-C0DE-4A87-A251-E1F5DB0B073A}" scale="75" colorId="22" fitToPage="1">
      <selection activeCell="A4" sqref="A4"/>
      <pageMargins left="0.5" right="0.5" top="0.5" bottom="0.5" header="0.5" footer="0.5"/>
      <printOptions horizontalCentered="1" verticalCentered="1"/>
      <pageSetup scale="49" orientation="portrait" horizontalDpi="300" verticalDpi="300" r:id="rId11"/>
      <headerFooter alignWithMargins="0"/>
    </customSheetView>
  </customSheetViews>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horizontalDpi="300" verticalDpi="300" r:id="rId1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view="pageBreakPreview" colorId="22" zoomScale="60" zoomScaleNormal="85" workbookViewId="0">
      <selection activeCell="B47" sqref="B47:F47"/>
    </sheetView>
  </sheetViews>
  <sheetFormatPr defaultColWidth="9.6640625" defaultRowHeight="15"/>
  <cols>
    <col min="1" max="1" width="4.6640625" customWidth="1"/>
    <col min="2" max="2" width="22.44140625" customWidth="1"/>
    <col min="3" max="3" width="43.88671875" customWidth="1"/>
    <col min="4" max="6" width="12.6640625" customWidth="1"/>
    <col min="7" max="7" width="5.6640625" customWidth="1"/>
    <col min="8" max="14" width="14.6640625" customWidth="1"/>
    <col min="15" max="15" width="4.6640625" customWidth="1"/>
  </cols>
  <sheetData>
    <row r="1" spans="1:15" ht="13.5" customHeight="1" thickBot="1">
      <c r="A1" s="17" t="str">
        <f>'Data Sheet'!$C$25</f>
        <v>Central Hudson Gas &amp; Electric</v>
      </c>
      <c r="B1" s="9"/>
      <c r="C1" s="9"/>
      <c r="D1" s="1340"/>
      <c r="E1" s="9"/>
      <c r="F1" s="1574" t="str">
        <f>+'Data Sheet'!$C$38</f>
        <v>12/31/14</v>
      </c>
      <c r="G1" s="17" t="str">
        <f>+'Data Sheet'!$C$25</f>
        <v>Central Hudson Gas &amp; Electric</v>
      </c>
      <c r="H1" s="9"/>
      <c r="I1" s="9"/>
      <c r="J1" s="9"/>
      <c r="K1" s="9"/>
      <c r="L1" s="9"/>
      <c r="M1" s="9"/>
      <c r="N1" s="9"/>
      <c r="O1" s="1573" t="str">
        <f>+'Data Sheet'!$C$38</f>
        <v>12/31/14</v>
      </c>
    </row>
    <row r="2" spans="1:15" ht="13.5" customHeight="1">
      <c r="A2" s="999"/>
      <c r="B2" s="1002"/>
      <c r="C2" s="1002"/>
      <c r="D2" s="1002"/>
      <c r="E2" s="1002"/>
      <c r="F2" s="1342"/>
      <c r="G2" s="999"/>
      <c r="H2" s="1002"/>
      <c r="I2" s="1002"/>
      <c r="J2" s="1002"/>
      <c r="K2" s="1002"/>
      <c r="L2" s="1002"/>
      <c r="M2" s="1002"/>
      <c r="N2" s="1002"/>
      <c r="O2" s="1342"/>
    </row>
    <row r="3" spans="1:15" ht="15" customHeight="1">
      <c r="A3" s="1343" t="s">
        <v>2722</v>
      </c>
      <c r="B3" s="12"/>
      <c r="C3" s="12"/>
      <c r="D3" s="12"/>
      <c r="E3" s="12"/>
      <c r="F3" s="1016"/>
      <c r="G3" s="1343" t="s">
        <v>2723</v>
      </c>
      <c r="H3" s="1344"/>
      <c r="I3" s="12"/>
      <c r="J3" s="12"/>
      <c r="K3" s="12"/>
      <c r="L3" s="12"/>
      <c r="M3" s="12"/>
      <c r="N3" s="12"/>
      <c r="O3" s="1016"/>
    </row>
    <row r="4" spans="1:15" ht="15" customHeight="1">
      <c r="A4" s="1004"/>
      <c r="B4" s="12"/>
      <c r="C4" s="12"/>
      <c r="D4" s="12"/>
      <c r="E4" s="12"/>
      <c r="F4" s="1345"/>
      <c r="G4" s="1004"/>
      <c r="H4" s="9"/>
      <c r="I4" s="9"/>
      <c r="J4" s="9"/>
      <c r="K4" s="9"/>
      <c r="L4" s="9"/>
      <c r="M4" s="9"/>
      <c r="N4" s="9"/>
      <c r="O4" s="1345"/>
    </row>
    <row r="5" spans="1:15" ht="16.5" customHeight="1">
      <c r="A5" s="1346" t="s">
        <v>2724</v>
      </c>
      <c r="B5" s="2224" t="s">
        <v>3277</v>
      </c>
      <c r="C5" s="2260"/>
      <c r="D5" s="2260"/>
      <c r="E5" s="2260"/>
      <c r="F5" s="2262"/>
      <c r="G5" s="1004"/>
      <c r="H5" s="2224" t="s">
        <v>729</v>
      </c>
      <c r="I5" s="2224"/>
      <c r="J5" s="2224"/>
      <c r="K5" s="2224"/>
      <c r="L5" s="2224"/>
      <c r="M5" s="2224"/>
      <c r="N5" s="2224"/>
      <c r="O5" s="1345"/>
    </row>
    <row r="6" spans="1:15" ht="13.5" customHeight="1">
      <c r="A6" s="1004"/>
      <c r="B6" s="2260"/>
      <c r="C6" s="2260"/>
      <c r="D6" s="2260"/>
      <c r="E6" s="2260"/>
      <c r="F6" s="2262"/>
      <c r="G6" s="1004"/>
      <c r="H6" s="2224"/>
      <c r="I6" s="2224"/>
      <c r="J6" s="2224"/>
      <c r="K6" s="2224"/>
      <c r="L6" s="2224"/>
      <c r="M6" s="2224"/>
      <c r="N6" s="2224"/>
      <c r="O6" s="1345"/>
    </row>
    <row r="7" spans="1:15" ht="13.5" customHeight="1">
      <c r="A7" s="1004"/>
      <c r="B7" s="9"/>
      <c r="C7" s="12"/>
      <c r="D7" s="12"/>
      <c r="E7" s="12"/>
      <c r="F7" s="1345"/>
      <c r="G7" s="1004"/>
      <c r="H7" s="2224"/>
      <c r="I7" s="2224"/>
      <c r="J7" s="2224"/>
      <c r="K7" s="2224"/>
      <c r="L7" s="2224"/>
      <c r="M7" s="2224"/>
      <c r="N7" s="2224"/>
      <c r="O7" s="1345"/>
    </row>
    <row r="8" spans="1:15" ht="17.25" customHeight="1">
      <c r="A8" s="1346" t="s">
        <v>2641</v>
      </c>
      <c r="B8" s="2224" t="s">
        <v>3278</v>
      </c>
      <c r="C8" s="2260"/>
      <c r="D8" s="2260"/>
      <c r="E8" s="2260"/>
      <c r="F8" s="2262"/>
      <c r="G8" s="1004"/>
      <c r="H8" s="2224"/>
      <c r="I8" s="2224"/>
      <c r="J8" s="2224"/>
      <c r="K8" s="2224"/>
      <c r="L8" s="2224"/>
      <c r="M8" s="2224"/>
      <c r="N8" s="2224"/>
      <c r="O8" s="1345"/>
    </row>
    <row r="9" spans="1:15" ht="13.5" customHeight="1">
      <c r="A9" s="1004"/>
      <c r="B9" s="2260"/>
      <c r="C9" s="2260"/>
      <c r="D9" s="2260"/>
      <c r="E9" s="2260"/>
      <c r="F9" s="2262"/>
      <c r="G9" s="1004"/>
      <c r="H9" s="9"/>
      <c r="I9" s="9"/>
      <c r="J9" s="9"/>
      <c r="K9" s="9"/>
      <c r="L9" s="9"/>
      <c r="M9" s="9"/>
      <c r="N9" s="9"/>
      <c r="O9" s="1345"/>
    </row>
    <row r="10" spans="1:15" ht="13.5" customHeight="1">
      <c r="A10" s="1004"/>
      <c r="B10" s="2249"/>
      <c r="C10" s="2249"/>
      <c r="D10" s="2249"/>
      <c r="E10" s="2249"/>
      <c r="F10" s="2243"/>
      <c r="G10" s="1004"/>
      <c r="H10" s="2224" t="s">
        <v>3279</v>
      </c>
      <c r="I10" s="2224"/>
      <c r="J10" s="2224"/>
      <c r="K10" s="2224"/>
      <c r="L10" s="2224"/>
      <c r="M10" s="2224"/>
      <c r="N10" s="2224"/>
      <c r="O10" s="1345"/>
    </row>
    <row r="11" spans="1:15" ht="13.5" customHeight="1">
      <c r="A11" s="992"/>
      <c r="C11" s="1332"/>
      <c r="D11" s="1332"/>
      <c r="E11" s="1332"/>
      <c r="F11" s="1338"/>
      <c r="G11" s="1004"/>
      <c r="H11" s="2224"/>
      <c r="I11" s="2224"/>
      <c r="J11" s="2224"/>
      <c r="K11" s="2224"/>
      <c r="L11" s="2224"/>
      <c r="M11" s="2224"/>
      <c r="N11" s="2224"/>
      <c r="O11" s="1345"/>
    </row>
    <row r="12" spans="1:15" ht="13.5" customHeight="1">
      <c r="A12" s="1346" t="s">
        <v>2642</v>
      </c>
      <c r="B12" s="2224" t="s">
        <v>3280</v>
      </c>
      <c r="C12" s="2249"/>
      <c r="D12" s="2249"/>
      <c r="E12" s="2249"/>
      <c r="F12" s="2243"/>
      <c r="G12" s="1004"/>
      <c r="H12" s="9"/>
      <c r="I12" s="9"/>
      <c r="J12" s="9"/>
      <c r="K12" s="9"/>
      <c r="L12" s="9"/>
      <c r="M12" s="9"/>
      <c r="N12" s="9"/>
      <c r="O12" s="1345"/>
    </row>
    <row r="13" spans="1:15" ht="13.5" customHeight="1">
      <c r="A13" s="1008"/>
      <c r="B13" s="2267"/>
      <c r="C13" s="2267"/>
      <c r="D13" s="2267"/>
      <c r="E13" s="2267"/>
      <c r="F13" s="2268"/>
      <c r="G13" s="1008"/>
      <c r="H13" s="546"/>
      <c r="I13" s="546"/>
      <c r="J13" s="546"/>
      <c r="K13" s="546"/>
      <c r="L13" s="546"/>
      <c r="M13" s="546"/>
      <c r="N13" s="546"/>
      <c r="O13" s="1347"/>
    </row>
    <row r="14" spans="1:15" ht="13.5" customHeight="1">
      <c r="A14" s="1004"/>
      <c r="B14" s="1348"/>
      <c r="C14" s="12" t="s">
        <v>2643</v>
      </c>
      <c r="D14" s="1349" t="s">
        <v>2644</v>
      </c>
      <c r="E14" s="1349" t="s">
        <v>2645</v>
      </c>
      <c r="F14" s="1016"/>
      <c r="G14" s="1350"/>
      <c r="H14" s="1005"/>
      <c r="I14" s="1351"/>
      <c r="J14" s="1005"/>
      <c r="K14" s="1351"/>
      <c r="L14" s="1005"/>
      <c r="M14" s="1351"/>
      <c r="N14" s="9"/>
      <c r="O14" s="1007"/>
    </row>
    <row r="15" spans="1:15" ht="13.5" customHeight="1">
      <c r="A15" s="1346" t="s">
        <v>1964</v>
      </c>
      <c r="B15" s="1348"/>
      <c r="C15" s="12" t="s">
        <v>2646</v>
      </c>
      <c r="D15" s="1349" t="s">
        <v>2647</v>
      </c>
      <c r="E15" s="1352" t="s">
        <v>2648</v>
      </c>
      <c r="F15" s="1353" t="s">
        <v>2649</v>
      </c>
      <c r="G15" s="1354" t="s">
        <v>2650</v>
      </c>
      <c r="H15" s="1355" t="s">
        <v>2651</v>
      </c>
      <c r="I15" s="1355" t="s">
        <v>2652</v>
      </c>
      <c r="J15" s="1355" t="s">
        <v>2653</v>
      </c>
      <c r="K15" s="1355" t="s">
        <v>2654</v>
      </c>
      <c r="L15" s="1355" t="s">
        <v>2655</v>
      </c>
      <c r="M15" s="1355" t="s">
        <v>2656</v>
      </c>
      <c r="N15" s="1356" t="s">
        <v>2657</v>
      </c>
      <c r="O15" s="1357" t="s">
        <v>1964</v>
      </c>
    </row>
    <row r="16" spans="1:15" ht="13.5" customHeight="1">
      <c r="A16" s="1346" t="s">
        <v>1967</v>
      </c>
      <c r="B16" s="1358" t="s">
        <v>2658</v>
      </c>
      <c r="C16" s="12" t="s">
        <v>2659</v>
      </c>
      <c r="D16" s="1349" t="s">
        <v>2660</v>
      </c>
      <c r="E16" s="1358" t="s">
        <v>2661</v>
      </c>
      <c r="F16" s="1359" t="s">
        <v>2662</v>
      </c>
      <c r="G16" s="1354" t="s">
        <v>2663</v>
      </c>
      <c r="H16" s="1355" t="s">
        <v>2664</v>
      </c>
      <c r="I16" s="1355" t="s">
        <v>2665</v>
      </c>
      <c r="J16" s="1355" t="s">
        <v>2666</v>
      </c>
      <c r="K16" s="1355" t="s">
        <v>2667</v>
      </c>
      <c r="L16" s="1355" t="s">
        <v>2668</v>
      </c>
      <c r="M16" s="1355" t="s">
        <v>2669</v>
      </c>
      <c r="N16" s="1356" t="s">
        <v>2670</v>
      </c>
      <c r="O16" s="1357" t="s">
        <v>1967</v>
      </c>
    </row>
    <row r="17" spans="1:15" ht="13.5" customHeight="1">
      <c r="A17" s="1004"/>
      <c r="B17" s="1358" t="s">
        <v>3423</v>
      </c>
      <c r="C17" s="12" t="s">
        <v>3424</v>
      </c>
      <c r="D17" s="1349" t="s">
        <v>2671</v>
      </c>
      <c r="E17" s="1358" t="s">
        <v>3426</v>
      </c>
      <c r="F17" s="1359" t="s">
        <v>2672</v>
      </c>
      <c r="G17" s="1354" t="s">
        <v>1971</v>
      </c>
      <c r="H17" s="1355" t="s">
        <v>2673</v>
      </c>
      <c r="I17" s="1355" t="s">
        <v>2674</v>
      </c>
      <c r="J17" s="1355" t="s">
        <v>2675</v>
      </c>
      <c r="K17" s="1355" t="s">
        <v>2676</v>
      </c>
      <c r="L17" s="1355" t="s">
        <v>2677</v>
      </c>
      <c r="M17" s="1355" t="s">
        <v>2678</v>
      </c>
      <c r="N17" s="1356" t="s">
        <v>2679</v>
      </c>
      <c r="O17" s="1007"/>
    </row>
    <row r="18" spans="1:15" ht="13.5" customHeight="1">
      <c r="A18" s="1004"/>
      <c r="B18" s="1348"/>
      <c r="C18" s="9"/>
      <c r="D18" s="1349" t="s">
        <v>3425</v>
      </c>
      <c r="E18" s="547"/>
      <c r="F18" s="1345"/>
      <c r="G18" s="1350"/>
      <c r="H18" s="1005"/>
      <c r="I18" s="1005"/>
      <c r="J18" s="1005"/>
      <c r="K18" s="1005"/>
      <c r="L18" s="1005"/>
      <c r="M18" s="1005"/>
      <c r="N18" s="9"/>
      <c r="O18" s="1007"/>
    </row>
    <row r="19" spans="1:15" ht="13.5" customHeight="1">
      <c r="A19" s="1360" t="s">
        <v>1972</v>
      </c>
      <c r="B19" s="2191" t="s">
        <v>5435</v>
      </c>
      <c r="C19" s="2192" t="s">
        <v>5433</v>
      </c>
      <c r="D19" s="2172">
        <v>41943</v>
      </c>
      <c r="E19" s="91"/>
      <c r="F19" s="92"/>
      <c r="G19" s="93"/>
      <c r="H19" s="94"/>
      <c r="I19" s="94"/>
      <c r="J19" s="94"/>
      <c r="K19" s="94"/>
      <c r="L19" s="94"/>
      <c r="M19" s="94"/>
      <c r="N19" s="95">
        <f t="shared" ref="N19:N43" si="0">SUM(F19:M19)</f>
        <v>0</v>
      </c>
      <c r="O19" s="1363" t="s">
        <v>1972</v>
      </c>
    </row>
    <row r="20" spans="1:15" ht="13.5" customHeight="1">
      <c r="A20" s="1346" t="s">
        <v>1973</v>
      </c>
      <c r="B20" s="2193" t="s">
        <v>5436</v>
      </c>
      <c r="C20" s="2194" t="s">
        <v>5458</v>
      </c>
      <c r="D20" s="508"/>
      <c r="E20" s="99" t="s">
        <v>2025</v>
      </c>
      <c r="F20" s="100" t="s">
        <v>2025</v>
      </c>
      <c r="G20" s="101"/>
      <c r="H20" s="102" t="s">
        <v>2025</v>
      </c>
      <c r="I20" s="102" t="s">
        <v>2025</v>
      </c>
      <c r="J20" s="102" t="s">
        <v>2025</v>
      </c>
      <c r="K20" s="102" t="s">
        <v>2025</v>
      </c>
      <c r="L20" s="102" t="s">
        <v>2025</v>
      </c>
      <c r="M20" s="102" t="s">
        <v>2025</v>
      </c>
      <c r="N20" s="103">
        <f t="shared" si="0"/>
        <v>0</v>
      </c>
      <c r="O20" s="1357" t="s">
        <v>1973</v>
      </c>
    </row>
    <row r="21" spans="1:15" ht="13.5" customHeight="1">
      <c r="A21" s="1346" t="s">
        <v>1974</v>
      </c>
      <c r="B21" s="2193" t="s">
        <v>5437</v>
      </c>
      <c r="C21" s="2194" t="s">
        <v>5434</v>
      </c>
      <c r="D21" s="508"/>
      <c r="E21" s="99"/>
      <c r="F21" s="100"/>
      <c r="G21" s="101"/>
      <c r="H21" s="102"/>
      <c r="I21" s="102"/>
      <c r="J21" s="102"/>
      <c r="K21" s="102"/>
      <c r="L21" s="102"/>
      <c r="M21" s="102"/>
      <c r="N21" s="103">
        <f t="shared" si="0"/>
        <v>0</v>
      </c>
      <c r="O21" s="1357" t="s">
        <v>1974</v>
      </c>
    </row>
    <row r="22" spans="1:15" ht="13.5" customHeight="1">
      <c r="A22" s="1346" t="s">
        <v>1975</v>
      </c>
      <c r="B22" s="2193" t="s">
        <v>5438</v>
      </c>
      <c r="C22" s="2194" t="s">
        <v>5459</v>
      </c>
      <c r="D22" s="508"/>
      <c r="E22" s="99"/>
      <c r="F22" s="100"/>
      <c r="G22" s="101"/>
      <c r="H22" s="102"/>
      <c r="I22" s="102"/>
      <c r="J22" s="102"/>
      <c r="K22" s="102"/>
      <c r="L22" s="102"/>
      <c r="M22" s="102"/>
      <c r="N22" s="103">
        <f t="shared" si="0"/>
        <v>0</v>
      </c>
      <c r="O22" s="1357" t="s">
        <v>1975</v>
      </c>
    </row>
    <row r="23" spans="1:15" ht="13.5" customHeight="1">
      <c r="A23" s="1346" t="s">
        <v>1976</v>
      </c>
      <c r="B23" s="2193" t="s">
        <v>5439</v>
      </c>
      <c r="C23" s="2194" t="s">
        <v>5460</v>
      </c>
      <c r="D23" s="508"/>
      <c r="E23" s="99"/>
      <c r="F23" s="100"/>
      <c r="G23" s="101"/>
      <c r="H23" s="102"/>
      <c r="I23" s="102"/>
      <c r="J23" s="102"/>
      <c r="K23" s="102"/>
      <c r="L23" s="102"/>
      <c r="M23" s="102"/>
      <c r="N23" s="103">
        <f t="shared" si="0"/>
        <v>0</v>
      </c>
      <c r="O23" s="1357" t="s">
        <v>1976</v>
      </c>
    </row>
    <row r="24" spans="1:15" ht="13.5" customHeight="1">
      <c r="A24" s="1346" t="s">
        <v>1977</v>
      </c>
      <c r="B24" s="2193" t="s">
        <v>5440</v>
      </c>
      <c r="C24" s="2194" t="s">
        <v>5448</v>
      </c>
      <c r="D24" s="508"/>
      <c r="E24" s="99"/>
      <c r="F24" s="100"/>
      <c r="G24" s="101"/>
      <c r="H24" s="102"/>
      <c r="I24" s="102"/>
      <c r="J24" s="102"/>
      <c r="K24" s="102"/>
      <c r="L24" s="102"/>
      <c r="M24" s="102"/>
      <c r="N24" s="103">
        <f t="shared" si="0"/>
        <v>0</v>
      </c>
      <c r="O24" s="1357" t="s">
        <v>1977</v>
      </c>
    </row>
    <row r="25" spans="1:15" ht="13.5" customHeight="1">
      <c r="A25" s="1346" t="s">
        <v>1978</v>
      </c>
      <c r="B25" s="2193" t="s">
        <v>5441</v>
      </c>
      <c r="C25" s="2194" t="s">
        <v>5449</v>
      </c>
      <c r="D25" s="2173">
        <v>41859</v>
      </c>
      <c r="E25" s="99"/>
      <c r="F25" s="100"/>
      <c r="G25" s="101"/>
      <c r="H25" s="102"/>
      <c r="I25" s="102"/>
      <c r="J25" s="102"/>
      <c r="K25" s="102"/>
      <c r="L25" s="102"/>
      <c r="M25" s="102"/>
      <c r="N25" s="103">
        <f t="shared" si="0"/>
        <v>0</v>
      </c>
      <c r="O25" s="1357" t="s">
        <v>1978</v>
      </c>
    </row>
    <row r="26" spans="1:15" ht="13.5" customHeight="1">
      <c r="A26" s="1346" t="s">
        <v>1979</v>
      </c>
      <c r="B26" s="2193" t="s">
        <v>5442</v>
      </c>
      <c r="C26" s="2194" t="s">
        <v>5450</v>
      </c>
      <c r="D26" s="508"/>
      <c r="E26" s="99"/>
      <c r="F26" s="100"/>
      <c r="G26" s="101"/>
      <c r="H26" s="102"/>
      <c r="I26" s="102"/>
      <c r="J26" s="102"/>
      <c r="K26" s="102"/>
      <c r="L26" s="102"/>
      <c r="M26" s="102"/>
      <c r="N26" s="103">
        <f t="shared" si="0"/>
        <v>0</v>
      </c>
      <c r="O26" s="1357" t="s">
        <v>1979</v>
      </c>
    </row>
    <row r="27" spans="1:15" ht="13.5" customHeight="1">
      <c r="A27" s="1346" t="s">
        <v>1980</v>
      </c>
      <c r="B27" s="2193" t="s">
        <v>5443</v>
      </c>
      <c r="C27" s="2194" t="s">
        <v>5451</v>
      </c>
      <c r="D27" s="508"/>
      <c r="E27" s="99"/>
      <c r="F27" s="100"/>
      <c r="G27" s="101"/>
      <c r="H27" s="102"/>
      <c r="I27" s="102"/>
      <c r="J27" s="102"/>
      <c r="K27" s="102"/>
      <c r="L27" s="102"/>
      <c r="M27" s="102"/>
      <c r="N27" s="103">
        <f t="shared" si="0"/>
        <v>0</v>
      </c>
      <c r="O27" s="1357" t="s">
        <v>1980</v>
      </c>
    </row>
    <row r="28" spans="1:15" ht="13.5" customHeight="1">
      <c r="A28" s="1346" t="s">
        <v>1981</v>
      </c>
      <c r="B28" s="2193" t="s">
        <v>5444</v>
      </c>
      <c r="C28" s="2194" t="s">
        <v>5452</v>
      </c>
      <c r="D28" s="508"/>
      <c r="E28" s="99"/>
      <c r="F28" s="100"/>
      <c r="G28" s="101"/>
      <c r="H28" s="102"/>
      <c r="I28" s="102"/>
      <c r="J28" s="102"/>
      <c r="K28" s="102"/>
      <c r="L28" s="102"/>
      <c r="M28" s="102"/>
      <c r="N28" s="103">
        <f t="shared" si="0"/>
        <v>0</v>
      </c>
      <c r="O28" s="1357" t="s">
        <v>1981</v>
      </c>
    </row>
    <row r="29" spans="1:15" ht="13.5" customHeight="1">
      <c r="A29" s="1346" t="s">
        <v>1982</v>
      </c>
      <c r="B29" s="2193" t="s">
        <v>5445</v>
      </c>
      <c r="C29" s="2194" t="s">
        <v>5453</v>
      </c>
      <c r="D29" s="508"/>
      <c r="E29" s="99"/>
      <c r="F29" s="100"/>
      <c r="G29" s="101"/>
      <c r="H29" s="102"/>
      <c r="I29" s="102"/>
      <c r="J29" s="102"/>
      <c r="K29" s="102"/>
      <c r="L29" s="102"/>
      <c r="M29" s="102"/>
      <c r="N29" s="103">
        <f t="shared" si="0"/>
        <v>0</v>
      </c>
      <c r="O29" s="1357" t="s">
        <v>1982</v>
      </c>
    </row>
    <row r="30" spans="1:15" ht="13.5" customHeight="1">
      <c r="A30" s="1346" t="s">
        <v>1983</v>
      </c>
      <c r="B30" s="2193" t="s">
        <v>5456</v>
      </c>
      <c r="C30" s="2194" t="s">
        <v>5457</v>
      </c>
      <c r="D30" s="508"/>
      <c r="E30" s="99"/>
      <c r="F30" s="100"/>
      <c r="G30" s="101"/>
      <c r="H30" s="102"/>
      <c r="I30" s="102"/>
      <c r="J30" s="102"/>
      <c r="K30" s="102"/>
      <c r="L30" s="102"/>
      <c r="M30" s="102"/>
      <c r="N30" s="103">
        <f t="shared" si="0"/>
        <v>0</v>
      </c>
      <c r="O30" s="1357" t="s">
        <v>1983</v>
      </c>
    </row>
    <row r="31" spans="1:15" ht="13.5" customHeight="1">
      <c r="A31" s="1346" t="s">
        <v>1984</v>
      </c>
      <c r="B31" s="2193" t="s">
        <v>5446</v>
      </c>
      <c r="C31" s="2194" t="s">
        <v>5454</v>
      </c>
      <c r="D31" s="508"/>
      <c r="E31" s="99"/>
      <c r="F31" s="100"/>
      <c r="G31" s="101"/>
      <c r="H31" s="102"/>
      <c r="I31" s="102"/>
      <c r="J31" s="102"/>
      <c r="K31" s="102"/>
      <c r="L31" s="102"/>
      <c r="M31" s="102"/>
      <c r="N31" s="103">
        <f t="shared" si="0"/>
        <v>0</v>
      </c>
      <c r="O31" s="1357" t="s">
        <v>1984</v>
      </c>
    </row>
    <row r="32" spans="1:15" ht="13.5" customHeight="1">
      <c r="A32" s="1346" t="s">
        <v>1985</v>
      </c>
      <c r="B32" s="2193" t="s">
        <v>5447</v>
      </c>
      <c r="C32" s="2194" t="s">
        <v>5455</v>
      </c>
      <c r="D32" s="508"/>
      <c r="E32" s="99"/>
      <c r="F32" s="100"/>
      <c r="G32" s="101"/>
      <c r="H32" s="102"/>
      <c r="I32" s="102"/>
      <c r="J32" s="102"/>
      <c r="K32" s="102"/>
      <c r="L32" s="102"/>
      <c r="M32" s="102"/>
      <c r="N32" s="103">
        <f t="shared" si="0"/>
        <v>0</v>
      </c>
      <c r="O32" s="1357" t="s">
        <v>1985</v>
      </c>
    </row>
    <row r="33" spans="1:15" ht="13.5" customHeight="1">
      <c r="A33" s="1346" t="s">
        <v>1986</v>
      </c>
      <c r="B33" s="97"/>
      <c r="D33" s="508"/>
      <c r="E33" s="99"/>
      <c r="F33" s="100"/>
      <c r="G33" s="101"/>
      <c r="H33" s="102"/>
      <c r="I33" s="102"/>
      <c r="J33" s="102"/>
      <c r="K33" s="102"/>
      <c r="L33" s="102"/>
      <c r="M33" s="102"/>
      <c r="N33" s="103">
        <f t="shared" si="0"/>
        <v>0</v>
      </c>
      <c r="O33" s="1357" t="s">
        <v>1986</v>
      </c>
    </row>
    <row r="34" spans="1:15" ht="13.5" customHeight="1">
      <c r="A34" s="1346" t="s">
        <v>1987</v>
      </c>
      <c r="B34" s="97"/>
      <c r="C34" s="9"/>
      <c r="D34" s="508"/>
      <c r="E34" s="99"/>
      <c r="F34" s="100"/>
      <c r="G34" s="101"/>
      <c r="H34" s="102"/>
      <c r="I34" s="102"/>
      <c r="J34" s="102"/>
      <c r="K34" s="102"/>
      <c r="L34" s="102"/>
      <c r="M34" s="102"/>
      <c r="N34" s="103">
        <f t="shared" si="0"/>
        <v>0</v>
      </c>
      <c r="O34" s="1357" t="s">
        <v>1987</v>
      </c>
    </row>
    <row r="35" spans="1:15" ht="13.5" customHeight="1">
      <c r="A35" s="1346" t="s">
        <v>1988</v>
      </c>
      <c r="B35" s="97"/>
      <c r="C35" s="9"/>
      <c r="D35" s="508"/>
      <c r="E35" s="99"/>
      <c r="F35" s="100"/>
      <c r="G35" s="101"/>
      <c r="H35" s="102"/>
      <c r="I35" s="102"/>
      <c r="J35" s="102"/>
      <c r="K35" s="102"/>
      <c r="L35" s="102"/>
      <c r="M35" s="102"/>
      <c r="N35" s="103">
        <f t="shared" si="0"/>
        <v>0</v>
      </c>
      <c r="O35" s="1357" t="s">
        <v>1988</v>
      </c>
    </row>
    <row r="36" spans="1:15" ht="13.5" customHeight="1">
      <c r="A36" s="1346" t="s">
        <v>1989</v>
      </c>
      <c r="B36" s="97"/>
      <c r="C36" s="9"/>
      <c r="D36" s="508"/>
      <c r="E36" s="99"/>
      <c r="F36" s="100"/>
      <c r="G36" s="101"/>
      <c r="H36" s="102"/>
      <c r="I36" s="102"/>
      <c r="J36" s="102"/>
      <c r="K36" s="102"/>
      <c r="L36" s="102"/>
      <c r="M36" s="102"/>
      <c r="N36" s="103">
        <f t="shared" si="0"/>
        <v>0</v>
      </c>
      <c r="O36" s="1357" t="s">
        <v>1989</v>
      </c>
    </row>
    <row r="37" spans="1:15" ht="13.5" customHeight="1">
      <c r="A37" s="1346" t="s">
        <v>1990</v>
      </c>
      <c r="B37" s="97"/>
      <c r="C37" s="9"/>
      <c r="D37" s="508"/>
      <c r="E37" s="99"/>
      <c r="F37" s="100"/>
      <c r="G37" s="101"/>
      <c r="H37" s="102"/>
      <c r="I37" s="102"/>
      <c r="J37" s="102"/>
      <c r="K37" s="102"/>
      <c r="L37" s="102"/>
      <c r="M37" s="102"/>
      <c r="N37" s="103">
        <f t="shared" si="0"/>
        <v>0</v>
      </c>
      <c r="O37" s="1357" t="s">
        <v>1990</v>
      </c>
    </row>
    <row r="38" spans="1:15" ht="13.5" customHeight="1">
      <c r="A38" s="1346" t="s">
        <v>1991</v>
      </c>
      <c r="B38" s="97"/>
      <c r="C38" s="9"/>
      <c r="D38" s="508"/>
      <c r="E38" s="99"/>
      <c r="F38" s="100"/>
      <c r="G38" s="101"/>
      <c r="H38" s="102"/>
      <c r="I38" s="102"/>
      <c r="J38" s="102"/>
      <c r="K38" s="102"/>
      <c r="L38" s="102"/>
      <c r="M38" s="102"/>
      <c r="N38" s="103">
        <f t="shared" si="0"/>
        <v>0</v>
      </c>
      <c r="O38" s="1357" t="s">
        <v>1991</v>
      </c>
    </row>
    <row r="39" spans="1:15" ht="13.5" customHeight="1">
      <c r="A39" s="1346" t="s">
        <v>676</v>
      </c>
      <c r="B39" s="97"/>
      <c r="C39" s="9"/>
      <c r="D39" s="508"/>
      <c r="E39" s="99"/>
      <c r="F39" s="100"/>
      <c r="G39" s="101"/>
      <c r="H39" s="102"/>
      <c r="I39" s="102"/>
      <c r="J39" s="102"/>
      <c r="K39" s="102"/>
      <c r="L39" s="102"/>
      <c r="M39" s="102"/>
      <c r="N39" s="103">
        <f t="shared" si="0"/>
        <v>0</v>
      </c>
      <c r="O39" s="1357" t="s">
        <v>676</v>
      </c>
    </row>
    <row r="40" spans="1:15" ht="13.5" customHeight="1">
      <c r="A40" s="1346" t="s">
        <v>677</v>
      </c>
      <c r="B40" s="97"/>
      <c r="C40" s="9"/>
      <c r="D40" s="508"/>
      <c r="E40" s="99"/>
      <c r="F40" s="100"/>
      <c r="G40" s="101"/>
      <c r="H40" s="102"/>
      <c r="I40" s="102"/>
      <c r="J40" s="102"/>
      <c r="K40" s="102"/>
      <c r="L40" s="102"/>
      <c r="M40" s="102"/>
      <c r="N40" s="103">
        <f t="shared" si="0"/>
        <v>0</v>
      </c>
      <c r="O40" s="1357" t="s">
        <v>677</v>
      </c>
    </row>
    <row r="41" spans="1:15" ht="13.5" customHeight="1">
      <c r="A41" s="1346" t="s">
        <v>678</v>
      </c>
      <c r="B41" s="97"/>
      <c r="C41" s="9"/>
      <c r="D41" s="508"/>
      <c r="E41" s="99"/>
      <c r="F41" s="100"/>
      <c r="G41" s="101"/>
      <c r="H41" s="102"/>
      <c r="I41" s="102"/>
      <c r="J41" s="102"/>
      <c r="K41" s="102"/>
      <c r="L41" s="102"/>
      <c r="M41" s="102"/>
      <c r="N41" s="103">
        <f t="shared" si="0"/>
        <v>0</v>
      </c>
      <c r="O41" s="1357" t="s">
        <v>678</v>
      </c>
    </row>
    <row r="42" spans="1:15" ht="13.5" customHeight="1">
      <c r="A42" s="1346" t="s">
        <v>679</v>
      </c>
      <c r="B42" s="97"/>
      <c r="C42" s="9"/>
      <c r="D42" s="508"/>
      <c r="E42" s="99"/>
      <c r="F42" s="100"/>
      <c r="G42" s="101"/>
      <c r="H42" s="102"/>
      <c r="I42" s="102"/>
      <c r="J42" s="102"/>
      <c r="K42" s="102"/>
      <c r="L42" s="102"/>
      <c r="M42" s="102"/>
      <c r="N42" s="103">
        <f t="shared" si="0"/>
        <v>0</v>
      </c>
      <c r="O42" s="1357" t="s">
        <v>679</v>
      </c>
    </row>
    <row r="43" spans="1:15" ht="13.5" customHeight="1">
      <c r="A43" s="1364" t="s">
        <v>680</v>
      </c>
      <c r="B43" s="104"/>
      <c r="C43" s="546"/>
      <c r="D43" s="564"/>
      <c r="E43" s="106"/>
      <c r="F43" s="107"/>
      <c r="G43" s="108"/>
      <c r="H43" s="109"/>
      <c r="I43" s="109"/>
      <c r="J43" s="109"/>
      <c r="K43" s="109"/>
      <c r="L43" s="109"/>
      <c r="M43" s="109"/>
      <c r="N43" s="110">
        <f t="shared" si="0"/>
        <v>0</v>
      </c>
      <c r="O43" s="1365" t="s">
        <v>680</v>
      </c>
    </row>
    <row r="44" spans="1:15" ht="13.5" customHeight="1">
      <c r="A44" s="1004" t="s">
        <v>2680</v>
      </c>
      <c r="B44" s="9"/>
      <c r="C44" s="9"/>
      <c r="D44" s="9"/>
      <c r="E44" s="9"/>
      <c r="F44" s="1345"/>
      <c r="G44" s="1004"/>
      <c r="H44" s="9" t="s">
        <v>2681</v>
      </c>
      <c r="I44" s="9"/>
      <c r="J44" s="9"/>
      <c r="K44" s="9"/>
      <c r="L44" s="9"/>
      <c r="M44" s="9"/>
      <c r="N44" s="9"/>
      <c r="O44" s="1345"/>
    </row>
    <row r="45" spans="1:15" ht="13.5" customHeight="1">
      <c r="A45" s="1004"/>
      <c r="B45" s="9"/>
      <c r="C45" s="9"/>
      <c r="D45" s="9"/>
      <c r="E45" s="9"/>
      <c r="F45" s="1345"/>
      <c r="G45" s="1004"/>
      <c r="H45" s="9"/>
      <c r="I45" s="9"/>
      <c r="J45" s="9"/>
      <c r="K45" s="9"/>
      <c r="L45" s="9"/>
      <c r="M45" s="9"/>
      <c r="N45" s="9"/>
      <c r="O45" s="1345"/>
    </row>
    <row r="46" spans="1:15" ht="13.5" customHeight="1">
      <c r="A46" s="1004"/>
      <c r="B46" s="861" t="s">
        <v>3281</v>
      </c>
      <c r="C46" s="9"/>
      <c r="D46" s="9"/>
      <c r="E46" s="9"/>
      <c r="F46" s="1345"/>
      <c r="G46" s="1004"/>
      <c r="H46" s="9"/>
      <c r="I46" s="9"/>
      <c r="J46" s="9"/>
      <c r="K46" s="9"/>
      <c r="L46" s="9"/>
      <c r="M46" s="9"/>
      <c r="N46" s="9"/>
      <c r="O46" s="1345"/>
    </row>
    <row r="47" spans="1:15" s="2168" customFormat="1" ht="44.25" customHeight="1">
      <c r="A47" s="2196"/>
      <c r="B47" s="2263" t="s">
        <v>5464</v>
      </c>
      <c r="C47" s="2263"/>
      <c r="D47" s="2263"/>
      <c r="E47" s="2263"/>
      <c r="F47" s="2264"/>
      <c r="G47" s="2170"/>
      <c r="H47" s="2171"/>
      <c r="I47" s="2171"/>
      <c r="J47" s="2171"/>
      <c r="K47" s="2171"/>
      <c r="L47" s="2171"/>
      <c r="M47" s="2171"/>
      <c r="N47" s="2171"/>
      <c r="O47" s="2183"/>
    </row>
    <row r="48" spans="1:15" ht="13.5" customHeight="1">
      <c r="A48" s="2195"/>
      <c r="G48" s="1004"/>
      <c r="H48" s="9"/>
      <c r="I48" s="9"/>
      <c r="J48" s="9"/>
      <c r="K48" s="9"/>
      <c r="L48" s="9"/>
      <c r="M48" s="9"/>
      <c r="N48" s="9"/>
      <c r="O48" s="1345"/>
    </row>
    <row r="49" spans="1:15" ht="31.5" customHeight="1">
      <c r="A49" s="2195"/>
      <c r="B49" s="2263" t="s">
        <v>5461</v>
      </c>
      <c r="C49" s="2263"/>
      <c r="D49" s="2263"/>
      <c r="E49" s="2263"/>
      <c r="F49" s="2264"/>
      <c r="G49" s="1004"/>
      <c r="H49" s="9"/>
      <c r="I49" s="9"/>
      <c r="J49" s="9"/>
      <c r="K49" s="9"/>
      <c r="L49" s="9"/>
      <c r="M49" s="9"/>
      <c r="N49" s="9"/>
      <c r="O49" s="1345"/>
    </row>
    <row r="50" spans="1:15" ht="13.5" customHeight="1">
      <c r="A50" s="2195"/>
      <c r="G50" s="1004"/>
      <c r="H50" s="9"/>
      <c r="I50" s="9"/>
      <c r="J50" s="9"/>
      <c r="K50" s="9"/>
      <c r="L50" s="9"/>
      <c r="M50" s="9"/>
      <c r="N50" s="9"/>
      <c r="O50" s="1345"/>
    </row>
    <row r="51" spans="1:15" ht="31.5" customHeight="1">
      <c r="A51" s="1004"/>
      <c r="B51" s="2263" t="s">
        <v>5462</v>
      </c>
      <c r="C51" s="2263"/>
      <c r="D51" s="2263"/>
      <c r="E51" s="2263"/>
      <c r="F51" s="2264"/>
      <c r="G51" s="1004"/>
      <c r="H51" s="9"/>
      <c r="I51" s="9"/>
      <c r="J51" s="9"/>
      <c r="K51" s="9"/>
      <c r="L51" s="9"/>
      <c r="M51" s="9"/>
      <c r="N51" s="9"/>
      <c r="O51" s="1345"/>
    </row>
    <row r="52" spans="1:15" ht="13.5" customHeight="1">
      <c r="A52" s="1004"/>
      <c r="G52" s="1004"/>
      <c r="H52" s="9"/>
      <c r="I52" s="9"/>
      <c r="J52" s="9"/>
      <c r="K52" s="9"/>
      <c r="L52" s="9"/>
      <c r="M52" s="9"/>
      <c r="N52" s="9"/>
      <c r="O52" s="1345"/>
    </row>
    <row r="53" spans="1:15" ht="15" customHeight="1">
      <c r="A53" s="1004"/>
      <c r="B53" s="2265" t="s">
        <v>5463</v>
      </c>
      <c r="C53" s="2265"/>
      <c r="D53" s="2265"/>
      <c r="E53" s="2265"/>
      <c r="F53" s="2266"/>
      <c r="G53" s="1004"/>
      <c r="H53" s="9"/>
      <c r="I53" s="9"/>
      <c r="J53" s="9"/>
      <c r="K53" s="9"/>
      <c r="L53" s="9"/>
      <c r="M53" s="9"/>
      <c r="N53" s="9"/>
      <c r="O53" s="1345"/>
    </row>
    <row r="54" spans="1:15" ht="13.5" customHeight="1">
      <c r="A54" s="1004"/>
      <c r="G54" s="1004"/>
      <c r="H54" s="9"/>
      <c r="I54" s="9"/>
      <c r="J54" s="9"/>
      <c r="K54" s="9"/>
      <c r="L54" s="9"/>
      <c r="M54" s="9"/>
      <c r="N54" s="9"/>
      <c r="O54" s="1345"/>
    </row>
    <row r="55" spans="1:15" ht="13.5" customHeight="1" thickBot="1">
      <c r="A55" s="1020"/>
      <c r="B55" s="1021"/>
      <c r="C55" s="1021"/>
      <c r="D55" s="1021"/>
      <c r="E55" s="1021"/>
      <c r="F55" s="1366"/>
      <c r="G55" s="1020"/>
      <c r="H55" s="1021"/>
      <c r="I55" s="1021"/>
      <c r="J55" s="1021"/>
      <c r="K55" s="1021"/>
      <c r="L55" s="1021"/>
      <c r="M55" s="1021"/>
      <c r="N55" s="1021"/>
      <c r="O55" s="1366"/>
    </row>
    <row r="56" spans="1:15" ht="13.5" customHeight="1">
      <c r="A56" s="1367" t="s">
        <v>2035</v>
      </c>
      <c r="B56" s="9"/>
      <c r="C56" s="9"/>
      <c r="D56" s="9"/>
      <c r="E56" s="9"/>
      <c r="F56" s="9"/>
      <c r="G56" s="9"/>
      <c r="H56" s="9"/>
      <c r="I56" s="9"/>
      <c r="J56" s="9"/>
      <c r="K56" s="9"/>
      <c r="L56" s="9"/>
      <c r="M56" s="9"/>
      <c r="O56" s="1368" t="s">
        <v>2035</v>
      </c>
    </row>
    <row r="57" spans="1:15" ht="13.5" customHeight="1">
      <c r="A57" s="12" t="s">
        <v>2682</v>
      </c>
      <c r="B57" s="12"/>
      <c r="C57" s="12"/>
      <c r="D57" s="12"/>
      <c r="E57" s="12"/>
      <c r="F57" s="12"/>
      <c r="G57" s="12" t="s">
        <v>2683</v>
      </c>
      <c r="H57" s="12"/>
      <c r="I57" s="12"/>
      <c r="J57" s="12"/>
      <c r="K57" s="12"/>
      <c r="L57" s="12"/>
      <c r="M57" s="12"/>
      <c r="N57" s="12"/>
      <c r="O57" s="12"/>
    </row>
  </sheetData>
  <customSheetViews>
    <customSheetView guid="{98C50475-4C04-4614-833E-ABC6EEFF4E8E}" scale="60" colorId="22" showPageBreaks="1" view="pageBreakPreview">
      <selection activeCell="B47" sqref="B47:F47"/>
      <colBreaks count="1" manualBreakCount="1">
        <brk id="6" max="1048575" man="1"/>
      </colBreaks>
      <pageMargins left="0.25" right="0.25" top="0" bottom="0" header="0.5" footer="0.5"/>
      <printOptions horizontalCentered="1" verticalCentered="1"/>
      <pageSetup scale="74" fitToWidth="2" orientation="portrait" r:id="rId1"/>
      <headerFooter alignWithMargins="0"/>
    </customSheetView>
    <customSheetView guid="{C6EFCE4C-D5CB-4C1D-A286-0DC52BE770F9}" scale="85" colorId="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2"/>
      <headerFooter alignWithMargins="0"/>
    </customSheetView>
    <customSheetView guid="{4BC658A1-0B43-4474-B09F-01138A2D4649}" scale="85" colorId="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3"/>
      <headerFooter alignWithMargins="0"/>
    </customSheetView>
    <customSheetView guid="{615B5AE4-EF39-45E8-9166-92037A1A48C3}" scale="85" colorId="22" topLeftCell="A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4"/>
      <headerFooter alignWithMargins="0"/>
    </customSheetView>
    <customSheetView guid="{5615FF12-3AD0-401B-9520-85684B49B8C2}" scale="85" colorId="22" topLeftCell="A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5"/>
      <headerFooter alignWithMargins="0"/>
    </customSheetView>
    <customSheetView guid="{770BB473-BE5C-4268-9ADA-B2B104B49C99}" scale="85" colorId="22" showPageBreaks="1">
      <colBreaks count="2" manualBreakCount="2">
        <brk id="6" max="1048575" man="1"/>
        <brk id="15" max="1048575" man="1"/>
      </colBreaks>
      <pageMargins left="0.25" right="0.25" top="0" bottom="0" header="0.5" footer="0.5"/>
      <printOptions horizontalCentered="1" verticalCentered="1"/>
      <pageSetup scale="74" fitToWidth="2" orientation="portrait" horizontalDpi="300" verticalDpi="300" r:id="rId6"/>
      <headerFooter alignWithMargins="0"/>
    </customSheetView>
    <customSheetView guid="{2DCD765F-7FFB-4119-8ABA-95F832C93250}" scale="85" colorId="22" topLeftCell="A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7"/>
      <headerFooter alignWithMargins="0"/>
    </customSheetView>
    <customSheetView guid="{9A54DEF0-DEC4-4137-89B1-509D03916E27}" scale="85" colorId="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8"/>
      <headerFooter alignWithMargins="0"/>
    </customSheetView>
    <customSheetView guid="{3F1C1F7F-1627-415A-A980-D9471073F5DE}" scale="85" colorId="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9"/>
      <headerFooter alignWithMargins="0"/>
    </customSheetView>
    <customSheetView guid="{139C5046-2F46-48F5-A0B9-76AEA7D78668}" scale="85" colorId="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10"/>
      <headerFooter alignWithMargins="0"/>
    </customSheetView>
    <customSheetView guid="{B81AA01E-C0DE-4A87-A251-E1F5DB0B073A}" scale="85" colorId="22">
      <selection activeCell="B46" sqref="B46"/>
      <colBreaks count="1" manualBreakCount="1">
        <brk id="6" max="1048575" man="1"/>
      </colBreaks>
      <pageMargins left="0.25" right="0.25" top="0" bottom="0" header="0.5" footer="0.5"/>
      <printOptions horizontalCentered="1" verticalCentered="1"/>
      <pageSetup scale="74" fitToWidth="2" orientation="portrait" horizontalDpi="300" verticalDpi="300" r:id="rId11"/>
      <headerFooter alignWithMargins="0"/>
    </customSheetView>
  </customSheetViews>
  <mergeCells count="9">
    <mergeCell ref="H5:N8"/>
    <mergeCell ref="B8:F10"/>
    <mergeCell ref="H10:N11"/>
    <mergeCell ref="B51:F51"/>
    <mergeCell ref="B53:F53"/>
    <mergeCell ref="B47:F47"/>
    <mergeCell ref="B49:F49"/>
    <mergeCell ref="B12:F13"/>
    <mergeCell ref="B5:F6"/>
  </mergeCells>
  <printOptions horizontalCentered="1" verticalCentered="1"/>
  <pageMargins left="0.25" right="0.25" top="0" bottom="0" header="0.5" footer="0.5"/>
  <pageSetup scale="74" fitToWidth="2" orientation="portrait" r:id="rId12"/>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view="pageBreakPreview" topLeftCell="A13" colorId="22" zoomScale="60" zoomScaleNormal="85" workbookViewId="0">
      <selection activeCell="J80" sqref="J80"/>
    </sheetView>
  </sheetViews>
  <sheetFormatPr defaultColWidth="9.6640625" defaultRowHeight="15"/>
  <cols>
    <col min="1" max="1" width="4.6640625" style="9" customWidth="1"/>
    <col min="2" max="2" width="28.6640625" style="9" customWidth="1"/>
    <col min="3" max="3" width="16.6640625" style="9" customWidth="1"/>
    <col min="4" max="4" width="13.6640625" style="9" customWidth="1"/>
    <col min="5" max="5" width="16.6640625" style="9" customWidth="1"/>
    <col min="6" max="6" width="15.6640625" style="9" customWidth="1"/>
    <col min="7" max="16384" width="9.6640625" style="9"/>
  </cols>
  <sheetData>
    <row r="1" spans="1:7">
      <c r="A1" s="43"/>
      <c r="B1" s="44" t="s">
        <v>2036</v>
      </c>
      <c r="C1" s="59" t="s">
        <v>1529</v>
      </c>
      <c r="D1" s="44"/>
      <c r="E1" s="46" t="s">
        <v>1957</v>
      </c>
      <c r="F1" s="47" t="s">
        <v>1958</v>
      </c>
    </row>
    <row r="2" spans="1:7">
      <c r="A2" s="34"/>
      <c r="B2" s="81" t="str">
        <f>'[1]Data Sheet'!$C$25</f>
        <v>Central Hudson Gas &amp; Electric</v>
      </c>
      <c r="C2" s="57" t="s">
        <v>1959</v>
      </c>
      <c r="D2" s="81"/>
      <c r="E2" s="30" t="s">
        <v>1960</v>
      </c>
      <c r="F2" s="49"/>
    </row>
    <row r="3" spans="1:7" ht="15" customHeight="1">
      <c r="A3" s="37"/>
      <c r="B3" s="116"/>
      <c r="C3" s="117" t="s">
        <v>1961</v>
      </c>
      <c r="D3" s="118"/>
      <c r="E3" s="836" t="str">
        <f>'[1]Data Sheet'!$C$40</f>
        <v xml:space="preserve"> </v>
      </c>
      <c r="F3" s="111" t="str">
        <f>'[1]Data Sheet'!$C$38</f>
        <v>12/31/14</v>
      </c>
    </row>
    <row r="4" spans="1:7" ht="15" customHeight="1">
      <c r="A4" s="31" t="s">
        <v>2684</v>
      </c>
      <c r="B4" s="32"/>
      <c r="C4" s="32"/>
      <c r="D4" s="32"/>
      <c r="E4" s="32"/>
      <c r="F4" s="33"/>
    </row>
    <row r="5" spans="1:7">
      <c r="A5" s="119"/>
      <c r="B5" s="35"/>
      <c r="C5" s="35"/>
      <c r="D5" s="35"/>
      <c r="E5" s="35"/>
      <c r="F5" s="36"/>
    </row>
    <row r="6" spans="1:7">
      <c r="A6" s="34"/>
      <c r="B6" s="120" t="s">
        <v>2685</v>
      </c>
      <c r="C6" s="121"/>
      <c r="D6" s="986" t="s">
        <v>2686</v>
      </c>
      <c r="E6" s="121"/>
      <c r="F6" s="122"/>
    </row>
    <row r="7" spans="1:7">
      <c r="A7" s="34"/>
      <c r="B7" s="120" t="s">
        <v>2687</v>
      </c>
      <c r="C7" s="123"/>
      <c r="D7" s="986" t="s">
        <v>2688</v>
      </c>
      <c r="E7" s="121"/>
      <c r="F7" s="122"/>
    </row>
    <row r="8" spans="1:7">
      <c r="A8" s="34"/>
      <c r="B8" s="120" t="s">
        <v>2689</v>
      </c>
      <c r="C8" s="123"/>
      <c r="D8" s="986" t="s">
        <v>2690</v>
      </c>
      <c r="E8" s="121"/>
      <c r="F8" s="122"/>
    </row>
    <row r="9" spans="1:7">
      <c r="A9" s="34"/>
      <c r="B9" s="120" t="s">
        <v>2691</v>
      </c>
      <c r="C9" s="123"/>
      <c r="D9" s="986" t="s">
        <v>2692</v>
      </c>
      <c r="E9" s="121"/>
      <c r="F9" s="122"/>
    </row>
    <row r="10" spans="1:7">
      <c r="A10" s="34"/>
      <c r="B10" s="120" t="s">
        <v>3985</v>
      </c>
      <c r="C10" s="123"/>
      <c r="D10" s="986" t="s">
        <v>3986</v>
      </c>
      <c r="E10" s="121"/>
      <c r="F10" s="122"/>
    </row>
    <row r="11" spans="1:7">
      <c r="A11" s="34"/>
      <c r="B11" s="120" t="s">
        <v>3987</v>
      </c>
      <c r="C11" s="123"/>
      <c r="D11" s="986" t="s">
        <v>3988</v>
      </c>
      <c r="E11" s="121"/>
      <c r="F11" s="122"/>
    </row>
    <row r="12" spans="1:7">
      <c r="A12" s="34"/>
      <c r="B12" s="120" t="s">
        <v>3989</v>
      </c>
      <c r="C12" s="123"/>
      <c r="D12" s="986" t="s">
        <v>3990</v>
      </c>
      <c r="E12" s="121"/>
      <c r="F12" s="122"/>
    </row>
    <row r="13" spans="1:7">
      <c r="A13" s="34"/>
      <c r="B13" s="120" t="s">
        <v>3991</v>
      </c>
      <c r="C13" s="123"/>
      <c r="D13" s="986" t="s">
        <v>2778</v>
      </c>
      <c r="E13" s="121"/>
      <c r="F13" s="122"/>
    </row>
    <row r="14" spans="1:7">
      <c r="A14" s="34"/>
      <c r="B14" s="120" t="s">
        <v>2779</v>
      </c>
      <c r="C14" s="123"/>
      <c r="D14" s="986" t="s">
        <v>2780</v>
      </c>
      <c r="E14" s="121"/>
      <c r="F14" s="122"/>
    </row>
    <row r="15" spans="1:7">
      <c r="A15" s="34"/>
      <c r="B15" s="120" t="s">
        <v>2781</v>
      </c>
      <c r="C15" s="123"/>
      <c r="D15" s="986" t="s">
        <v>2782</v>
      </c>
      <c r="E15" s="121"/>
      <c r="F15" s="122"/>
    </row>
    <row r="16" spans="1:7">
      <c r="A16" s="34"/>
      <c r="B16" s="120" t="s">
        <v>2783</v>
      </c>
      <c r="C16" s="123"/>
      <c r="D16" s="986" t="s">
        <v>2784</v>
      </c>
      <c r="E16" s="121"/>
      <c r="F16" s="122"/>
      <c r="G16" s="123"/>
    </row>
    <row r="17" spans="1:7">
      <c r="A17" s="119"/>
      <c r="B17" s="120" t="s">
        <v>2785</v>
      </c>
      <c r="C17" s="123"/>
      <c r="D17" s="986" t="s">
        <v>2786</v>
      </c>
      <c r="E17" s="121"/>
      <c r="F17" s="122"/>
      <c r="G17" s="123"/>
    </row>
    <row r="18" spans="1:7">
      <c r="A18" s="119"/>
      <c r="B18" s="986" t="s">
        <v>2787</v>
      </c>
      <c r="C18" s="123"/>
      <c r="D18" s="986" t="s">
        <v>2788</v>
      </c>
      <c r="E18" s="121"/>
      <c r="F18" s="122"/>
      <c r="G18" s="123"/>
    </row>
    <row r="19" spans="1:7">
      <c r="A19" s="119"/>
      <c r="B19" s="986" t="s">
        <v>2789</v>
      </c>
      <c r="C19" s="123"/>
      <c r="D19" s="986" t="s">
        <v>2790</v>
      </c>
      <c r="E19" s="121"/>
      <c r="F19" s="122"/>
      <c r="G19" s="123"/>
    </row>
    <row r="20" spans="1:7">
      <c r="A20" s="34"/>
      <c r="B20" s="120" t="s">
        <v>2791</v>
      </c>
      <c r="C20" s="123"/>
      <c r="D20" s="986" t="s">
        <v>2792</v>
      </c>
      <c r="E20" s="121"/>
      <c r="F20" s="122"/>
      <c r="G20" s="123"/>
    </row>
    <row r="21" spans="1:7">
      <c r="A21" s="34"/>
      <c r="B21" s="120" t="s">
        <v>2793</v>
      </c>
      <c r="C21" s="123"/>
      <c r="D21" s="986" t="s">
        <v>2794</v>
      </c>
      <c r="E21" s="121"/>
      <c r="F21" s="122"/>
      <c r="G21" s="123"/>
    </row>
    <row r="22" spans="1:7">
      <c r="A22" s="34"/>
      <c r="B22" s="986" t="s">
        <v>2795</v>
      </c>
      <c r="C22" s="123"/>
      <c r="D22" s="986" t="s">
        <v>2796</v>
      </c>
      <c r="E22" s="121"/>
      <c r="F22" s="122"/>
      <c r="G22" s="123"/>
    </row>
    <row r="23" spans="1:7">
      <c r="A23" s="34"/>
      <c r="B23" s="986" t="s">
        <v>2797</v>
      </c>
      <c r="C23" s="123"/>
      <c r="D23" s="986" t="s">
        <v>2798</v>
      </c>
      <c r="E23" s="121"/>
      <c r="F23" s="122"/>
      <c r="G23" s="123"/>
    </row>
    <row r="24" spans="1:7">
      <c r="A24" s="34"/>
      <c r="B24" s="986" t="s">
        <v>2799</v>
      </c>
      <c r="C24" s="123"/>
      <c r="D24" s="986" t="s">
        <v>2800</v>
      </c>
      <c r="E24" s="121"/>
      <c r="F24" s="122"/>
      <c r="G24" s="123"/>
    </row>
    <row r="25" spans="1:7">
      <c r="A25" s="34"/>
      <c r="B25" s="986" t="s">
        <v>2801</v>
      </c>
      <c r="C25" s="123"/>
      <c r="D25" s="986" t="s">
        <v>2802</v>
      </c>
      <c r="E25" s="121"/>
      <c r="F25" s="122"/>
      <c r="G25" s="123"/>
    </row>
    <row r="26" spans="1:7">
      <c r="A26" s="34"/>
      <c r="B26" s="120" t="s">
        <v>2803</v>
      </c>
      <c r="C26" s="123"/>
      <c r="D26" s="986" t="s">
        <v>2804</v>
      </c>
      <c r="E26" s="121"/>
      <c r="F26" s="122"/>
      <c r="G26" s="123"/>
    </row>
    <row r="27" spans="1:7">
      <c r="A27" s="37"/>
      <c r="B27" s="124"/>
      <c r="C27" s="125"/>
      <c r="D27" s="126"/>
      <c r="E27" s="126"/>
      <c r="F27" s="127"/>
      <c r="G27" s="123"/>
    </row>
    <row r="28" spans="1:7">
      <c r="A28" s="34"/>
      <c r="B28" s="121" t="s">
        <v>2805</v>
      </c>
      <c r="C28" s="128"/>
      <c r="D28" s="986" t="s">
        <v>2806</v>
      </c>
      <c r="E28" s="129"/>
      <c r="F28" s="122" t="s">
        <v>2807</v>
      </c>
      <c r="G28" s="123"/>
    </row>
    <row r="29" spans="1:7">
      <c r="A29" s="34"/>
      <c r="B29" s="121" t="s">
        <v>2808</v>
      </c>
      <c r="C29" s="128"/>
      <c r="D29" s="986" t="s">
        <v>2809</v>
      </c>
      <c r="E29" s="129"/>
      <c r="F29" s="122" t="s">
        <v>2810</v>
      </c>
      <c r="G29" s="123"/>
    </row>
    <row r="30" spans="1:7">
      <c r="A30" s="34"/>
      <c r="B30" s="121"/>
      <c r="C30" s="128"/>
      <c r="D30" s="986" t="s">
        <v>2811</v>
      </c>
      <c r="E30" s="129"/>
      <c r="F30" s="1863">
        <v>40988</v>
      </c>
      <c r="G30" s="123"/>
    </row>
    <row r="31" spans="1:7">
      <c r="A31" s="34"/>
      <c r="B31" s="121"/>
      <c r="C31" s="128"/>
      <c r="D31" s="986" t="s">
        <v>2812</v>
      </c>
      <c r="E31" s="129"/>
      <c r="F31" s="122" t="s">
        <v>4933</v>
      </c>
      <c r="G31" s="123"/>
    </row>
    <row r="32" spans="1:7">
      <c r="A32" s="34"/>
      <c r="B32" s="121"/>
      <c r="C32" s="128"/>
      <c r="D32" s="986" t="s">
        <v>4009</v>
      </c>
      <c r="E32" s="128"/>
      <c r="F32" s="122" t="s">
        <v>4773</v>
      </c>
      <c r="G32" s="123"/>
    </row>
    <row r="33" spans="1:7">
      <c r="A33" s="34"/>
      <c r="B33" s="121"/>
      <c r="C33" s="128"/>
      <c r="D33" s="986" t="s">
        <v>4010</v>
      </c>
      <c r="E33" s="1864">
        <v>16862087</v>
      </c>
      <c r="F33" s="122" t="s">
        <v>4774</v>
      </c>
      <c r="G33" s="123"/>
    </row>
    <row r="34" spans="1:7">
      <c r="A34" s="37"/>
      <c r="B34" s="126"/>
      <c r="C34" s="131"/>
      <c r="D34" s="1565" t="s">
        <v>4011</v>
      </c>
      <c r="E34" s="1865">
        <v>16862087</v>
      </c>
      <c r="F34" s="132"/>
      <c r="G34" s="123"/>
    </row>
    <row r="35" spans="1:7">
      <c r="A35" s="51"/>
      <c r="B35" s="35"/>
      <c r="C35" s="52" t="s">
        <v>4012</v>
      </c>
      <c r="D35" s="35"/>
      <c r="E35" s="35"/>
      <c r="F35" s="36"/>
      <c r="G35" s="123"/>
    </row>
    <row r="36" spans="1:7">
      <c r="A36" s="151" t="s">
        <v>1964</v>
      </c>
      <c r="B36" s="35"/>
      <c r="C36" s="117" t="s">
        <v>4013</v>
      </c>
      <c r="D36" s="38"/>
      <c r="E36" s="38"/>
      <c r="F36" s="133"/>
      <c r="G36" s="123"/>
    </row>
    <row r="37" spans="1:7">
      <c r="A37" s="151" t="s">
        <v>1967</v>
      </c>
      <c r="B37" s="178" t="s">
        <v>4014</v>
      </c>
      <c r="C37" s="787" t="s">
        <v>2657</v>
      </c>
      <c r="D37" s="788" t="s">
        <v>4015</v>
      </c>
      <c r="E37" s="178" t="s">
        <v>4016</v>
      </c>
      <c r="F37" s="49"/>
      <c r="G37" s="123"/>
    </row>
    <row r="38" spans="1:7">
      <c r="A38" s="51"/>
      <c r="B38" s="178" t="s">
        <v>4017</v>
      </c>
      <c r="C38" s="787" t="s">
        <v>4018</v>
      </c>
      <c r="D38" s="788" t="s">
        <v>2654</v>
      </c>
      <c r="E38" s="178" t="s">
        <v>2654</v>
      </c>
      <c r="F38" s="207" t="s">
        <v>2656</v>
      </c>
      <c r="G38" s="123"/>
    </row>
    <row r="39" spans="1:7">
      <c r="A39" s="54"/>
      <c r="B39" s="32" t="s">
        <v>4019</v>
      </c>
      <c r="C39" s="63" t="s">
        <v>3424</v>
      </c>
      <c r="D39" s="64" t="s">
        <v>3425</v>
      </c>
      <c r="E39" s="32" t="s">
        <v>3426</v>
      </c>
      <c r="F39" s="56" t="s">
        <v>2672</v>
      </c>
      <c r="G39" s="123"/>
    </row>
    <row r="40" spans="1:7">
      <c r="A40" s="152" t="s">
        <v>1975</v>
      </c>
      <c r="B40" s="38" t="s">
        <v>4020</v>
      </c>
      <c r="C40" s="1866">
        <v>16862087</v>
      </c>
      <c r="D40" s="1866">
        <v>16862087</v>
      </c>
      <c r="E40" s="38">
        <v>100</v>
      </c>
      <c r="F40" s="134"/>
      <c r="G40" s="123"/>
    </row>
    <row r="41" spans="1:7">
      <c r="A41" s="152" t="s">
        <v>1976</v>
      </c>
      <c r="B41" s="38" t="s">
        <v>4021</v>
      </c>
      <c r="C41" s="50">
        <v>1</v>
      </c>
      <c r="D41" s="50">
        <v>1</v>
      </c>
      <c r="E41" s="38">
        <v>1</v>
      </c>
      <c r="F41" s="134"/>
      <c r="G41" s="123"/>
    </row>
    <row r="42" spans="1:7">
      <c r="A42" s="151" t="s">
        <v>1977</v>
      </c>
      <c r="B42" s="30" t="s">
        <v>4022</v>
      </c>
      <c r="C42" s="48"/>
      <c r="D42" s="65"/>
      <c r="E42" s="30"/>
      <c r="F42" s="49"/>
      <c r="G42" s="123"/>
    </row>
    <row r="43" spans="1:7">
      <c r="A43" s="135"/>
      <c r="B43" s="38" t="s">
        <v>4023</v>
      </c>
      <c r="C43" s="1866">
        <v>16862087</v>
      </c>
      <c r="D43" s="1866">
        <v>16862087</v>
      </c>
      <c r="E43" s="38">
        <v>100</v>
      </c>
      <c r="F43" s="134"/>
      <c r="G43" s="123"/>
    </row>
    <row r="44" spans="1:7">
      <c r="A44" s="151" t="s">
        <v>1978</v>
      </c>
      <c r="B44" s="30"/>
      <c r="C44" s="48"/>
      <c r="D44" s="65"/>
      <c r="E44" s="30"/>
      <c r="F44" s="49"/>
      <c r="G44" s="123"/>
    </row>
    <row r="45" spans="1:7">
      <c r="A45" s="151" t="s">
        <v>1979</v>
      </c>
      <c r="B45" s="30"/>
      <c r="C45" s="48"/>
      <c r="D45" s="65"/>
      <c r="E45" s="30"/>
      <c r="F45" s="49"/>
      <c r="G45" s="123"/>
    </row>
    <row r="46" spans="1:7">
      <c r="A46" s="151" t="s">
        <v>1980</v>
      </c>
      <c r="B46" s="30"/>
      <c r="C46" s="48"/>
      <c r="D46" s="65"/>
      <c r="E46" s="30"/>
      <c r="F46" s="49"/>
      <c r="G46" s="123"/>
    </row>
    <row r="47" spans="1:7">
      <c r="A47" s="151" t="s">
        <v>1981</v>
      </c>
      <c r="B47" s="30"/>
      <c r="C47" s="48"/>
      <c r="D47" s="65"/>
      <c r="E47" s="30"/>
      <c r="F47" s="49"/>
    </row>
    <row r="48" spans="1:7">
      <c r="A48" s="151" t="s">
        <v>1982</v>
      </c>
      <c r="B48" s="30"/>
      <c r="C48" s="61"/>
      <c r="D48" s="62"/>
      <c r="E48" s="35"/>
      <c r="F48" s="53"/>
    </row>
    <row r="49" spans="1:6">
      <c r="A49" s="151" t="s">
        <v>1983</v>
      </c>
      <c r="B49" s="30"/>
      <c r="C49" s="48"/>
      <c r="D49" s="65"/>
      <c r="E49" s="30"/>
      <c r="F49" s="49"/>
    </row>
    <row r="50" spans="1:6">
      <c r="A50" s="151" t="s">
        <v>1984</v>
      </c>
      <c r="B50" s="30"/>
      <c r="C50" s="48"/>
      <c r="D50" s="65"/>
      <c r="E50" s="30"/>
      <c r="F50" s="49"/>
    </row>
    <row r="51" spans="1:6">
      <c r="A51" s="151" t="s">
        <v>1985</v>
      </c>
      <c r="B51" s="30"/>
      <c r="C51" s="48"/>
      <c r="D51" s="65"/>
      <c r="E51" s="30"/>
      <c r="F51" s="49"/>
    </row>
    <row r="52" spans="1:6">
      <c r="A52" s="151" t="s">
        <v>1986</v>
      </c>
      <c r="B52" s="30"/>
      <c r="C52" s="48"/>
      <c r="D52" s="65"/>
      <c r="E52" s="30"/>
      <c r="F52" s="49"/>
    </row>
    <row r="53" spans="1:6">
      <c r="A53" s="151" t="s">
        <v>1987</v>
      </c>
      <c r="B53" s="136"/>
      <c r="C53" s="48"/>
      <c r="D53" s="65"/>
      <c r="E53" s="30"/>
      <c r="F53" s="49"/>
    </row>
    <row r="54" spans="1:6">
      <c r="A54" s="151" t="s">
        <v>1988</v>
      </c>
      <c r="B54" s="136"/>
      <c r="C54" s="48"/>
      <c r="D54" s="65"/>
      <c r="E54" s="30"/>
      <c r="F54" s="49"/>
    </row>
    <row r="55" spans="1:6" ht="15.75" thickBot="1">
      <c r="A55" s="783" t="s">
        <v>1989</v>
      </c>
      <c r="B55" s="137"/>
      <c r="C55" s="138"/>
      <c r="D55" s="139"/>
      <c r="E55" s="41"/>
      <c r="F55" s="140"/>
    </row>
    <row r="56" spans="1:6">
      <c r="A56" s="17"/>
      <c r="B56" s="136"/>
      <c r="C56" s="30"/>
      <c r="D56" s="30"/>
      <c r="E56" s="30"/>
      <c r="F56" s="30"/>
    </row>
    <row r="57" spans="1:6">
      <c r="A57" s="17" t="s">
        <v>1955</v>
      </c>
      <c r="B57" s="136"/>
      <c r="C57" s="30"/>
      <c r="D57" s="30"/>
      <c r="E57" s="30"/>
      <c r="F57" s="30"/>
    </row>
    <row r="58" spans="1:6" ht="15.75" thickBot="1">
      <c r="A58" s="35" t="s">
        <v>4024</v>
      </c>
      <c r="B58" s="35"/>
      <c r="C58" s="35"/>
      <c r="D58" s="35"/>
      <c r="E58" s="35"/>
      <c r="F58" s="35"/>
    </row>
    <row r="59" spans="1:6">
      <c r="A59" s="43"/>
      <c r="B59" s="44" t="s">
        <v>2036</v>
      </c>
      <c r="C59" s="59" t="s">
        <v>1529</v>
      </c>
      <c r="D59" s="44"/>
      <c r="E59" s="46" t="s">
        <v>1957</v>
      </c>
      <c r="F59" s="47" t="s">
        <v>1958</v>
      </c>
    </row>
    <row r="60" spans="1:6">
      <c r="A60" s="34"/>
      <c r="B60" s="81" t="str">
        <f>'[1]Data Sheet'!$C$25</f>
        <v>Central Hudson Gas &amp; Electric</v>
      </c>
      <c r="C60" s="57" t="s">
        <v>1959</v>
      </c>
      <c r="D60" s="65"/>
      <c r="E60" s="30" t="s">
        <v>1960</v>
      </c>
      <c r="F60" s="49"/>
    </row>
    <row r="61" spans="1:6">
      <c r="A61" s="37"/>
      <c r="B61" s="116"/>
      <c r="C61" s="117" t="s">
        <v>1961</v>
      </c>
      <c r="D61" s="116"/>
      <c r="E61" s="836" t="str">
        <f>'[1]Data Sheet'!$C$40</f>
        <v xml:space="preserve"> </v>
      </c>
      <c r="F61" s="111" t="str">
        <f>'[1]Data Sheet'!$C$38</f>
        <v>12/31/14</v>
      </c>
    </row>
    <row r="62" spans="1:6">
      <c r="A62" s="31" t="s">
        <v>4025</v>
      </c>
      <c r="B62" s="32"/>
      <c r="C62" s="32"/>
      <c r="D62" s="32"/>
      <c r="E62" s="32"/>
      <c r="F62" s="56"/>
    </row>
    <row r="63" spans="1:6">
      <c r="A63" s="151" t="s">
        <v>1964</v>
      </c>
      <c r="B63" s="30" t="s">
        <v>4014</v>
      </c>
      <c r="C63" s="787" t="s">
        <v>2657</v>
      </c>
      <c r="D63" s="788" t="s">
        <v>4015</v>
      </c>
      <c r="E63" s="178" t="s">
        <v>4016</v>
      </c>
      <c r="F63" s="49"/>
    </row>
    <row r="64" spans="1:6">
      <c r="A64" s="151" t="s">
        <v>1967</v>
      </c>
      <c r="B64" s="178" t="s">
        <v>4017</v>
      </c>
      <c r="C64" s="787" t="s">
        <v>4018</v>
      </c>
      <c r="D64" s="788" t="s">
        <v>2654</v>
      </c>
      <c r="E64" s="178" t="s">
        <v>2654</v>
      </c>
      <c r="F64" s="207" t="s">
        <v>2656</v>
      </c>
    </row>
    <row r="65" spans="1:6">
      <c r="A65" s="54"/>
      <c r="B65" s="32" t="s">
        <v>4019</v>
      </c>
      <c r="C65" s="63" t="s">
        <v>3424</v>
      </c>
      <c r="D65" s="64" t="s">
        <v>3425</v>
      </c>
      <c r="E65" s="32" t="s">
        <v>3426</v>
      </c>
      <c r="F65" s="56" t="s">
        <v>2672</v>
      </c>
    </row>
    <row r="66" spans="1:6">
      <c r="A66" s="151" t="s">
        <v>1990</v>
      </c>
      <c r="B66" s="30"/>
      <c r="C66" s="48"/>
      <c r="D66" s="65"/>
      <c r="E66" s="30"/>
      <c r="F66" s="49"/>
    </row>
    <row r="67" spans="1:6">
      <c r="A67" s="151" t="s">
        <v>1991</v>
      </c>
      <c r="B67" s="30"/>
      <c r="C67" s="48"/>
      <c r="D67" s="65"/>
      <c r="E67" s="30"/>
      <c r="F67" s="49"/>
    </row>
    <row r="68" spans="1:6">
      <c r="A68" s="151" t="s">
        <v>676</v>
      </c>
      <c r="B68" s="34"/>
      <c r="C68" s="48"/>
      <c r="D68" s="65"/>
      <c r="E68" s="30"/>
      <c r="F68" s="49"/>
    </row>
    <row r="69" spans="1:6">
      <c r="A69" s="151" t="s">
        <v>677</v>
      </c>
      <c r="B69" s="34"/>
      <c r="C69" s="48"/>
      <c r="D69" s="65"/>
      <c r="E69" s="30"/>
      <c r="F69" s="49"/>
    </row>
    <row r="70" spans="1:6">
      <c r="A70" s="151" t="s">
        <v>678</v>
      </c>
      <c r="B70" s="34"/>
      <c r="C70" s="48"/>
      <c r="D70" s="65"/>
      <c r="E70" s="30"/>
      <c r="F70" s="49"/>
    </row>
    <row r="71" spans="1:6">
      <c r="A71" s="151" t="s">
        <v>679</v>
      </c>
      <c r="B71" s="34"/>
      <c r="C71" s="48"/>
      <c r="D71" s="65"/>
      <c r="E71" s="30"/>
      <c r="F71" s="49"/>
    </row>
    <row r="72" spans="1:6">
      <c r="A72" s="151" t="s">
        <v>680</v>
      </c>
      <c r="B72" s="34"/>
      <c r="C72" s="48"/>
      <c r="D72" s="65"/>
      <c r="E72" s="30"/>
      <c r="F72" s="49"/>
    </row>
    <row r="73" spans="1:6">
      <c r="A73" s="151" t="s">
        <v>681</v>
      </c>
      <c r="B73" s="30"/>
      <c r="C73" s="48"/>
      <c r="D73" s="65"/>
      <c r="E73" s="30"/>
      <c r="F73" s="49"/>
    </row>
    <row r="74" spans="1:6">
      <c r="A74" s="151" t="s">
        <v>682</v>
      </c>
      <c r="B74" s="34"/>
      <c r="C74" s="61"/>
      <c r="D74" s="62"/>
      <c r="E74" s="35"/>
      <c r="F74" s="53"/>
    </row>
    <row r="75" spans="1:6">
      <c r="A75" s="151" t="s">
        <v>2697</v>
      </c>
      <c r="B75" s="34"/>
      <c r="C75" s="48"/>
      <c r="D75" s="65"/>
      <c r="E75" s="30"/>
      <c r="F75" s="49"/>
    </row>
    <row r="76" spans="1:6">
      <c r="A76" s="151" t="s">
        <v>2698</v>
      </c>
      <c r="B76" s="34"/>
      <c r="C76" s="48"/>
      <c r="D76" s="65"/>
      <c r="E76" s="30"/>
      <c r="F76" s="49"/>
    </row>
    <row r="77" spans="1:6">
      <c r="A77" s="151" t="s">
        <v>2699</v>
      </c>
      <c r="B77" s="34"/>
      <c r="C77" s="48"/>
      <c r="D77" s="65"/>
      <c r="E77" s="30"/>
      <c r="F77" s="49"/>
    </row>
    <row r="78" spans="1:6">
      <c r="A78" s="151" t="s">
        <v>2700</v>
      </c>
      <c r="B78" s="30"/>
      <c r="C78" s="48"/>
      <c r="D78" s="65"/>
      <c r="E78" s="30"/>
      <c r="F78" s="49"/>
    </row>
    <row r="79" spans="1:6">
      <c r="A79" s="151" t="s">
        <v>2701</v>
      </c>
      <c r="B79" s="30"/>
      <c r="C79" s="48"/>
      <c r="D79" s="65"/>
      <c r="E79" s="30"/>
      <c r="F79" s="49"/>
    </row>
    <row r="80" spans="1:6">
      <c r="A80" s="151" t="s">
        <v>2702</v>
      </c>
      <c r="B80" s="30"/>
      <c r="C80" s="48"/>
      <c r="D80" s="65"/>
      <c r="E80" s="30"/>
      <c r="F80" s="49"/>
    </row>
    <row r="81" spans="1:6">
      <c r="A81" s="151" t="s">
        <v>2703</v>
      </c>
      <c r="B81" s="30"/>
      <c r="C81" s="48"/>
      <c r="D81" s="65"/>
      <c r="E81" s="30"/>
      <c r="F81" s="49"/>
    </row>
    <row r="82" spans="1:6">
      <c r="A82" s="151" t="s">
        <v>2704</v>
      </c>
      <c r="B82" s="30"/>
      <c r="C82" s="48"/>
      <c r="D82" s="65"/>
      <c r="E82" s="30"/>
      <c r="F82" s="49"/>
    </row>
    <row r="83" spans="1:6">
      <c r="A83" s="151" t="s">
        <v>2705</v>
      </c>
      <c r="B83" s="30"/>
      <c r="C83" s="48"/>
      <c r="D83" s="65"/>
      <c r="E83" s="30"/>
      <c r="F83" s="49"/>
    </row>
    <row r="84" spans="1:6">
      <c r="A84" s="151" t="s">
        <v>2706</v>
      </c>
      <c r="B84" s="30"/>
      <c r="C84" s="48"/>
      <c r="D84" s="65"/>
      <c r="E84" s="30"/>
      <c r="F84" s="49"/>
    </row>
    <row r="85" spans="1:6">
      <c r="A85" s="151" t="s">
        <v>2707</v>
      </c>
      <c r="B85" s="30"/>
      <c r="C85" s="48"/>
      <c r="D85" s="65"/>
      <c r="E85" s="30"/>
      <c r="F85" s="49"/>
    </row>
    <row r="86" spans="1:6">
      <c r="A86" s="151" t="s">
        <v>2708</v>
      </c>
      <c r="B86" s="30"/>
      <c r="C86" s="48"/>
      <c r="D86" s="65"/>
      <c r="E86" s="30"/>
      <c r="F86" s="49"/>
    </row>
    <row r="87" spans="1:6">
      <c r="A87" s="151" t="s">
        <v>2709</v>
      </c>
      <c r="B87" s="30"/>
      <c r="C87" s="48"/>
      <c r="D87" s="65"/>
      <c r="E87" s="30"/>
      <c r="F87" s="49"/>
    </row>
    <row r="88" spans="1:6">
      <c r="A88" s="151" t="s">
        <v>2710</v>
      </c>
      <c r="B88" s="30"/>
      <c r="C88" s="48"/>
      <c r="D88" s="65"/>
      <c r="E88" s="30"/>
      <c r="F88" s="49"/>
    </row>
    <row r="89" spans="1:6">
      <c r="A89" s="151" t="s">
        <v>2711</v>
      </c>
      <c r="B89" s="30"/>
      <c r="C89" s="48"/>
      <c r="D89" s="65"/>
      <c r="E89" s="30"/>
      <c r="F89" s="49"/>
    </row>
    <row r="90" spans="1:6">
      <c r="A90" s="151" t="s">
        <v>2712</v>
      </c>
      <c r="B90" s="30"/>
      <c r="C90" s="48"/>
      <c r="D90" s="65"/>
      <c r="E90" s="30"/>
      <c r="F90" s="49"/>
    </row>
    <row r="91" spans="1:6">
      <c r="A91" s="151" t="s">
        <v>2713</v>
      </c>
      <c r="B91" s="30"/>
      <c r="C91" s="48"/>
      <c r="D91" s="65"/>
      <c r="E91" s="30"/>
      <c r="F91" s="49"/>
    </row>
    <row r="92" spans="1:6">
      <c r="A92" s="151" t="s">
        <v>2714</v>
      </c>
      <c r="B92" s="30"/>
      <c r="C92" s="48"/>
      <c r="D92" s="65"/>
      <c r="E92" s="30"/>
      <c r="F92" s="49"/>
    </row>
    <row r="93" spans="1:6">
      <c r="A93" s="151" t="s">
        <v>2715</v>
      </c>
      <c r="B93" s="30"/>
      <c r="C93" s="48"/>
      <c r="D93" s="65"/>
      <c r="E93" s="30"/>
      <c r="F93" s="49"/>
    </row>
    <row r="94" spans="1:6">
      <c r="A94" s="151" t="s">
        <v>2716</v>
      </c>
      <c r="B94" s="30"/>
      <c r="C94" s="48"/>
      <c r="D94" s="65"/>
      <c r="E94" s="30"/>
      <c r="F94" s="49"/>
    </row>
    <row r="95" spans="1:6">
      <c r="A95" s="151" t="s">
        <v>2717</v>
      </c>
      <c r="B95" s="30"/>
      <c r="C95" s="48"/>
      <c r="D95" s="65"/>
      <c r="E95" s="30"/>
      <c r="F95" s="49"/>
    </row>
    <row r="96" spans="1:6">
      <c r="A96" s="151" t="s">
        <v>2718</v>
      </c>
      <c r="B96" s="30"/>
      <c r="C96" s="48"/>
      <c r="D96" s="65"/>
      <c r="E96" s="30"/>
      <c r="F96" s="49"/>
    </row>
    <row r="97" spans="1:6">
      <c r="A97" s="151" t="s">
        <v>2719</v>
      </c>
      <c r="B97" s="30"/>
      <c r="C97" s="48"/>
      <c r="D97" s="65"/>
      <c r="E97" s="30"/>
      <c r="F97" s="49"/>
    </row>
    <row r="98" spans="1:6">
      <c r="A98" s="151" t="s">
        <v>4026</v>
      </c>
      <c r="B98" s="30"/>
      <c r="C98" s="48"/>
      <c r="D98" s="65"/>
      <c r="E98" s="30"/>
      <c r="F98" s="49"/>
    </row>
    <row r="99" spans="1:6">
      <c r="A99" s="151" t="s">
        <v>4027</v>
      </c>
      <c r="B99" s="30"/>
      <c r="C99" s="48"/>
      <c r="D99" s="65"/>
      <c r="E99" s="30"/>
      <c r="F99" s="49"/>
    </row>
    <row r="100" spans="1:6">
      <c r="A100" s="152" t="s">
        <v>4028</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4029</v>
      </c>
      <c r="B114" s="17"/>
      <c r="C114" s="17"/>
      <c r="D114" s="17"/>
      <c r="E114" s="17"/>
      <c r="F114" s="17"/>
    </row>
    <row r="115" spans="1:6">
      <c r="A115" s="69" t="s">
        <v>4030</v>
      </c>
      <c r="B115" s="69"/>
      <c r="C115" s="69"/>
      <c r="D115" s="69"/>
      <c r="E115" s="69"/>
      <c r="F115" s="69"/>
    </row>
    <row r="116" spans="1:6">
      <c r="A116" s="17"/>
      <c r="B116" s="17"/>
      <c r="C116" s="30"/>
      <c r="D116" s="30"/>
      <c r="E116" s="30"/>
      <c r="F116" s="30"/>
    </row>
    <row r="117" spans="1:6" ht="15.75">
      <c r="A117" s="1564" t="s">
        <v>2958</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'[1]Data Sheet'!$C$25</f>
        <v>Central Hudson Gas &amp; Electric</v>
      </c>
      <c r="C120" s="30"/>
      <c r="D120" s="30"/>
      <c r="E120" s="836" t="str">
        <f>'[1]Data Sheet'!$C$40</f>
        <v xml:space="preserve"> </v>
      </c>
      <c r="F120" s="9" t="str">
        <f>'[1]Data Sheet'!$C$38</f>
        <v>12/31/14</v>
      </c>
    </row>
    <row r="121" spans="1:6">
      <c r="A121" s="43"/>
      <c r="B121" s="46"/>
      <c r="C121" s="46"/>
      <c r="D121" s="46"/>
      <c r="E121" s="46"/>
      <c r="F121" s="60"/>
    </row>
    <row r="122" spans="1:6" ht="15.75">
      <c r="A122" s="142" t="s">
        <v>3466</v>
      </c>
      <c r="B122" s="141"/>
      <c r="C122" s="141"/>
      <c r="D122" s="141"/>
      <c r="E122" s="141"/>
      <c r="F122" s="143"/>
    </row>
    <row r="123" spans="1:6" ht="15.75">
      <c r="A123" s="142" t="s">
        <v>1242</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t="s">
        <v>4934</v>
      </c>
      <c r="B126" s="30"/>
      <c r="C126" s="30"/>
      <c r="D126" s="30"/>
      <c r="E126" s="30"/>
      <c r="F126" s="39"/>
    </row>
    <row r="127" spans="1:6">
      <c r="A127" s="34" t="s">
        <v>4935</v>
      </c>
      <c r="B127" s="35"/>
      <c r="C127" s="35"/>
      <c r="D127" s="35"/>
      <c r="E127" s="35"/>
      <c r="F127" s="36"/>
    </row>
    <row r="128" spans="1:6">
      <c r="A128" s="34"/>
      <c r="B128" s="30"/>
      <c r="C128" s="30"/>
      <c r="D128" s="30"/>
      <c r="E128" s="30"/>
      <c r="F128" s="39"/>
    </row>
    <row r="129" spans="1:6">
      <c r="A129" s="34" t="s">
        <v>4936</v>
      </c>
      <c r="B129" s="30"/>
      <c r="C129" s="30"/>
      <c r="D129" s="30"/>
      <c r="E129" s="30"/>
      <c r="F129" s="39"/>
    </row>
    <row r="130" spans="1:6">
      <c r="A130" s="34"/>
      <c r="B130" s="30"/>
      <c r="C130" s="30"/>
      <c r="D130" s="30"/>
      <c r="E130" s="30"/>
      <c r="F130" s="39"/>
    </row>
    <row r="131" spans="1:6">
      <c r="A131" s="30" t="s">
        <v>4941</v>
      </c>
      <c r="B131" s="30"/>
      <c r="C131" s="30"/>
      <c r="D131" s="30"/>
      <c r="E131" s="30"/>
      <c r="F131" s="39"/>
    </row>
    <row r="132" spans="1:6">
      <c r="A132" s="34" t="s">
        <v>4937</v>
      </c>
      <c r="B132" s="30"/>
      <c r="C132" s="30"/>
      <c r="D132" s="30"/>
      <c r="E132" s="30"/>
      <c r="F132" s="39"/>
    </row>
    <row r="133" spans="1:6">
      <c r="A133" s="34" t="s">
        <v>4938</v>
      </c>
      <c r="B133" s="30"/>
      <c r="C133" s="30"/>
      <c r="D133" s="30"/>
      <c r="E133" s="30"/>
      <c r="F133" s="39"/>
    </row>
    <row r="134" spans="1:6">
      <c r="A134" s="34" t="s">
        <v>4939</v>
      </c>
      <c r="B134" s="30"/>
      <c r="C134" s="30"/>
      <c r="D134" s="30"/>
      <c r="E134" s="30"/>
      <c r="F134" s="39"/>
    </row>
    <row r="135" spans="1:6">
      <c r="A135" s="34" t="s">
        <v>4940</v>
      </c>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1952</v>
      </c>
      <c r="B174" s="17"/>
      <c r="C174" s="17"/>
      <c r="D174" s="17"/>
      <c r="E174" s="17"/>
      <c r="F174" s="17"/>
    </row>
    <row r="175" spans="1:6">
      <c r="A175" s="69" t="s">
        <v>1243</v>
      </c>
      <c r="B175" s="69"/>
      <c r="C175" s="69"/>
      <c r="D175" s="69"/>
      <c r="E175" s="69"/>
      <c r="F175" s="69"/>
    </row>
  </sheetData>
  <customSheetViews>
    <customSheetView guid="{98C50475-4C04-4614-833E-ABC6EEFF4E8E}" scale="60" colorId="22" showPageBreaks="1" printArea="1" view="pageBreakPreview" topLeftCell="A13">
      <selection activeCell="J80" sqref="J80"/>
      <rowBreaks count="2" manualBreakCount="2">
        <brk id="58" max="16383" man="1"/>
        <brk id="116" max="5" man="1"/>
      </rowBreaks>
      <pageMargins left="0.5" right="0.5" top="0" bottom="0" header="0.25" footer="0.25"/>
      <printOptions horizontalCentered="1" verticalCentered="1"/>
      <pageSetup scale="83" fitToHeight="3" orientation="portrait" r:id="rId1"/>
      <headerFooter alignWithMargins="0"/>
    </customSheetView>
    <customSheetView guid="{C6EFCE4C-D5CB-4C1D-A286-0DC52BE770F9}" scale="85" colorId="22" showPageBreaks="1" printArea="1" topLeftCell="A97">
      <selection activeCell="B2" sqref="B2"/>
      <rowBreaks count="1" manualBreakCount="1">
        <brk id="58" max="16383" man="1"/>
      </rowBreaks>
      <pageMargins left="0.5" right="0.5" top="0" bottom="0" header="0.25" footer="0.25"/>
      <printOptions horizontalCentered="1" verticalCentered="1"/>
      <pageSetup scale="83" fitToHeight="3" orientation="portrait" horizontalDpi="300" verticalDpi="300" r:id="rId2"/>
      <headerFooter alignWithMargins="0"/>
    </customSheetView>
    <customSheetView guid="{4BC658A1-0B43-4474-B09F-01138A2D4649}" scale="85" colorId="22" showPageBreaks="1" topLeftCell="A97">
      <selection activeCell="B2" sqref="B2"/>
      <rowBreaks count="38" manualBreakCount="38">
        <brk id="58" max="16383" man="1"/>
        <brk id="119" max="16383" man="1"/>
        <brk id="140" max="16383" man="1"/>
        <brk id="141" max="16383" man="1"/>
        <brk id="142" max="16383" man="1"/>
        <brk id="143" max="16383" man="1"/>
        <brk id="144" max="16383" man="1"/>
        <brk id="145" max="16383" man="1"/>
        <brk id="146" max="16383" man="1"/>
        <brk id="147" max="16383" man="1"/>
        <brk id="148" max="16383" man="1"/>
        <brk id="149" max="16383" man="1"/>
        <brk id="150" max="16383" man="1"/>
        <brk id="151" max="16383" man="1"/>
        <brk id="152" max="16383" man="1"/>
        <brk id="153" max="16383" man="1"/>
        <brk id="154" max="16383" man="1"/>
        <brk id="155" max="16383" man="1"/>
        <brk id="156" max="16383" man="1"/>
        <brk id="157" max="16383" man="1"/>
        <brk id="158" max="16383" man="1"/>
        <brk id="159" max="16383" man="1"/>
        <brk id="160" max="16383" man="1"/>
        <brk id="161" max="16383" man="1"/>
        <brk id="162" max="16383" man="1"/>
        <brk id="163" max="16383" man="1"/>
        <brk id="164" max="16383" man="1"/>
        <brk id="165" max="16383" man="1"/>
        <brk id="166" max="16383" man="1"/>
        <brk id="167" max="16383" man="1"/>
        <brk id="168" max="16383" man="1"/>
        <brk id="169" max="16383" man="1"/>
        <brk id="170" max="16383" man="1"/>
        <brk id="171" max="16383" man="1"/>
        <brk id="172" max="16383" man="1"/>
        <brk id="173" max="16383" man="1"/>
        <brk id="174" max="16383" man="1"/>
        <brk id="175" max="16383" man="1"/>
      </rowBreaks>
      <pageMargins left="0.5" right="0.5" top="0" bottom="0" header="0.25" footer="0.25"/>
      <printOptions horizontalCentered="1" verticalCentered="1"/>
      <pageSetup scale="83" fitToHeight="3" orientation="portrait" horizontalDpi="300" verticalDpi="300" r:id="rId3"/>
      <headerFooter alignWithMargins="0"/>
    </customSheetView>
    <customSheetView guid="{615B5AE4-EF39-45E8-9166-92037A1A48C3}" scale="60" colorId="22" showPageBreaks="1" printArea="1" view="pageBreakPreview">
      <selection activeCell="D2" sqref="D2"/>
      <rowBreaks count="2" manualBreakCount="2">
        <brk id="58" max="16383" man="1"/>
        <brk id="116" max="5" man="1"/>
      </rowBreaks>
      <pageMargins left="0.5" right="0.5" top="0" bottom="0" header="0.25" footer="0.25"/>
      <printOptions horizontalCentered="1" verticalCentered="1"/>
      <pageSetup scale="83" fitToHeight="3" orientation="portrait" r:id="rId4"/>
      <headerFooter alignWithMargins="0"/>
    </customSheetView>
    <customSheetView guid="{5615FF12-3AD0-401B-9520-85684B49B8C2}" scale="85" colorId="22" topLeftCell="A97">
      <selection activeCell="B2" sqref="B2"/>
      <rowBreaks count="1" manualBreakCount="1">
        <brk id="58" max="16383" man="1"/>
      </rowBreaks>
      <pageMargins left="0.5" right="0.5" top="0" bottom="0" header="0.25" footer="0.25"/>
      <printOptions horizontalCentered="1" verticalCentered="1"/>
      <pageSetup scale="83" fitToHeight="3" orientation="portrait" horizontalDpi="300" verticalDpi="300" r:id="rId5"/>
      <headerFooter alignWithMargins="0"/>
    </customSheetView>
    <customSheetView guid="{770BB473-BE5C-4268-9ADA-B2B104B49C99}" scale="85" colorId="22" showPageBreaks="1" printArea="1" topLeftCell="A97">
      <selection activeCell="B2" sqref="B2"/>
      <rowBreaks count="1" manualBreakCount="1">
        <brk id="58" max="16383" man="1"/>
      </rowBreaks>
      <pageMargins left="0.5" right="0.5" top="0" bottom="0" header="0.25" footer="0.25"/>
      <printOptions horizontalCentered="1" verticalCentered="1"/>
      <pageSetup scale="83" fitToHeight="3" orientation="portrait" horizontalDpi="300" verticalDpi="300" r:id="rId6"/>
      <headerFooter alignWithMargins="0"/>
    </customSheetView>
    <customSheetView guid="{2DCD765F-7FFB-4119-8ABA-95F832C93250}" scale="60" colorId="22" showPageBreaks="1" printArea="1" view="pageBreakPreview">
      <selection activeCell="D2" sqref="D2"/>
      <rowBreaks count="2" manualBreakCount="2">
        <brk id="58" max="16383" man="1"/>
        <brk id="116" max="5" man="1"/>
      </rowBreaks>
      <pageMargins left="0.5" right="0.5" top="0" bottom="0" header="0.25" footer="0.25"/>
      <printOptions horizontalCentered="1" verticalCentered="1"/>
      <pageSetup scale="83" fitToHeight="3" orientation="portrait" r:id="rId7"/>
      <headerFooter alignWithMargins="0"/>
    </customSheetView>
    <customSheetView guid="{9A54DEF0-DEC4-4137-89B1-509D03916E27}" scale="85" colorId="22" topLeftCell="A97">
      <selection activeCell="B2" sqref="B2"/>
      <rowBreaks count="35" manualBreakCount="35">
        <brk id="58" max="16383" man="1"/>
        <brk id="120" max="16383" man="1"/>
        <brk id="144" max="16383" man="1"/>
        <brk id="145" max="16383" man="1"/>
        <brk id="146" max="16383" man="1"/>
        <brk id="147" max="16383" man="1"/>
        <brk id="148" max="16383" man="1"/>
        <brk id="149" max="16383" man="1"/>
        <brk id="150" max="16383" man="1"/>
        <brk id="151" max="16383" man="1"/>
        <brk id="152" max="16383" man="1"/>
        <brk id="153" max="16383" man="1"/>
        <brk id="154" max="16383" man="1"/>
        <brk id="155" max="16383" man="1"/>
        <brk id="156" max="16383" man="1"/>
        <brk id="157" max="16383" man="1"/>
        <brk id="158" max="16383" man="1"/>
        <brk id="159" max="16383" man="1"/>
        <brk id="160" max="16383" man="1"/>
        <brk id="161" max="16383" man="1"/>
        <brk id="162" max="16383" man="1"/>
        <brk id="163" max="16383" man="1"/>
        <brk id="164" max="16383" man="1"/>
        <brk id="165" max="16383" man="1"/>
        <brk id="166" max="16383" man="1"/>
        <brk id="167" max="16383" man="1"/>
        <brk id="168" max="16383" man="1"/>
        <brk id="169" max="16383" man="1"/>
        <brk id="170" max="16383" man="1"/>
        <brk id="171" max="16383" man="1"/>
        <brk id="172" max="16383" man="1"/>
        <brk id="173" max="16383" man="1"/>
        <brk id="174" max="16383" man="1"/>
        <brk id="175" max="16383" man="1"/>
        <brk id="182" max="16383" man="1"/>
      </rowBreaks>
      <pageMargins left="0.5" right="0.5" top="0" bottom="0" header="0.25" footer="0.25"/>
      <printOptions horizontalCentered="1" verticalCentered="1"/>
      <pageSetup scale="83" fitToHeight="3" orientation="portrait" horizontalDpi="300" verticalDpi="300" r:id="rId8"/>
      <headerFooter alignWithMargins="0"/>
    </customSheetView>
    <customSheetView guid="{3F1C1F7F-1627-415A-A980-D9471073F5DE}" scale="85" colorId="22" showPageBreaks="1" topLeftCell="A97">
      <selection activeCell="B2" sqref="B2"/>
      <rowBreaks count="35" manualBreakCount="35">
        <brk id="58" max="16383" man="1"/>
        <brk id="120" max="16383" man="1"/>
        <brk id="144" max="16383" man="1"/>
        <brk id="145" max="16383" man="1"/>
        <brk id="146" max="16383" man="1"/>
        <brk id="147" max="16383" man="1"/>
        <brk id="148" max="16383" man="1"/>
        <brk id="149" max="16383" man="1"/>
        <brk id="150" max="16383" man="1"/>
        <brk id="151" max="16383" man="1"/>
        <brk id="152" max="16383" man="1"/>
        <brk id="153" max="16383" man="1"/>
        <brk id="154" max="16383" man="1"/>
        <brk id="155" max="16383" man="1"/>
        <brk id="156" max="16383" man="1"/>
        <brk id="157" max="16383" man="1"/>
        <brk id="158" max="16383" man="1"/>
        <brk id="159" max="16383" man="1"/>
        <brk id="160" max="16383" man="1"/>
        <brk id="161" max="16383" man="1"/>
        <brk id="162" max="16383" man="1"/>
        <brk id="163" max="16383" man="1"/>
        <brk id="164" max="16383" man="1"/>
        <brk id="165" max="16383" man="1"/>
        <brk id="166" max="16383" man="1"/>
        <brk id="167" max="16383" man="1"/>
        <brk id="168" max="16383" man="1"/>
        <brk id="169" max="16383" man="1"/>
        <brk id="170" max="16383" man="1"/>
        <brk id="171" max="16383" man="1"/>
        <brk id="172" max="16383" man="1"/>
        <brk id="173" max="16383" man="1"/>
        <brk id="174" max="16383" man="1"/>
        <brk id="175" max="16383" man="1"/>
        <brk id="182" max="16383" man="1"/>
      </rowBreaks>
      <pageMargins left="0.5" right="0.5" top="0" bottom="0" header="0.25" footer="0.25"/>
      <printOptions horizontalCentered="1" verticalCentered="1"/>
      <pageSetup scale="83" fitToHeight="3" orientation="portrait" horizontalDpi="300" verticalDpi="300" r:id="rId9"/>
      <headerFooter alignWithMargins="0"/>
    </customSheetView>
    <customSheetView guid="{139C5046-2F46-48F5-A0B9-76AEA7D78668}" scale="85" colorId="22" topLeftCell="A97">
      <selection activeCell="B2" sqref="B2"/>
      <rowBreaks count="35" manualBreakCount="35">
        <brk id="58" max="16383" man="1"/>
        <brk id="120" max="16383" man="1"/>
        <brk id="144" max="16383" man="1"/>
        <brk id="145" max="16383" man="1"/>
        <brk id="146" max="16383" man="1"/>
        <brk id="147" max="16383" man="1"/>
        <brk id="148" max="16383" man="1"/>
        <brk id="149" max="16383" man="1"/>
        <brk id="150" max="16383" man="1"/>
        <brk id="151" max="16383" man="1"/>
        <brk id="152" max="16383" man="1"/>
        <brk id="153" max="16383" man="1"/>
        <brk id="154" max="16383" man="1"/>
        <brk id="155" max="16383" man="1"/>
        <brk id="156" max="16383" man="1"/>
        <brk id="157" max="16383" man="1"/>
        <brk id="158" max="16383" man="1"/>
        <brk id="159" max="16383" man="1"/>
        <brk id="160" max="16383" man="1"/>
        <brk id="161" max="16383" man="1"/>
        <brk id="162" max="16383" man="1"/>
        <brk id="163" max="16383" man="1"/>
        <brk id="164" max="16383" man="1"/>
        <brk id="165" max="16383" man="1"/>
        <brk id="166" max="16383" man="1"/>
        <brk id="167" max="16383" man="1"/>
        <brk id="168" max="16383" man="1"/>
        <brk id="169" max="16383" man="1"/>
        <brk id="170" max="16383" man="1"/>
        <brk id="171" max="16383" man="1"/>
        <brk id="172" max="16383" man="1"/>
        <brk id="173" max="16383" man="1"/>
        <brk id="174" max="16383" man="1"/>
        <brk id="175" max="16383" man="1"/>
        <brk id="182" max="16383" man="1"/>
      </rowBreaks>
      <pageMargins left="0.5" right="0.5" top="0" bottom="0" header="0.25" footer="0.25"/>
      <printOptions horizontalCentered="1" verticalCentered="1"/>
      <pageSetup scale="83" fitToHeight="3" orientation="portrait" horizontalDpi="300" verticalDpi="300" r:id="rId10"/>
      <headerFooter alignWithMargins="0"/>
    </customSheetView>
    <customSheetView guid="{B81AA01E-C0DE-4A87-A251-E1F5DB0B073A}" scale="85" colorId="22" topLeftCell="A97">
      <selection activeCell="B2" sqref="B2"/>
      <rowBreaks count="35" manualBreakCount="35">
        <brk id="58" max="16383" man="1"/>
        <brk id="120" max="16383" man="1"/>
        <brk id="144" max="16383" man="1"/>
        <brk id="145" max="16383" man="1"/>
        <brk id="146" max="16383" man="1"/>
        <brk id="147" max="16383" man="1"/>
        <brk id="148" max="16383" man="1"/>
        <brk id="149" max="16383" man="1"/>
        <brk id="150" max="16383" man="1"/>
        <brk id="151" max="16383" man="1"/>
        <brk id="152" max="16383" man="1"/>
        <brk id="153" max="16383" man="1"/>
        <brk id="154" max="16383" man="1"/>
        <brk id="155" max="16383" man="1"/>
        <brk id="156" max="16383" man="1"/>
        <brk id="157" max="16383" man="1"/>
        <brk id="158" max="16383" man="1"/>
        <brk id="159" max="16383" man="1"/>
        <brk id="160" max="16383" man="1"/>
        <brk id="161" max="16383" man="1"/>
        <brk id="162" max="16383" man="1"/>
        <brk id="163" max="16383" man="1"/>
        <brk id="164" max="16383" man="1"/>
        <brk id="165" max="16383" man="1"/>
        <brk id="166" max="16383" man="1"/>
        <brk id="167" max="16383" man="1"/>
        <brk id="168" max="16383" man="1"/>
        <brk id="169" max="16383" man="1"/>
        <brk id="170" max="16383" man="1"/>
        <brk id="171" max="16383" man="1"/>
        <brk id="172" max="16383" man="1"/>
        <brk id="173" max="16383" man="1"/>
        <brk id="174" max="16383" man="1"/>
        <brk id="175" max="16383" man="1"/>
        <brk id="182" max="16383" man="1"/>
      </rowBreaks>
      <pageMargins left="0.5" right="0.5" top="0" bottom="0" header="0.25" footer="0.25"/>
      <printOptions horizontalCentered="1" verticalCentered="1"/>
      <pageSetup scale="83" fitToHeight="3" orientation="portrait" horizontalDpi="300" verticalDpi="300" r:id="rId11"/>
      <headerFooter alignWithMargins="0"/>
    </customSheetView>
  </customSheetViews>
  <printOptions horizontalCentered="1" verticalCentered="1"/>
  <pageMargins left="0.5" right="0.5" top="0" bottom="0" header="0.25" footer="0.25"/>
  <pageSetup scale="83" fitToHeight="3" orientation="portrait" r:id="rId12"/>
  <headerFooter alignWithMargins="0"/>
  <rowBreaks count="2" manualBreakCount="2">
    <brk id="58" max="16383" man="1"/>
    <brk id="116"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95"/>
  <sheetViews>
    <sheetView defaultGridColor="0" topLeftCell="A100" colorId="22" zoomScale="85" zoomScaleNormal="85" workbookViewId="0">
      <selection activeCell="L125" sqref="L125"/>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2036</v>
      </c>
      <c r="C1" s="59" t="s">
        <v>1529</v>
      </c>
      <c r="D1" s="46"/>
      <c r="E1" s="46"/>
      <c r="F1" s="44"/>
      <c r="G1" s="44" t="s">
        <v>1957</v>
      </c>
      <c r="H1" s="60" t="s">
        <v>1958</v>
      </c>
    </row>
    <row r="2" spans="1:8">
      <c r="A2" s="34"/>
      <c r="B2" s="81" t="str">
        <f>'Data Sheet'!$C$25</f>
        <v>Central Hudson Gas &amp; Electric</v>
      </c>
      <c r="C2" s="205" t="s">
        <v>1530</v>
      </c>
      <c r="D2" s="30" t="s">
        <v>1531</v>
      </c>
      <c r="E2" s="17"/>
      <c r="F2" s="65" t="s">
        <v>1532</v>
      </c>
      <c r="G2" s="65" t="s">
        <v>1960</v>
      </c>
      <c r="H2" s="39"/>
    </row>
    <row r="3" spans="1:8" ht="15" customHeight="1">
      <c r="A3" s="37"/>
      <c r="B3" s="38"/>
      <c r="C3" s="160" t="s">
        <v>1533</v>
      </c>
      <c r="D3" s="38" t="s">
        <v>1531</v>
      </c>
      <c r="E3" s="77"/>
      <c r="F3" s="116" t="s">
        <v>1534</v>
      </c>
      <c r="G3" s="848" t="str">
        <f>'Data Sheet'!$C$40</f>
        <v>4/15/2015</v>
      </c>
      <c r="H3" s="1575" t="str">
        <f>'Data Sheet'!$C$38</f>
        <v>12/31/14</v>
      </c>
    </row>
    <row r="4" spans="1:8" ht="15" customHeight="1">
      <c r="A4" s="31" t="s">
        <v>1244</v>
      </c>
      <c r="B4" s="32"/>
      <c r="C4" s="32"/>
      <c r="D4" s="32"/>
      <c r="E4" s="32"/>
      <c r="F4" s="32"/>
      <c r="G4" s="32"/>
      <c r="H4" s="33"/>
    </row>
    <row r="5" spans="1:8">
      <c r="A5" s="34"/>
      <c r="B5" s="2279" t="s">
        <v>3354</v>
      </c>
      <c r="C5" s="2280"/>
      <c r="D5" s="121" t="s">
        <v>1245</v>
      </c>
      <c r="E5" s="2281" t="s">
        <v>3355</v>
      </c>
      <c r="F5" s="2281"/>
      <c r="G5" s="2281"/>
      <c r="H5" s="2282"/>
    </row>
    <row r="6" spans="1:8">
      <c r="A6" s="34"/>
      <c r="B6" s="2270"/>
      <c r="C6" s="2270"/>
      <c r="D6" s="121"/>
      <c r="E6" s="2283"/>
      <c r="F6" s="2283"/>
      <c r="G6" s="2283"/>
      <c r="H6" s="2272"/>
    </row>
    <row r="7" spans="1:8">
      <c r="A7" s="34"/>
      <c r="B7" s="2270"/>
      <c r="C7" s="2270"/>
      <c r="D7" s="121"/>
      <c r="E7" s="2283"/>
      <c r="F7" s="2283"/>
      <c r="G7" s="2283"/>
      <c r="H7" s="2272"/>
    </row>
    <row r="8" spans="1:8">
      <c r="A8" s="34"/>
      <c r="B8" s="2270"/>
      <c r="C8" s="2270"/>
      <c r="D8" s="121"/>
      <c r="E8" s="2284" t="s">
        <v>3356</v>
      </c>
      <c r="F8" s="2284"/>
      <c r="G8" s="2284"/>
      <c r="H8" s="2285"/>
    </row>
    <row r="9" spans="1:8">
      <c r="A9" s="34"/>
      <c r="B9" s="2270"/>
      <c r="C9" s="2270"/>
      <c r="D9" s="121"/>
      <c r="E9" s="2284"/>
      <c r="F9" s="2284"/>
      <c r="G9" s="2284"/>
      <c r="H9" s="2285"/>
    </row>
    <row r="10" spans="1:8">
      <c r="A10" s="34"/>
      <c r="B10" s="2270"/>
      <c r="C10" s="2270"/>
      <c r="D10" s="121"/>
      <c r="E10" s="2284"/>
      <c r="F10" s="2284"/>
      <c r="G10" s="2284"/>
      <c r="H10" s="2285"/>
    </row>
    <row r="11" spans="1:8">
      <c r="A11" s="34"/>
      <c r="B11" s="1339"/>
      <c r="C11" s="1339"/>
      <c r="D11" s="121"/>
      <c r="E11" s="2284"/>
      <c r="F11" s="2284"/>
      <c r="G11" s="2284"/>
      <c r="H11" s="2285"/>
    </row>
    <row r="12" spans="1:8">
      <c r="A12" s="34"/>
      <c r="B12" s="2271" t="s">
        <v>3357</v>
      </c>
      <c r="C12" s="2252"/>
      <c r="D12" s="121"/>
      <c r="E12" s="2284"/>
      <c r="F12" s="2284"/>
      <c r="G12" s="2284"/>
      <c r="H12" s="2285"/>
    </row>
    <row r="13" spans="1:8">
      <c r="A13" s="34"/>
      <c r="B13" s="2252"/>
      <c r="C13" s="2252"/>
      <c r="D13" s="121"/>
      <c r="E13" s="1369"/>
      <c r="F13" s="1370"/>
      <c r="G13" s="1370"/>
      <c r="H13" s="1371"/>
    </row>
    <row r="14" spans="1:8" ht="21" customHeight="1">
      <c r="A14" s="34"/>
      <c r="B14" s="2252"/>
      <c r="C14" s="2252"/>
      <c r="D14" s="121"/>
      <c r="E14" s="2286" t="s">
        <v>3358</v>
      </c>
      <c r="F14" s="2287"/>
      <c r="G14" s="2287"/>
      <c r="H14" s="2288"/>
    </row>
    <row r="15" spans="1:8">
      <c r="A15" s="34"/>
      <c r="B15" s="1373"/>
      <c r="C15" s="1373"/>
      <c r="D15" s="121"/>
      <c r="E15" s="2287"/>
      <c r="F15" s="2287"/>
      <c r="G15" s="2287"/>
      <c r="H15" s="2288"/>
    </row>
    <row r="16" spans="1:8">
      <c r="A16" s="34"/>
      <c r="B16" s="2269" t="s">
        <v>3656</v>
      </c>
      <c r="C16" s="2270"/>
      <c r="D16" s="121"/>
      <c r="E16" s="1372"/>
      <c r="F16" s="1372"/>
      <c r="G16" s="1372"/>
      <c r="H16" s="1371"/>
    </row>
    <row r="17" spans="1:8">
      <c r="A17" s="34"/>
      <c r="B17" s="2270"/>
      <c r="C17" s="2270"/>
      <c r="D17" s="121"/>
      <c r="E17" s="1370"/>
      <c r="F17" s="1370"/>
      <c r="G17" s="1370"/>
      <c r="H17" s="1371"/>
    </row>
    <row r="18" spans="1:8">
      <c r="A18" s="34"/>
      <c r="B18" s="2270"/>
      <c r="C18" s="2270"/>
      <c r="D18" s="121"/>
      <c r="E18" s="2271" t="s">
        <v>3359</v>
      </c>
      <c r="F18" s="2271"/>
      <c r="G18" s="2271"/>
      <c r="H18" s="2272"/>
    </row>
    <row r="19" spans="1:8">
      <c r="A19" s="34"/>
      <c r="B19" s="2270"/>
      <c r="C19" s="2270"/>
      <c r="D19" s="121"/>
      <c r="E19" s="2271"/>
      <c r="F19" s="2271"/>
      <c r="G19" s="2271"/>
      <c r="H19" s="2272"/>
    </row>
    <row r="20" spans="1:8">
      <c r="A20" s="34"/>
      <c r="B20" s="121"/>
      <c r="C20" s="121"/>
      <c r="D20" s="121"/>
      <c r="E20" s="1370"/>
      <c r="F20" s="1370"/>
      <c r="G20" s="1370"/>
      <c r="H20" s="1371"/>
    </row>
    <row r="21" spans="1:8">
      <c r="A21" s="34"/>
      <c r="B21" s="2269" t="s">
        <v>3360</v>
      </c>
      <c r="C21" s="2270"/>
      <c r="D21" s="121"/>
      <c r="E21" s="2271" t="s">
        <v>3361</v>
      </c>
      <c r="F21" s="2271"/>
      <c r="G21" s="2271"/>
      <c r="H21" s="2272"/>
    </row>
    <row r="22" spans="1:8">
      <c r="A22" s="34"/>
      <c r="B22" s="2270"/>
      <c r="C22" s="2270"/>
      <c r="D22" s="121"/>
      <c r="E22" s="2271"/>
      <c r="F22" s="2271"/>
      <c r="G22" s="2271"/>
      <c r="H22" s="2272"/>
    </row>
    <row r="23" spans="1:8">
      <c r="A23" s="34"/>
      <c r="B23" s="2270"/>
      <c r="C23" s="2270"/>
      <c r="D23" s="121"/>
      <c r="E23" s="2271"/>
      <c r="F23" s="2271"/>
      <c r="G23" s="2271"/>
      <c r="H23" s="2272"/>
    </row>
    <row r="24" spans="1:8">
      <c r="A24" s="34"/>
      <c r="B24" s="2270"/>
      <c r="C24" s="2270"/>
      <c r="D24" s="121"/>
      <c r="H24" s="1371"/>
    </row>
    <row r="25" spans="1:8">
      <c r="A25" s="34"/>
      <c r="B25" s="1336"/>
      <c r="C25" s="1336"/>
      <c r="D25" s="121"/>
      <c r="E25" s="2269" t="s">
        <v>2045</v>
      </c>
      <c r="F25" s="2269"/>
      <c r="G25" s="2269"/>
      <c r="H25" s="2273"/>
    </row>
    <row r="26" spans="1:8">
      <c r="A26" s="34"/>
      <c r="B26" s="2269" t="s">
        <v>2046</v>
      </c>
      <c r="C26" s="2269"/>
      <c r="D26" s="121"/>
      <c r="E26" s="2269"/>
      <c r="F26" s="2269"/>
      <c r="G26" s="2269"/>
      <c r="H26" s="2273"/>
    </row>
    <row r="27" spans="1:8">
      <c r="A27" s="34"/>
      <c r="B27" s="2269"/>
      <c r="C27" s="2269"/>
      <c r="D27" s="121"/>
      <c r="E27" s="2269"/>
      <c r="F27" s="2269"/>
      <c r="G27" s="2269"/>
      <c r="H27" s="2273"/>
    </row>
    <row r="28" spans="1:8">
      <c r="A28" s="34"/>
      <c r="B28" s="2269"/>
      <c r="C28" s="2269"/>
      <c r="D28" s="121"/>
      <c r="E28" s="2269"/>
      <c r="F28" s="2269"/>
      <c r="G28" s="2269"/>
      <c r="H28" s="2273"/>
    </row>
    <row r="29" spans="1:8">
      <c r="A29" s="34"/>
      <c r="B29" s="2269"/>
      <c r="C29" s="2269"/>
      <c r="D29" s="121"/>
      <c r="E29" s="2269"/>
      <c r="F29" s="2269"/>
      <c r="G29" s="2269"/>
      <c r="H29" s="2273"/>
    </row>
    <row r="30" spans="1:8">
      <c r="A30" s="34"/>
      <c r="B30" s="1339"/>
      <c r="C30" s="1339"/>
      <c r="D30" s="121"/>
      <c r="F30" s="1015"/>
      <c r="G30" s="1015"/>
      <c r="H30" s="1045"/>
    </row>
    <row r="31" spans="1:8">
      <c r="A31" s="34"/>
      <c r="B31" s="2269" t="s">
        <v>2047</v>
      </c>
      <c r="C31" s="2246"/>
      <c r="D31" s="121"/>
      <c r="E31" s="120" t="s">
        <v>2048</v>
      </c>
      <c r="F31" s="1015"/>
      <c r="G31" s="1015"/>
      <c r="H31" s="1045"/>
    </row>
    <row r="32" spans="1:8">
      <c r="A32" s="34"/>
      <c r="B32" s="2246"/>
      <c r="C32" s="2246"/>
      <c r="D32" s="121"/>
      <c r="E32" s="1374"/>
      <c r="F32" s="1370"/>
      <c r="G32" s="1370"/>
      <c r="H32" s="1371"/>
    </row>
    <row r="33" spans="1:8">
      <c r="A33" s="34"/>
      <c r="B33" s="2246"/>
      <c r="C33" s="2246"/>
      <c r="D33" s="121"/>
      <c r="E33" s="2274" t="s">
        <v>2049</v>
      </c>
      <c r="F33" s="2275"/>
      <c r="G33" s="2275"/>
      <c r="H33" s="2276"/>
    </row>
    <row r="34" spans="1:8">
      <c r="A34" s="34"/>
      <c r="B34" s="2246"/>
      <c r="C34" s="2246"/>
      <c r="D34" s="121"/>
      <c r="E34" s="2275"/>
      <c r="F34" s="2275"/>
      <c r="G34" s="2275"/>
      <c r="H34" s="2276"/>
    </row>
    <row r="35" spans="1:8">
      <c r="A35" s="34"/>
      <c r="B35" s="2246"/>
      <c r="C35" s="2246"/>
      <c r="D35" s="121"/>
      <c r="E35" s="2275"/>
      <c r="F35" s="2275"/>
      <c r="G35" s="2275"/>
      <c r="H35" s="2276"/>
    </row>
    <row r="36" spans="1:8">
      <c r="A36" s="34"/>
      <c r="B36" s="2246"/>
      <c r="C36" s="2246"/>
      <c r="D36" s="121"/>
      <c r="E36" s="2275"/>
      <c r="F36" s="2275"/>
      <c r="G36" s="2275"/>
      <c r="H36" s="2276"/>
    </row>
    <row r="37" spans="1:8">
      <c r="A37" s="37"/>
      <c r="B37" s="2258"/>
      <c r="C37" s="2258"/>
      <c r="D37" s="126"/>
      <c r="E37" s="2277"/>
      <c r="F37" s="2277"/>
      <c r="G37" s="2277"/>
      <c r="H37" s="2278"/>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1246</v>
      </c>
      <c r="B51" s="30"/>
      <c r="C51" s="35"/>
      <c r="D51" s="35"/>
      <c r="E51" s="35"/>
      <c r="F51" s="30"/>
      <c r="G51" s="144"/>
      <c r="H51" s="144"/>
    </row>
    <row r="52" spans="1:8" ht="15.75" thickBot="1">
      <c r="A52" s="35" t="s">
        <v>1247</v>
      </c>
      <c r="B52" s="35"/>
      <c r="C52" s="35"/>
      <c r="D52" s="69"/>
      <c r="E52" s="35"/>
      <c r="F52" s="148"/>
      <c r="G52" s="69"/>
      <c r="H52" s="148"/>
    </row>
    <row r="53" spans="1:8">
      <c r="A53" s="29"/>
      <c r="B53" s="44" t="s">
        <v>2036</v>
      </c>
      <c r="C53" s="59" t="s">
        <v>1529</v>
      </c>
      <c r="D53" s="46"/>
      <c r="E53" s="46"/>
      <c r="F53" s="44"/>
      <c r="G53" s="44" t="s">
        <v>1957</v>
      </c>
      <c r="H53" s="60" t="s">
        <v>1958</v>
      </c>
    </row>
    <row r="54" spans="1:8">
      <c r="A54" s="72"/>
      <c r="B54" s="81" t="str">
        <f>'Data Sheet'!$C$25</f>
        <v>Central Hudson Gas &amp; Electric</v>
      </c>
      <c r="C54" s="205" t="s">
        <v>1530</v>
      </c>
      <c r="D54" s="30" t="s">
        <v>1531</v>
      </c>
      <c r="E54" s="17"/>
      <c r="F54" s="65" t="s">
        <v>1532</v>
      </c>
      <c r="G54" s="65" t="s">
        <v>1960</v>
      </c>
      <c r="H54" s="39"/>
    </row>
    <row r="55" spans="1:8">
      <c r="A55" s="74"/>
      <c r="B55" s="38"/>
      <c r="C55" s="160" t="s">
        <v>1533</v>
      </c>
      <c r="D55" s="38" t="s">
        <v>1531</v>
      </c>
      <c r="E55" s="32"/>
      <c r="F55" s="116" t="s">
        <v>1534</v>
      </c>
      <c r="G55" s="848" t="str">
        <f>'Data Sheet'!$C$40</f>
        <v>4/15/2015</v>
      </c>
      <c r="H55" s="1575" t="str">
        <f>'Data Sheet'!$C$38</f>
        <v>12/31/14</v>
      </c>
    </row>
    <row r="56" spans="1:8">
      <c r="A56" s="149" t="s">
        <v>2070</v>
      </c>
      <c r="B56" s="32"/>
      <c r="C56" s="32"/>
      <c r="D56" s="32"/>
      <c r="E56" s="32"/>
      <c r="F56" s="32"/>
      <c r="G56" s="32"/>
      <c r="H56" s="33"/>
    </row>
    <row r="57" spans="1:8">
      <c r="A57" s="72"/>
      <c r="B57" s="69"/>
      <c r="C57" s="69"/>
      <c r="D57" s="69"/>
      <c r="E57" s="69"/>
      <c r="F57" s="69"/>
      <c r="G57" s="69"/>
      <c r="H57" s="70"/>
    </row>
    <row r="58" spans="1:8">
      <c r="A58" s="72"/>
      <c r="B58" s="69"/>
      <c r="C58" s="69"/>
      <c r="D58" s="69"/>
      <c r="E58" s="69"/>
      <c r="F58" s="69"/>
      <c r="G58" s="69"/>
      <c r="H58" s="70"/>
    </row>
    <row r="59" spans="1:8">
      <c r="A59" s="72"/>
      <c r="B59" s="9" t="s">
        <v>4788</v>
      </c>
      <c r="H59" s="70"/>
    </row>
    <row r="60" spans="1:8">
      <c r="A60" s="72"/>
      <c r="H60" s="70"/>
    </row>
    <row r="61" spans="1:8">
      <c r="A61" s="72"/>
      <c r="B61" t="s">
        <v>4787</v>
      </c>
      <c r="H61" s="70"/>
    </row>
    <row r="62" spans="1:8">
      <c r="A62" s="72"/>
      <c r="H62" s="70"/>
    </row>
    <row r="63" spans="1:8">
      <c r="A63" s="72"/>
      <c r="B63" s="9" t="s">
        <v>4786</v>
      </c>
      <c r="H63" s="70"/>
    </row>
    <row r="64" spans="1:8">
      <c r="A64" s="72"/>
      <c r="H64" s="70"/>
    </row>
    <row r="65" spans="1:8">
      <c r="A65" s="72"/>
      <c r="B65" s="9" t="s">
        <v>4785</v>
      </c>
      <c r="H65" s="70"/>
    </row>
    <row r="66" spans="1:8">
      <c r="A66" s="72"/>
      <c r="B66" s="69"/>
      <c r="H66" s="70"/>
    </row>
    <row r="67" spans="1:8">
      <c r="A67" s="72"/>
      <c r="B67" s="69"/>
      <c r="C67" s="1015"/>
      <c r="D67" s="1015"/>
      <c r="E67" s="1015"/>
      <c r="F67" s="1015"/>
      <c r="G67" s="1015"/>
      <c r="H67" s="1073"/>
    </row>
    <row r="68" spans="1:8" ht="135">
      <c r="A68" s="72"/>
      <c r="B68" s="1015" t="s">
        <v>4784</v>
      </c>
      <c r="H68" s="70"/>
    </row>
    <row r="69" spans="1:8">
      <c r="A69" s="72"/>
      <c r="B69" s="69"/>
      <c r="H69" s="70"/>
    </row>
    <row r="70" spans="1:8">
      <c r="A70" s="72"/>
      <c r="B70" s="13" t="s">
        <v>4782</v>
      </c>
      <c r="H70" s="70"/>
    </row>
    <row r="71" spans="1:8">
      <c r="A71" s="72"/>
      <c r="H71" s="70"/>
    </row>
    <row r="72" spans="1:8">
      <c r="A72" s="72"/>
      <c r="B72" s="9" t="s">
        <v>4777</v>
      </c>
      <c r="H72" s="70"/>
    </row>
    <row r="73" spans="1:8">
      <c r="A73" s="72"/>
      <c r="H73" s="70"/>
    </row>
    <row r="74" spans="1:8">
      <c r="A74" s="72"/>
      <c r="B74" s="9" t="s">
        <v>4783</v>
      </c>
      <c r="H74" s="70"/>
    </row>
    <row r="75" spans="1:8">
      <c r="A75" s="72"/>
      <c r="C75" s="1015"/>
      <c r="D75" s="1015"/>
      <c r="E75" s="1015"/>
      <c r="F75" s="1015"/>
      <c r="G75" s="1015"/>
      <c r="H75" s="70"/>
    </row>
    <row r="76" spans="1:8" ht="75">
      <c r="A76" s="72"/>
      <c r="B76" s="1015" t="s">
        <v>4778</v>
      </c>
      <c r="H76" s="70"/>
    </row>
    <row r="77" spans="1:8">
      <c r="A77" s="72"/>
      <c r="H77" s="70"/>
    </row>
    <row r="78" spans="1:8">
      <c r="A78" s="72"/>
      <c r="B78" s="9" t="s">
        <v>4779</v>
      </c>
      <c r="H78" s="70"/>
    </row>
    <row r="79" spans="1:8">
      <c r="A79" s="72"/>
      <c r="H79" s="70"/>
    </row>
    <row r="80" spans="1:8">
      <c r="A80" s="72"/>
      <c r="B80" s="9" t="s">
        <v>4780</v>
      </c>
      <c r="H80" s="70"/>
    </row>
    <row r="81" spans="1:8">
      <c r="A81" s="72"/>
      <c r="H81" s="70"/>
    </row>
    <row r="82" spans="1:8">
      <c r="A82" s="72"/>
      <c r="B82" s="9" t="s">
        <v>4781</v>
      </c>
      <c r="H82" s="70"/>
    </row>
    <row r="83" spans="1:8">
      <c r="A83" s="72"/>
      <c r="B83" s="9"/>
      <c r="H83" s="70"/>
    </row>
    <row r="84" spans="1:8">
      <c r="A84" s="72"/>
      <c r="B84" s="1724"/>
      <c r="H84" s="70"/>
    </row>
    <row r="85" spans="1:8">
      <c r="A85" s="72"/>
      <c r="B85" s="1724"/>
      <c r="H85" s="70"/>
    </row>
    <row r="86" spans="1:8">
      <c r="A86" s="72"/>
      <c r="B86" s="69"/>
      <c r="C86" s="69"/>
      <c r="D86" s="69"/>
      <c r="E86" s="69"/>
      <c r="F86" s="69"/>
      <c r="G86" s="69"/>
      <c r="H86" s="70"/>
    </row>
    <row r="87" spans="1:8">
      <c r="A87" s="72"/>
      <c r="B87" s="17"/>
      <c r="C87" s="69"/>
      <c r="D87" s="69"/>
      <c r="E87" s="69"/>
      <c r="F87" s="69"/>
      <c r="G87" s="69"/>
      <c r="H87" s="70"/>
    </row>
    <row r="88" spans="1:8" ht="15.75" thickBot="1">
      <c r="A88" s="72"/>
      <c r="B88" s="113"/>
      <c r="C88" s="650"/>
      <c r="D88" s="650"/>
      <c r="E88" s="650"/>
      <c r="F88" s="650"/>
      <c r="G88" s="650"/>
      <c r="H88" s="651"/>
    </row>
    <row r="89" spans="1:8" ht="15.75">
      <c r="A89" s="150" t="str">
        <f>A51</f>
        <v>FERC FORM NO.1 (ED. 12-96) NYPSC Modified-96</v>
      </c>
      <c r="B89" s="17"/>
      <c r="C89" s="69"/>
      <c r="D89" s="69"/>
      <c r="E89" s="69"/>
      <c r="F89" s="69"/>
      <c r="G89" s="69"/>
      <c r="H89" s="69"/>
    </row>
    <row r="90" spans="1:8">
      <c r="A90" s="69" t="s">
        <v>2071</v>
      </c>
      <c r="B90" s="69"/>
      <c r="C90" s="69"/>
      <c r="D90" s="69"/>
      <c r="E90" s="69"/>
      <c r="F90" s="69"/>
      <c r="G90" s="69"/>
      <c r="H90" s="69"/>
    </row>
    <row r="91" spans="1:8" ht="15.75">
      <c r="A91" s="141" t="s">
        <v>2696</v>
      </c>
      <c r="B91" s="35"/>
      <c r="C91" s="35"/>
      <c r="D91" s="35"/>
      <c r="E91" s="35"/>
      <c r="F91" s="35"/>
      <c r="G91" s="35"/>
      <c r="H91" s="35"/>
    </row>
    <row r="92" spans="1:8" ht="15.75" thickBot="1">
      <c r="A92" s="30"/>
      <c r="B92" s="30"/>
      <c r="C92" s="30"/>
      <c r="D92" s="30"/>
      <c r="E92" s="30"/>
      <c r="F92" s="30"/>
      <c r="G92" s="30"/>
      <c r="H92" s="30"/>
    </row>
    <row r="93" spans="1:8">
      <c r="A93" s="29"/>
      <c r="B93" s="44" t="s">
        <v>2036</v>
      </c>
      <c r="C93" s="59" t="s">
        <v>1529</v>
      </c>
      <c r="D93" s="46"/>
      <c r="E93" s="46"/>
      <c r="F93" s="44"/>
      <c r="G93" s="44" t="s">
        <v>1957</v>
      </c>
      <c r="H93" s="60" t="s">
        <v>1958</v>
      </c>
    </row>
    <row r="94" spans="1:8">
      <c r="A94" s="72"/>
      <c r="B94" s="81" t="str">
        <f>'Data Sheet'!$C$25</f>
        <v>Central Hudson Gas &amp; Electric</v>
      </c>
      <c r="C94" s="57">
        <v>-1</v>
      </c>
      <c r="D94" s="30" t="s">
        <v>1531</v>
      </c>
      <c r="E94" s="17"/>
      <c r="F94" s="65" t="s">
        <v>1532</v>
      </c>
      <c r="G94" s="65" t="s">
        <v>1960</v>
      </c>
      <c r="H94" s="39"/>
    </row>
    <row r="95" spans="1:8">
      <c r="A95" s="74"/>
      <c r="B95" s="38"/>
      <c r="C95" s="117">
        <v>-2</v>
      </c>
      <c r="D95" s="38" t="s">
        <v>1531</v>
      </c>
      <c r="E95" s="32"/>
      <c r="F95" s="116" t="s">
        <v>1534</v>
      </c>
      <c r="G95" s="848" t="str">
        <f>'Data Sheet'!$C$40</f>
        <v>4/15/2015</v>
      </c>
      <c r="H95" s="1685" t="str">
        <f>'Data Sheet'!$C$38</f>
        <v>12/31/14</v>
      </c>
    </row>
    <row r="96" spans="1:8">
      <c r="A96" s="149" t="s">
        <v>2070</v>
      </c>
      <c r="B96" s="32"/>
      <c r="C96" s="32"/>
      <c r="D96" s="32"/>
      <c r="E96" s="32"/>
      <c r="F96" s="32"/>
      <c r="G96" s="32"/>
      <c r="H96" s="33"/>
    </row>
    <row r="97" spans="1:8">
      <c r="A97" s="72"/>
      <c r="B97" s="69"/>
      <c r="C97" s="69"/>
      <c r="D97" s="69"/>
      <c r="E97" s="69"/>
      <c r="F97" s="69"/>
      <c r="G97" s="69"/>
      <c r="H97" s="70"/>
    </row>
    <row r="98" spans="1:8">
      <c r="A98" s="72"/>
      <c r="C98" s="69"/>
      <c r="D98" s="69"/>
      <c r="E98" s="69"/>
      <c r="F98" s="69"/>
      <c r="G98" s="69"/>
      <c r="H98" s="70"/>
    </row>
    <row r="99" spans="1:8">
      <c r="A99" s="72"/>
      <c r="C99" s="69"/>
      <c r="D99" s="69"/>
      <c r="E99" s="69"/>
      <c r="F99" s="69"/>
      <c r="G99" s="69"/>
      <c r="H99" s="70"/>
    </row>
    <row r="100" spans="1:8">
      <c r="A100" s="72"/>
      <c r="C100" s="69"/>
      <c r="D100" s="69"/>
      <c r="E100" s="69"/>
      <c r="F100" s="69"/>
      <c r="G100" s="69"/>
      <c r="H100" s="70"/>
    </row>
    <row r="101" spans="1:8">
      <c r="A101" s="72"/>
      <c r="C101" s="69"/>
      <c r="D101" s="69"/>
      <c r="E101" s="69"/>
      <c r="F101" s="69"/>
      <c r="G101" s="69"/>
      <c r="H101" s="70"/>
    </row>
    <row r="102" spans="1:8">
      <c r="A102" s="72"/>
      <c r="C102" s="69"/>
      <c r="D102" s="69"/>
      <c r="E102" s="69"/>
      <c r="F102" s="69"/>
      <c r="G102" s="69"/>
      <c r="H102" s="70"/>
    </row>
    <row r="103" spans="1:8">
      <c r="A103" s="72"/>
      <c r="C103" s="69"/>
      <c r="D103" s="69"/>
      <c r="E103" s="69"/>
      <c r="F103" s="69"/>
      <c r="G103" s="69"/>
      <c r="H103" s="70"/>
    </row>
    <row r="104" spans="1:8">
      <c r="A104" s="72"/>
      <c r="C104" s="69"/>
      <c r="D104" s="69"/>
      <c r="E104" s="69"/>
      <c r="F104" s="69"/>
      <c r="G104" s="69"/>
      <c r="H104" s="70"/>
    </row>
    <row r="105" spans="1:8">
      <c r="A105" s="72"/>
      <c r="C105" s="69"/>
      <c r="D105" s="69"/>
      <c r="E105" s="69"/>
      <c r="F105" s="69"/>
      <c r="G105" s="69"/>
      <c r="H105" s="70"/>
    </row>
    <row r="106" spans="1:8">
      <c r="A106" s="72"/>
      <c r="C106" s="69"/>
      <c r="D106" s="69"/>
      <c r="E106" s="69"/>
      <c r="F106" s="69"/>
      <c r="G106" s="69"/>
      <c r="H106" s="70"/>
    </row>
    <row r="107" spans="1:8">
      <c r="A107" s="72"/>
      <c r="C107" s="69"/>
      <c r="D107" s="69"/>
      <c r="E107" s="69"/>
      <c r="F107" s="69"/>
      <c r="G107" s="69"/>
      <c r="H107" s="70"/>
    </row>
    <row r="108" spans="1:8">
      <c r="A108" s="72"/>
      <c r="C108" s="69"/>
      <c r="D108" s="69"/>
      <c r="E108" s="69"/>
      <c r="F108" s="69"/>
      <c r="G108" s="69"/>
      <c r="H108" s="70"/>
    </row>
    <row r="109" spans="1:8">
      <c r="A109" s="72"/>
      <c r="G109" s="69"/>
      <c r="H109" s="70"/>
    </row>
    <row r="110" spans="1:8">
      <c r="A110" s="72"/>
      <c r="G110" s="69"/>
      <c r="H110" s="70"/>
    </row>
    <row r="111" spans="1:8">
      <c r="A111" s="72"/>
      <c r="G111" s="69"/>
      <c r="H111" s="70"/>
    </row>
    <row r="112" spans="1:8">
      <c r="A112" s="72"/>
      <c r="G112" s="69"/>
      <c r="H112" s="70"/>
    </row>
    <row r="113" spans="1:8">
      <c r="A113" s="72"/>
      <c r="G113" s="69"/>
      <c r="H113" s="70"/>
    </row>
    <row r="114" spans="1:8">
      <c r="A114" s="72"/>
      <c r="G114" s="69"/>
      <c r="H114" s="70"/>
    </row>
    <row r="115" spans="1:8">
      <c r="A115" s="72"/>
      <c r="C115" s="1015"/>
      <c r="D115" s="1015"/>
      <c r="E115" s="1015"/>
      <c r="F115" s="1015"/>
      <c r="G115" s="69"/>
      <c r="H115" s="70"/>
    </row>
    <row r="116" spans="1:8">
      <c r="A116" s="72"/>
      <c r="G116" s="69"/>
      <c r="H116" s="70"/>
    </row>
    <row r="117" spans="1:8">
      <c r="A117" s="72"/>
      <c r="G117" s="69"/>
      <c r="H117" s="70"/>
    </row>
    <row r="118" spans="1:8">
      <c r="A118" s="72"/>
      <c r="G118" s="69"/>
      <c r="H118" s="70"/>
    </row>
    <row r="119" spans="1:8">
      <c r="A119" s="72"/>
      <c r="G119" s="69"/>
      <c r="H119" s="70"/>
    </row>
    <row r="120" spans="1:8">
      <c r="A120" s="72"/>
      <c r="G120" s="69"/>
      <c r="H120" s="70"/>
    </row>
    <row r="121" spans="1:8">
      <c r="A121" s="72"/>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17"/>
      <c r="C140" s="69"/>
      <c r="D140" s="69"/>
      <c r="E140" s="69"/>
      <c r="F140" s="69"/>
      <c r="G140" s="69"/>
      <c r="H140" s="70"/>
    </row>
    <row r="141" spans="1:8" ht="15.75" thickBot="1">
      <c r="A141" s="112"/>
      <c r="B141" s="113"/>
      <c r="C141" s="650"/>
      <c r="D141" s="650"/>
      <c r="E141" s="650"/>
      <c r="F141" s="650"/>
      <c r="G141" s="650"/>
      <c r="H141" s="651"/>
    </row>
    <row r="142" spans="1:8" ht="15.75">
      <c r="A142" s="150" t="str">
        <f>A51</f>
        <v>FERC FORM NO.1 (ED. 12-96) NYPSC Modified-96</v>
      </c>
      <c r="B142" s="17"/>
      <c r="C142" s="69"/>
      <c r="D142" s="69"/>
      <c r="E142" s="69"/>
      <c r="F142" s="69"/>
      <c r="G142" s="69"/>
      <c r="H142" s="69"/>
    </row>
    <row r="143" spans="1:8" ht="15.75" thickBot="1">
      <c r="A143" s="69" t="s">
        <v>2072</v>
      </c>
      <c r="B143" s="69"/>
      <c r="C143" s="69"/>
      <c r="D143" s="69"/>
      <c r="E143" s="69"/>
      <c r="F143" s="69"/>
      <c r="G143" s="69"/>
      <c r="H143" s="69"/>
    </row>
    <row r="144" spans="1:8">
      <c r="A144" s="29"/>
      <c r="B144" s="44" t="s">
        <v>2036</v>
      </c>
      <c r="C144" s="59" t="s">
        <v>1529</v>
      </c>
      <c r="D144" s="46"/>
      <c r="E144" s="46"/>
      <c r="F144" s="44"/>
      <c r="G144" s="44" t="s">
        <v>1957</v>
      </c>
      <c r="H144" s="60" t="s">
        <v>1958</v>
      </c>
    </row>
    <row r="145" spans="1:8">
      <c r="A145" s="72"/>
      <c r="B145" s="81" t="str">
        <f>'Data Sheet'!$C$25</f>
        <v>Central Hudson Gas &amp; Electric</v>
      </c>
      <c r="C145" s="57">
        <v>-1</v>
      </c>
      <c r="D145" s="30" t="s">
        <v>1531</v>
      </c>
      <c r="E145" s="17"/>
      <c r="F145" s="65" t="s">
        <v>1532</v>
      </c>
      <c r="G145" s="65" t="s">
        <v>1960</v>
      </c>
      <c r="H145" s="39"/>
    </row>
    <row r="146" spans="1:8">
      <c r="A146" s="74"/>
      <c r="B146" s="38"/>
      <c r="C146" s="117">
        <v>-2</v>
      </c>
      <c r="D146" s="38" t="s">
        <v>1531</v>
      </c>
      <c r="E146" s="32"/>
      <c r="F146" s="116" t="s">
        <v>1534</v>
      </c>
      <c r="G146" s="848" t="str">
        <f>'Data Sheet'!$C$40</f>
        <v>4/15/2015</v>
      </c>
      <c r="H146" s="1684" t="str">
        <f>'Data Sheet'!$C$38</f>
        <v>12/31/14</v>
      </c>
    </row>
    <row r="147" spans="1:8">
      <c r="A147" s="149" t="s">
        <v>2070</v>
      </c>
      <c r="B147" s="32"/>
      <c r="C147" s="32"/>
      <c r="D147" s="32"/>
      <c r="E147" s="32"/>
      <c r="F147" s="32"/>
      <c r="G147" s="32"/>
      <c r="H147" s="33"/>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69"/>
      <c r="C153" s="69"/>
      <c r="D153" s="69"/>
      <c r="E153" s="69"/>
      <c r="F153" s="69"/>
      <c r="G153" s="69"/>
      <c r="H153" s="70"/>
    </row>
    <row r="154" spans="1:8">
      <c r="A154" s="72"/>
      <c r="B154" s="69"/>
      <c r="C154" s="69"/>
      <c r="D154" s="69"/>
      <c r="E154" s="69"/>
      <c r="F154" s="69"/>
      <c r="G154" s="69"/>
      <c r="H154" s="70"/>
    </row>
    <row r="155" spans="1:8">
      <c r="A155" s="72"/>
      <c r="B155" s="69"/>
      <c r="C155" s="69"/>
      <c r="D155" s="69"/>
      <c r="E155" s="69"/>
      <c r="F155" s="69"/>
      <c r="G155" s="69"/>
      <c r="H155" s="70"/>
    </row>
    <row r="156" spans="1:8">
      <c r="A156" s="72"/>
      <c r="B156" s="69"/>
      <c r="C156" s="69"/>
      <c r="D156" s="69"/>
      <c r="E156" s="69"/>
      <c r="F156" s="69"/>
      <c r="G156" s="69"/>
      <c r="H156" s="70"/>
    </row>
    <row r="157" spans="1:8">
      <c r="A157" s="72"/>
      <c r="B157" s="69"/>
      <c r="C157" s="69"/>
      <c r="D157" s="69"/>
      <c r="E157" s="69"/>
      <c r="F157" s="69"/>
      <c r="G157" s="69"/>
      <c r="H157" s="70"/>
    </row>
    <row r="158" spans="1:8">
      <c r="A158" s="72"/>
      <c r="B158" s="69"/>
      <c r="C158" s="69"/>
      <c r="D158" s="69"/>
      <c r="E158" s="69"/>
      <c r="F158" s="69"/>
      <c r="G158" s="69"/>
      <c r="H158" s="70"/>
    </row>
    <row r="159" spans="1:8">
      <c r="A159" s="72"/>
      <c r="B159" s="69"/>
      <c r="C159" s="69"/>
      <c r="D159" s="69"/>
      <c r="E159" s="69"/>
      <c r="F159" s="69"/>
      <c r="G159" s="69"/>
      <c r="H159" s="70"/>
    </row>
    <row r="160" spans="1:8">
      <c r="A160" s="72"/>
      <c r="B160" s="69"/>
      <c r="C160" s="69"/>
      <c r="D160" s="69"/>
      <c r="E160" s="69"/>
      <c r="F160" s="69"/>
      <c r="G160" s="69"/>
      <c r="H160" s="70"/>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17"/>
      <c r="C192" s="69"/>
      <c r="D192" s="69"/>
      <c r="E192" s="69"/>
      <c r="F192" s="69"/>
      <c r="G192" s="69"/>
      <c r="H192" s="70"/>
    </row>
    <row r="193" spans="1:8" ht="15.75" thickBot="1">
      <c r="A193" s="112"/>
      <c r="B193" s="113"/>
      <c r="C193" s="650"/>
      <c r="D193" s="650"/>
      <c r="E193" s="650"/>
      <c r="F193" s="650"/>
      <c r="G193" s="650"/>
      <c r="H193" s="651"/>
    </row>
    <row r="194" spans="1:8" ht="15.75">
      <c r="A194" s="150" t="str">
        <f>A51</f>
        <v>FERC FORM NO.1 (ED. 12-96) NYPSC Modified-96</v>
      </c>
      <c r="B194" s="17"/>
      <c r="C194" s="69"/>
      <c r="D194" s="69"/>
      <c r="E194" s="69"/>
      <c r="F194" s="69"/>
      <c r="G194" s="69"/>
      <c r="H194" s="69"/>
    </row>
    <row r="195" spans="1:8">
      <c r="A195" s="69" t="s">
        <v>2073</v>
      </c>
      <c r="B195" s="69"/>
      <c r="C195" s="69"/>
      <c r="D195" s="69"/>
      <c r="E195" s="69"/>
      <c r="F195" s="69"/>
      <c r="G195" s="69"/>
      <c r="H195" s="69"/>
    </row>
  </sheetData>
  <customSheetViews>
    <customSheetView guid="{98C50475-4C04-4614-833E-ABC6EEFF4E8E}" scale="85" colorId="22" showPageBreaks="1" printArea="1" topLeftCell="A100">
      <selection activeCell="L125" sqref="L125"/>
      <rowBreaks count="3" manualBreakCount="3">
        <brk id="52" max="16383" man="1"/>
        <brk id="104" max="16383" man="1"/>
        <brk id="156" max="16383" man="1"/>
      </rowBreaks>
      <pageMargins left="0.5" right="0.5" top="0" bottom="0" header="0.5" footer="0.5"/>
      <printOptions horizontalCentered="1" verticalCentered="1"/>
      <pageSetup scale="87" fitToHeight="4" orientation="portrait" horizontalDpi="300" verticalDpi="300" r:id="rId1"/>
      <headerFooter alignWithMargins="0"/>
    </customSheetView>
    <customSheetView guid="{C6EFCE4C-D5CB-4C1D-A286-0DC52BE770F9}" scale="85" colorId="22" showPageBreaks="1" printArea="1">
      <selection activeCell="B2" sqref="B2"/>
      <rowBreaks count="22" manualBreakCount="22">
        <brk id="19" max="7" man="1"/>
        <brk id="20" max="7" man="1"/>
        <brk id="21" max="7" man="1"/>
        <brk id="22" max="7" man="1"/>
        <brk id="23" max="7" man="1"/>
        <brk id="24" max="7" man="1"/>
        <brk id="25" max="7" man="1"/>
        <brk id="26" max="7" man="1"/>
        <brk id="27" max="7" man="1"/>
        <brk id="28" max="7" man="1"/>
        <brk id="29" max="7" man="1"/>
        <brk id="30" max="7" man="1"/>
        <brk id="31" max="7" man="1"/>
        <brk id="32" max="7" man="1"/>
        <brk id="33" max="7" man="1"/>
        <brk id="34" max="7" man="1"/>
        <brk id="35" max="7" man="1"/>
        <brk id="36" max="7" man="1"/>
        <brk id="37" max="7" man="1"/>
        <brk id="52" max="16383" man="1"/>
        <brk id="104" max="16383" man="1"/>
        <brk id="156" max="16383" man="1"/>
      </rowBreaks>
      <pageMargins left="0.5" right="0.5" top="0" bottom="0" header="0.5" footer="0.5"/>
      <printOptions horizontalCentered="1" verticalCentered="1"/>
      <pageSetup scale="87" fitToHeight="4" orientation="portrait" horizontalDpi="300" verticalDpi="300" r:id="rId2"/>
      <headerFooter alignWithMargins="0"/>
    </customSheetView>
    <customSheetView guid="{4BC658A1-0B43-4474-B09F-01138A2D4649}" scale="85" colorId="22" showPageBreaks="1">
      <selection activeCell="B2" sqref="B2"/>
      <rowBreaks count="46" manualBreakCount="46">
        <brk id="44" max="7" man="1"/>
        <brk id="45" max="7" man="1"/>
        <brk id="46" max="7" man="1"/>
        <brk id="47" max="7" man="1"/>
        <brk id="48" max="7" man="1"/>
        <brk id="49" max="7" man="1"/>
        <brk id="50" max="7" man="1"/>
        <brk id="51" max="7" man="1"/>
        <brk id="52" max="16383"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104" max="16383" man="1"/>
        <brk id="156" max="16383" man="1"/>
      </rowBreaks>
      <pageMargins left="0.5" right="0.5" top="0" bottom="0" header="0.5" footer="0.5"/>
      <printOptions horizontalCentered="1" verticalCentered="1"/>
      <pageSetup scale="87" fitToHeight="4" orientation="portrait" horizontalDpi="300" verticalDpi="300" r:id="rId3"/>
      <headerFooter alignWithMargins="0"/>
    </customSheetView>
    <customSheetView guid="{615B5AE4-EF39-45E8-9166-92037A1A48C3}" scale="85" colorId="22" showPageBreaks="1" printArea="1" topLeftCell="A97">
      <selection activeCell="L125" sqref="L125"/>
      <rowBreaks count="3" manualBreakCount="3">
        <brk id="52" max="16383" man="1"/>
        <brk id="104" max="16383" man="1"/>
        <brk id="156" max="16383" man="1"/>
      </rowBreaks>
      <pageMargins left="0.5" right="0.5" top="0" bottom="0" header="0.5" footer="0.5"/>
      <printOptions horizontalCentered="1" verticalCentered="1"/>
      <pageSetup scale="87" fitToHeight="4" orientation="portrait" horizontalDpi="300" verticalDpi="300" r:id="rId4"/>
      <headerFooter alignWithMargins="0"/>
    </customSheetView>
    <customSheetView guid="{5615FF12-3AD0-401B-9520-85684B49B8C2}" scale="85" colorId="22" topLeftCell="A97">
      <selection activeCell="L125" sqref="L125"/>
      <rowBreaks count="3" manualBreakCount="3">
        <brk id="52" max="16383" man="1"/>
        <brk id="104" max="16383" man="1"/>
        <brk id="156" max="16383" man="1"/>
      </rowBreaks>
      <pageMargins left="0.5" right="0.5" top="0" bottom="0" header="0.5" footer="0.5"/>
      <printOptions horizontalCentered="1" verticalCentered="1"/>
      <pageSetup scale="87" fitToHeight="4" orientation="portrait" horizontalDpi="300" verticalDpi="300" r:id="rId5"/>
      <headerFooter alignWithMargins="0"/>
    </customSheetView>
    <customSheetView guid="{770BB473-BE5C-4268-9ADA-B2B104B49C99}" scale="85" colorId="22" showPageBreaks="1" printArea="1" topLeftCell="A22">
      <selection activeCell="B68" sqref="B68"/>
      <rowBreaks count="3" manualBreakCount="3">
        <brk id="52" max="16383" man="1"/>
        <brk id="91" max="16383" man="1"/>
        <brk id="143" max="16383" man="1"/>
      </rowBreaks>
      <pageMargins left="0.5" right="0.5" top="0" bottom="0" header="0.5" footer="0.5"/>
      <printOptions horizontalCentered="1" verticalCentered="1"/>
      <pageSetup scale="87" fitToHeight="4" orientation="portrait" r:id="rId6"/>
      <headerFooter alignWithMargins="0"/>
    </customSheetView>
    <customSheetView guid="{2DCD765F-7FFB-4119-8ABA-95F832C93250}" scale="85" colorId="22" showPageBreaks="1" printArea="1" topLeftCell="A97">
      <selection activeCell="L125" sqref="L125"/>
      <rowBreaks count="3" manualBreakCount="3">
        <brk id="52" max="16383" man="1"/>
        <brk id="104" max="16383" man="1"/>
        <brk id="156" max="16383" man="1"/>
      </rowBreaks>
      <pageMargins left="0.5" right="0.5" top="0" bottom="0" header="0.5" footer="0.5"/>
      <printOptions horizontalCentered="1" verticalCentered="1"/>
      <pageSetup scale="87" fitToHeight="4" orientation="portrait" horizontalDpi="300" verticalDpi="300" r:id="rId7"/>
      <headerFooter alignWithMargins="0"/>
    </customSheetView>
    <customSheetView guid="{9A54DEF0-DEC4-4137-89B1-509D03916E27}" scale="85" colorId="22">
      <selection activeCell="B2" sqref="B2"/>
      <rowBreaks count="50" manualBreakCount="50">
        <brk id="46" max="7" man="1"/>
        <brk id="47" max="7" man="1"/>
        <brk id="48" max="7" man="1"/>
        <brk id="49" max="7" man="1"/>
        <brk id="50" max="7" man="1"/>
        <brk id="51" max="7" man="1"/>
        <brk id="52" max="16383"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16383" man="1"/>
        <brk id="93" max="16383" man="1"/>
        <brk id="104" max="16383" man="1"/>
        <brk id="156" max="16383" man="1"/>
      </rowBreaks>
      <pageMargins left="0.5" right="0.5" top="0" bottom="0" header="0.5" footer="0.5"/>
      <printOptions horizontalCentered="1" verticalCentered="1"/>
      <pageSetup scale="87" fitToHeight="4" orientation="portrait" horizontalDpi="300" verticalDpi="300" r:id="rId8"/>
      <headerFooter alignWithMargins="0"/>
    </customSheetView>
    <customSheetView guid="{3F1C1F7F-1627-415A-A980-D9471073F5DE}" scale="85" colorId="22" showPageBreaks="1">
      <selection activeCell="B2" sqref="B2"/>
      <rowBreaks count="50" manualBreakCount="50">
        <brk id="46" max="7" man="1"/>
        <brk id="47" max="7" man="1"/>
        <brk id="48" max="7" man="1"/>
        <brk id="49" max="7" man="1"/>
        <brk id="50" max="7" man="1"/>
        <brk id="51" max="7" man="1"/>
        <brk id="52" max="16383"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16383" man="1"/>
        <brk id="93" max="16383" man="1"/>
        <brk id="104" max="16383" man="1"/>
        <brk id="156" max="16383" man="1"/>
      </rowBreaks>
      <pageMargins left="0.5" right="0.5" top="0" bottom="0" header="0.5" footer="0.5"/>
      <printOptions horizontalCentered="1" verticalCentered="1"/>
      <pageSetup scale="87" fitToHeight="4" orientation="portrait" horizontalDpi="300" verticalDpi="300" r:id="rId9"/>
      <headerFooter alignWithMargins="0"/>
    </customSheetView>
    <customSheetView guid="{139C5046-2F46-48F5-A0B9-76AEA7D78668}" scale="85" colorId="22">
      <selection activeCell="B2" sqref="B2"/>
      <rowBreaks count="50" manualBreakCount="50">
        <brk id="46" max="7" man="1"/>
        <brk id="47" max="7" man="1"/>
        <brk id="48" max="7" man="1"/>
        <brk id="49" max="7" man="1"/>
        <brk id="50" max="7" man="1"/>
        <brk id="51" max="7" man="1"/>
        <brk id="52" max="16383"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16383" man="1"/>
        <brk id="93" max="16383" man="1"/>
        <brk id="104" max="16383" man="1"/>
        <brk id="156" max="16383" man="1"/>
      </rowBreaks>
      <pageMargins left="0.5" right="0.5" top="0" bottom="0" header="0.5" footer="0.5"/>
      <printOptions horizontalCentered="1" verticalCentered="1"/>
      <pageSetup scale="87" fitToHeight="4" orientation="portrait" horizontalDpi="300" verticalDpi="300" r:id="rId10"/>
      <headerFooter alignWithMargins="0"/>
    </customSheetView>
    <customSheetView guid="{B81AA01E-C0DE-4A87-A251-E1F5DB0B073A}" scale="85" colorId="22">
      <selection activeCell="B2" sqref="B2"/>
      <rowBreaks count="50" manualBreakCount="50">
        <brk id="46" max="7" man="1"/>
        <brk id="47" max="7" man="1"/>
        <brk id="48" max="7" man="1"/>
        <brk id="49" max="7" man="1"/>
        <brk id="50" max="7" man="1"/>
        <brk id="51" max="7" man="1"/>
        <brk id="52" max="16383"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68" max="7" man="1"/>
        <brk id="69"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16383" man="1"/>
        <brk id="93" max="16383" man="1"/>
        <brk id="104" max="16383" man="1"/>
        <brk id="156" max="16383" man="1"/>
      </rowBreaks>
      <pageMargins left="0.5" right="0.5" top="0" bottom="0" header="0.5" footer="0.5"/>
      <printOptions horizontalCentered="1" verticalCentered="1"/>
      <pageSetup scale="87" fitToHeight="4" orientation="portrait" horizontalDpi="300" verticalDpi="300" r:id="rId11"/>
      <headerFooter alignWithMargins="0"/>
    </customSheetView>
  </customSheetViews>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2"/>
  <headerFooter alignWithMargins="0"/>
  <rowBreaks count="3" manualBreakCount="3">
    <brk id="52" max="16383" man="1"/>
    <brk id="104" max="16383" man="1"/>
    <brk id="15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242"/>
  <sheetViews>
    <sheetView defaultGridColor="0" view="pageBreakPreview" topLeftCell="A187" colorId="22" zoomScale="60" zoomScaleNormal="85" workbookViewId="0">
      <selection activeCell="G47" sqref="G47"/>
    </sheetView>
  </sheetViews>
  <sheetFormatPr defaultColWidth="9.6640625" defaultRowHeight="15"/>
  <cols>
    <col min="1" max="1" width="4.6640625" customWidth="1"/>
    <col min="2" max="2" width="51.6640625" customWidth="1"/>
    <col min="3" max="3" width="4.5546875" customWidth="1"/>
    <col min="4" max="4" width="2.6640625" customWidth="1"/>
    <col min="5" max="5" width="1.6640625" customWidth="1"/>
    <col min="6" max="6" width="14.5546875" customWidth="1"/>
    <col min="7" max="7" width="15.44140625" customWidth="1"/>
    <col min="8" max="8" width="15" customWidth="1"/>
  </cols>
  <sheetData>
    <row r="1" spans="1:8">
      <c r="A1" s="1375"/>
      <c r="B1" s="1376" t="s">
        <v>2036</v>
      </c>
      <c r="C1" s="1377" t="s">
        <v>1529</v>
      </c>
      <c r="D1" s="1378"/>
      <c r="E1" s="1378"/>
      <c r="F1" s="1376"/>
      <c r="G1" s="1379" t="s">
        <v>1957</v>
      </c>
      <c r="H1" s="1342" t="s">
        <v>1958</v>
      </c>
    </row>
    <row r="2" spans="1:8">
      <c r="A2" s="1027"/>
      <c r="B2" s="1005" t="str">
        <f>'Data Sheet'!$C$25</f>
        <v>Central Hudson Gas &amp; Electric</v>
      </c>
      <c r="C2" s="1380" t="s">
        <v>1530</v>
      </c>
      <c r="D2" s="1006" t="s">
        <v>1531</v>
      </c>
      <c r="E2" s="1006"/>
      <c r="F2" s="9" t="s">
        <v>1532</v>
      </c>
      <c r="G2" s="1381" t="s">
        <v>1960</v>
      </c>
      <c r="H2" s="1033"/>
    </row>
    <row r="3" spans="1:8" ht="15" customHeight="1">
      <c r="A3" s="1031"/>
      <c r="B3" s="1032"/>
      <c r="C3" s="1382" t="s">
        <v>1533</v>
      </c>
      <c r="D3" s="1032" t="s">
        <v>1531</v>
      </c>
      <c r="E3" s="1032"/>
      <c r="F3" s="546" t="s">
        <v>1534</v>
      </c>
      <c r="G3" s="847" t="str">
        <f>'Data Sheet'!$C$40</f>
        <v>4/15/2015</v>
      </c>
      <c r="H3" s="1571" t="str">
        <f>'Data Sheet'!$C$38</f>
        <v>12/31/14</v>
      </c>
    </row>
    <row r="4" spans="1:8" ht="15" customHeight="1">
      <c r="A4" s="1383" t="s">
        <v>2074</v>
      </c>
      <c r="B4" s="1025"/>
      <c r="C4" s="1025"/>
      <c r="D4" s="1025"/>
      <c r="E4" s="1025"/>
      <c r="F4" s="1025"/>
      <c r="G4" s="1025"/>
      <c r="H4" s="1026"/>
    </row>
    <row r="5" spans="1:8">
      <c r="A5" s="1384"/>
      <c r="B5" s="1028"/>
      <c r="C5" s="1028"/>
      <c r="D5" s="1028"/>
      <c r="E5" s="1028"/>
      <c r="F5" s="1385" t="s">
        <v>1971</v>
      </c>
      <c r="G5" s="1385" t="s">
        <v>2075</v>
      </c>
      <c r="H5" s="1386" t="s">
        <v>2075</v>
      </c>
    </row>
    <row r="6" spans="1:8">
      <c r="A6" s="1384" t="s">
        <v>1964</v>
      </c>
      <c r="B6" s="1028" t="s">
        <v>344</v>
      </c>
      <c r="C6" s="1028"/>
      <c r="D6" s="1028"/>
      <c r="E6" s="1028"/>
      <c r="F6" s="1385" t="s">
        <v>3421</v>
      </c>
      <c r="G6" s="1385" t="s">
        <v>2076</v>
      </c>
      <c r="H6" s="1386" t="s">
        <v>2846</v>
      </c>
    </row>
    <row r="7" spans="1:8">
      <c r="A7" s="1387" t="s">
        <v>1967</v>
      </c>
      <c r="B7" s="1025" t="s">
        <v>3423</v>
      </c>
      <c r="C7" s="1025"/>
      <c r="D7" s="1025"/>
      <c r="E7" s="1025"/>
      <c r="F7" s="1388" t="s">
        <v>3424</v>
      </c>
      <c r="G7" s="1388" t="s">
        <v>3425</v>
      </c>
      <c r="H7" s="1389" t="s">
        <v>3426</v>
      </c>
    </row>
    <row r="8" spans="1:8" ht="15.75">
      <c r="A8" s="1390" t="s">
        <v>2847</v>
      </c>
      <c r="B8" s="1391" t="s">
        <v>2848</v>
      </c>
      <c r="C8" s="1025"/>
      <c r="D8" s="1025"/>
      <c r="E8" s="1025"/>
      <c r="F8" s="1388"/>
      <c r="G8" s="1590"/>
      <c r="H8" s="1591"/>
    </row>
    <row r="9" spans="1:8">
      <c r="A9" s="1390" t="s">
        <v>2849</v>
      </c>
      <c r="B9" s="1392" t="s">
        <v>2850</v>
      </c>
      <c r="C9" s="1025"/>
      <c r="D9" s="1025"/>
      <c r="E9" s="1025"/>
      <c r="F9" s="1393" t="s">
        <v>1452</v>
      </c>
      <c r="G9" s="153">
        <v>1650077334</v>
      </c>
      <c r="H9" s="154">
        <v>1726412164</v>
      </c>
    </row>
    <row r="10" spans="1:8">
      <c r="A10" s="1390" t="s">
        <v>2851</v>
      </c>
      <c r="B10" s="1392" t="s">
        <v>2852</v>
      </c>
      <c r="C10" s="1025"/>
      <c r="D10" s="1025"/>
      <c r="E10" s="1025"/>
      <c r="F10" s="1393" t="s">
        <v>1452</v>
      </c>
      <c r="G10" s="155">
        <v>41861989</v>
      </c>
      <c r="H10" s="156">
        <v>57543278</v>
      </c>
    </row>
    <row r="11" spans="1:8">
      <c r="A11" s="1390" t="s">
        <v>2853</v>
      </c>
      <c r="B11" s="1392" t="s">
        <v>2086</v>
      </c>
      <c r="C11" s="1025"/>
      <c r="D11" s="1025"/>
      <c r="E11" s="1025"/>
      <c r="F11" s="1393"/>
      <c r="G11" s="155">
        <f>SUM(G9:G10)</f>
        <v>1691939323</v>
      </c>
      <c r="H11" s="156">
        <f>SUM(H9:H10)</f>
        <v>1783955442</v>
      </c>
    </row>
    <row r="12" spans="1:8">
      <c r="A12" s="1390" t="s">
        <v>2087</v>
      </c>
      <c r="B12" s="1392" t="s">
        <v>2088</v>
      </c>
      <c r="C12" s="1025"/>
      <c r="D12" s="1025"/>
      <c r="E12" s="1025"/>
      <c r="F12" s="1393" t="s">
        <v>1452</v>
      </c>
      <c r="G12" s="155">
        <v>481064376</v>
      </c>
      <c r="H12" s="156">
        <v>505986698</v>
      </c>
    </row>
    <row r="13" spans="1:8">
      <c r="A13" s="1390" t="s">
        <v>2089</v>
      </c>
      <c r="B13" s="1392" t="s">
        <v>2090</v>
      </c>
      <c r="C13" s="1025"/>
      <c r="D13" s="1025"/>
      <c r="E13" s="1025"/>
      <c r="F13" s="1393" t="s">
        <v>2091</v>
      </c>
      <c r="G13" s="155">
        <f>G11-G12</f>
        <v>1210874947</v>
      </c>
      <c r="H13" s="156">
        <f>H11-H12</f>
        <v>1277968744</v>
      </c>
    </row>
    <row r="14" spans="1:8">
      <c r="A14" s="1390" t="s">
        <v>2092</v>
      </c>
      <c r="B14" s="1392" t="s">
        <v>2093</v>
      </c>
      <c r="C14" s="1025"/>
      <c r="D14" s="1025"/>
      <c r="E14" s="1025"/>
      <c r="F14" s="1393" t="s">
        <v>1455</v>
      </c>
      <c r="G14" s="155" t="s">
        <v>2025</v>
      </c>
      <c r="H14" s="156"/>
    </row>
    <row r="15" spans="1:8">
      <c r="A15" s="1390" t="s">
        <v>2094</v>
      </c>
      <c r="B15" s="1392" t="s">
        <v>2095</v>
      </c>
      <c r="C15" s="1025"/>
      <c r="D15" s="1025"/>
      <c r="E15" s="1025"/>
      <c r="F15" s="1393" t="s">
        <v>1455</v>
      </c>
      <c r="G15" s="155"/>
      <c r="H15" s="156"/>
    </row>
    <row r="16" spans="1:8">
      <c r="A16" s="1390" t="s">
        <v>2096</v>
      </c>
      <c r="B16" s="1392" t="s">
        <v>2097</v>
      </c>
      <c r="C16" s="1025"/>
      <c r="D16" s="1025"/>
      <c r="E16" s="1025"/>
      <c r="F16" s="1393" t="s">
        <v>2091</v>
      </c>
      <c r="G16" s="155">
        <f>G14-G15</f>
        <v>0</v>
      </c>
      <c r="H16" s="156">
        <f>H14-H15</f>
        <v>0</v>
      </c>
    </row>
    <row r="17" spans="1:8">
      <c r="A17" s="1390" t="s">
        <v>2098</v>
      </c>
      <c r="B17" s="1392" t="s">
        <v>2099</v>
      </c>
      <c r="C17" s="1025"/>
      <c r="D17" s="1025"/>
      <c r="E17" s="1025"/>
      <c r="F17" s="1393" t="s">
        <v>2091</v>
      </c>
      <c r="G17" s="155">
        <f>G13+G16</f>
        <v>1210874947</v>
      </c>
      <c r="H17" s="156">
        <f>H13+H16</f>
        <v>1277968744</v>
      </c>
    </row>
    <row r="18" spans="1:8">
      <c r="A18" s="1390" t="s">
        <v>2100</v>
      </c>
      <c r="B18" s="1392" t="s">
        <v>2101</v>
      </c>
      <c r="C18" s="1025"/>
      <c r="D18" s="1025"/>
      <c r="E18" s="1025"/>
      <c r="F18" s="1393">
        <v>122</v>
      </c>
      <c r="G18" s="155" t="s">
        <v>2025</v>
      </c>
      <c r="H18" s="156"/>
    </row>
    <row r="19" spans="1:8">
      <c r="A19" s="1390" t="s">
        <v>2102</v>
      </c>
      <c r="B19" s="1392" t="s">
        <v>2103</v>
      </c>
      <c r="C19" s="1025"/>
      <c r="D19" s="1025"/>
      <c r="E19" s="1025"/>
      <c r="F19" s="1393" t="s">
        <v>2091</v>
      </c>
      <c r="G19" s="155"/>
      <c r="H19" s="156"/>
    </row>
    <row r="20" spans="1:8" ht="15.75">
      <c r="A20" s="1390" t="s">
        <v>2104</v>
      </c>
      <c r="B20" s="1391" t="s">
        <v>2105</v>
      </c>
      <c r="C20" s="1025"/>
      <c r="D20" s="1025"/>
      <c r="E20" s="1025"/>
      <c r="F20" s="1393"/>
      <c r="G20" s="1590"/>
      <c r="H20" s="1591"/>
    </row>
    <row r="21" spans="1:8">
      <c r="A21" s="1390" t="s">
        <v>2106</v>
      </c>
      <c r="B21" s="1392" t="s">
        <v>2107</v>
      </c>
      <c r="C21" s="1025"/>
      <c r="D21" s="1025"/>
      <c r="E21" s="1025"/>
      <c r="F21" s="1393">
        <v>221</v>
      </c>
      <c r="G21" s="157">
        <v>524237</v>
      </c>
      <c r="H21" s="156">
        <v>524237</v>
      </c>
    </row>
    <row r="22" spans="1:8">
      <c r="A22" s="1390" t="s">
        <v>2108</v>
      </c>
      <c r="B22" s="1392" t="s">
        <v>2109</v>
      </c>
      <c r="C22" s="1025"/>
      <c r="D22" s="1025"/>
      <c r="E22" s="1025"/>
      <c r="F22" s="1393" t="s">
        <v>2091</v>
      </c>
      <c r="G22" s="157"/>
      <c r="H22" s="156"/>
    </row>
    <row r="23" spans="1:8">
      <c r="A23" s="1390" t="s">
        <v>2110</v>
      </c>
      <c r="B23" s="1392" t="s">
        <v>2111</v>
      </c>
      <c r="C23" s="1025"/>
      <c r="D23" s="1025"/>
      <c r="E23" s="1025"/>
      <c r="F23" s="1393" t="s">
        <v>2091</v>
      </c>
      <c r="G23" s="157"/>
      <c r="H23" s="156"/>
    </row>
    <row r="24" spans="1:8">
      <c r="A24" s="1390" t="s">
        <v>2112</v>
      </c>
      <c r="B24" s="1392" t="s">
        <v>2113</v>
      </c>
      <c r="C24" s="1025"/>
      <c r="D24" s="1025"/>
      <c r="E24" s="1025"/>
      <c r="F24" s="1393" t="s">
        <v>1475</v>
      </c>
      <c r="G24" s="157"/>
      <c r="H24" s="156"/>
    </row>
    <row r="25" spans="1:8">
      <c r="A25" s="1390" t="s">
        <v>2114</v>
      </c>
      <c r="B25" s="1392" t="s">
        <v>2115</v>
      </c>
      <c r="C25" s="1025"/>
      <c r="D25" s="1025"/>
      <c r="E25" s="1025"/>
      <c r="F25" s="1393" t="s">
        <v>2091</v>
      </c>
      <c r="G25" s="1590"/>
      <c r="H25" s="1591"/>
    </row>
    <row r="26" spans="1:8">
      <c r="A26" s="1390" t="s">
        <v>2116</v>
      </c>
      <c r="B26" s="1392" t="s">
        <v>2117</v>
      </c>
      <c r="C26" s="1025"/>
      <c r="D26" s="1025"/>
      <c r="E26" s="1025"/>
      <c r="F26" s="1393" t="s">
        <v>2091</v>
      </c>
      <c r="G26" s="157"/>
      <c r="H26" s="156"/>
    </row>
    <row r="27" spans="1:8">
      <c r="A27" s="1390" t="s">
        <v>2118</v>
      </c>
      <c r="B27" s="1392" t="s">
        <v>2119</v>
      </c>
      <c r="C27" s="1025"/>
      <c r="D27" s="1025"/>
      <c r="E27" s="1025"/>
      <c r="F27" s="1393"/>
      <c r="G27" s="157">
        <v>13045847</v>
      </c>
      <c r="H27" s="156">
        <v>13302830</v>
      </c>
    </row>
    <row r="28" spans="1:8">
      <c r="A28" s="1390" t="s">
        <v>2120</v>
      </c>
      <c r="B28" s="1392" t="s">
        <v>2121</v>
      </c>
      <c r="C28" s="1025"/>
      <c r="D28" s="1025"/>
      <c r="E28" s="1025"/>
      <c r="F28" s="1393" t="s">
        <v>2091</v>
      </c>
      <c r="G28" s="157">
        <v>51511425</v>
      </c>
      <c r="H28" s="156">
        <v>56938809</v>
      </c>
    </row>
    <row r="29" spans="1:8">
      <c r="A29" s="1390" t="s">
        <v>2122</v>
      </c>
      <c r="B29" s="1392" t="s">
        <v>2123</v>
      </c>
      <c r="C29" s="1025"/>
      <c r="D29" s="1025"/>
      <c r="E29" s="1025"/>
      <c r="F29" s="1393"/>
      <c r="G29" s="157">
        <f>G21-G22+G23+G24+SUM(G26:G28)</f>
        <v>65081509</v>
      </c>
      <c r="H29" s="156">
        <f>H21-H22+H23+H24+SUM(H26:H28)</f>
        <v>70765876</v>
      </c>
    </row>
    <row r="30" spans="1:8" ht="15.75">
      <c r="A30" s="1390" t="s">
        <v>2124</v>
      </c>
      <c r="B30" s="1391" t="s">
        <v>2125</v>
      </c>
      <c r="C30" s="1025"/>
      <c r="D30" s="1025"/>
      <c r="E30" s="1025"/>
      <c r="F30" s="1393"/>
      <c r="G30" s="1590"/>
      <c r="H30" s="1591"/>
    </row>
    <row r="31" spans="1:8">
      <c r="A31" s="1390" t="s">
        <v>2126</v>
      </c>
      <c r="B31" s="1392" t="s">
        <v>2127</v>
      </c>
      <c r="C31" s="1025"/>
      <c r="D31" s="1025"/>
      <c r="E31" s="1025"/>
      <c r="F31" s="1393" t="s">
        <v>2091</v>
      </c>
      <c r="G31" s="157">
        <v>14214288</v>
      </c>
      <c r="H31" s="156">
        <v>18137638</v>
      </c>
    </row>
    <row r="32" spans="1:8">
      <c r="A32" s="1390" t="s">
        <v>2128</v>
      </c>
      <c r="B32" s="1392" t="s">
        <v>2129</v>
      </c>
      <c r="C32" s="1025"/>
      <c r="D32" s="1025"/>
      <c r="E32" s="1025"/>
      <c r="F32" s="1393" t="s">
        <v>2091</v>
      </c>
      <c r="G32" s="157">
        <v>207350</v>
      </c>
      <c r="H32" s="156">
        <v>231135</v>
      </c>
    </row>
    <row r="33" spans="1:8">
      <c r="A33" s="1390" t="s">
        <v>2130</v>
      </c>
      <c r="B33" s="1392" t="s">
        <v>2131</v>
      </c>
      <c r="C33" s="1025"/>
      <c r="D33" s="1025"/>
      <c r="E33" s="1025"/>
      <c r="F33" s="1393" t="s">
        <v>2091</v>
      </c>
      <c r="G33" s="157">
        <v>165009</v>
      </c>
      <c r="H33" s="156">
        <v>165009</v>
      </c>
    </row>
    <row r="34" spans="1:8">
      <c r="A34" s="1390" t="s">
        <v>2132</v>
      </c>
      <c r="B34" s="1392" t="s">
        <v>2133</v>
      </c>
      <c r="C34" s="1025"/>
      <c r="D34" s="1025"/>
      <c r="E34" s="1025"/>
      <c r="F34" s="1393" t="s">
        <v>2091</v>
      </c>
      <c r="G34" s="157"/>
      <c r="H34" s="156"/>
    </row>
    <row r="35" spans="1:8">
      <c r="A35" s="1390" t="s">
        <v>2134</v>
      </c>
      <c r="B35" s="1392" t="s">
        <v>2135</v>
      </c>
      <c r="C35" s="1025"/>
      <c r="D35" s="1025"/>
      <c r="E35" s="1025"/>
      <c r="F35" s="1393"/>
      <c r="G35" s="157"/>
      <c r="H35" s="156"/>
    </row>
    <row r="36" spans="1:8">
      <c r="A36" s="1390" t="s">
        <v>2136</v>
      </c>
      <c r="B36" s="1392" t="s">
        <v>2137</v>
      </c>
      <c r="C36" s="1025"/>
      <c r="D36" s="1025"/>
      <c r="E36" s="1025"/>
      <c r="F36" s="1393" t="s">
        <v>2091</v>
      </c>
      <c r="G36" s="157">
        <v>55080898</v>
      </c>
      <c r="H36" s="156">
        <v>59705878</v>
      </c>
    </row>
    <row r="37" spans="1:8">
      <c r="A37" s="1390" t="s">
        <v>2138</v>
      </c>
      <c r="B37" s="1392" t="s">
        <v>230</v>
      </c>
      <c r="C37" s="1025"/>
      <c r="D37" s="1025"/>
      <c r="E37" s="1025"/>
      <c r="F37" s="1393" t="s">
        <v>2091</v>
      </c>
      <c r="G37" s="157">
        <v>4212668</v>
      </c>
      <c r="H37" s="156">
        <v>3814182</v>
      </c>
    </row>
    <row r="38" spans="1:8">
      <c r="A38" s="1390" t="s">
        <v>231</v>
      </c>
      <c r="B38" s="1392" t="s">
        <v>232</v>
      </c>
      <c r="C38" s="1025"/>
      <c r="D38" s="1025"/>
      <c r="E38" s="1025"/>
      <c r="F38" s="1393" t="s">
        <v>2091</v>
      </c>
      <c r="G38" s="157">
        <v>3900000</v>
      </c>
      <c r="H38" s="156">
        <v>4800000</v>
      </c>
    </row>
    <row r="39" spans="1:8">
      <c r="A39" s="1390" t="s">
        <v>233</v>
      </c>
      <c r="B39" s="1392" t="s">
        <v>234</v>
      </c>
      <c r="C39" s="1025"/>
      <c r="D39" s="1025"/>
      <c r="E39" s="1025"/>
      <c r="F39" s="1393" t="s">
        <v>2091</v>
      </c>
      <c r="G39" s="157"/>
      <c r="H39" s="156"/>
    </row>
    <row r="40" spans="1:8">
      <c r="A40" s="1390" t="s">
        <v>235</v>
      </c>
      <c r="B40" s="1392" t="s">
        <v>236</v>
      </c>
      <c r="C40" s="1025"/>
      <c r="D40" s="1025"/>
      <c r="E40" s="1025"/>
      <c r="F40" s="1393" t="s">
        <v>2091</v>
      </c>
      <c r="G40" s="157">
        <v>599363</v>
      </c>
      <c r="H40" s="156">
        <v>86730</v>
      </c>
    </row>
    <row r="41" spans="1:8">
      <c r="A41" s="1390" t="s">
        <v>237</v>
      </c>
      <c r="B41" s="1392" t="s">
        <v>238</v>
      </c>
      <c r="C41" s="1025"/>
      <c r="D41" s="1025"/>
      <c r="E41" s="1025"/>
      <c r="F41" s="1393">
        <v>227</v>
      </c>
      <c r="G41" s="157">
        <v>429540</v>
      </c>
      <c r="H41" s="156">
        <v>402918</v>
      </c>
    </row>
    <row r="42" spans="1:8">
      <c r="A42" s="1390" t="s">
        <v>239</v>
      </c>
      <c r="B42" s="1392" t="s">
        <v>240</v>
      </c>
      <c r="C42" s="1025"/>
      <c r="D42" s="1025"/>
      <c r="E42" s="1025"/>
      <c r="F42" s="1393">
        <v>227</v>
      </c>
      <c r="G42" s="157"/>
      <c r="H42" s="156"/>
    </row>
    <row r="43" spans="1:8">
      <c r="A43" s="1390" t="s">
        <v>241</v>
      </c>
      <c r="B43" s="1392" t="s">
        <v>242</v>
      </c>
      <c r="C43" s="1025"/>
      <c r="D43" s="1025"/>
      <c r="E43" s="1025"/>
      <c r="F43" s="1393">
        <v>227</v>
      </c>
      <c r="G43" s="157"/>
      <c r="H43" s="156"/>
    </row>
    <row r="44" spans="1:8">
      <c r="A44" s="1390" t="s">
        <v>1121</v>
      </c>
      <c r="B44" s="1392" t="s">
        <v>1122</v>
      </c>
      <c r="C44" s="1025"/>
      <c r="D44" s="1025"/>
      <c r="E44" s="1025"/>
      <c r="F44" s="1393">
        <v>227</v>
      </c>
      <c r="G44" s="157">
        <v>10115824</v>
      </c>
      <c r="H44" s="156">
        <v>10816727</v>
      </c>
    </row>
    <row r="45" spans="1:8">
      <c r="A45" s="1390" t="s">
        <v>1123</v>
      </c>
      <c r="B45" s="1392" t="s">
        <v>1124</v>
      </c>
      <c r="C45" s="1025"/>
      <c r="D45" s="1025"/>
      <c r="E45" s="1025"/>
      <c r="F45" s="1393">
        <v>227</v>
      </c>
      <c r="G45" s="157"/>
      <c r="H45" s="156"/>
    </row>
    <row r="46" spans="1:8">
      <c r="A46" s="1390" t="s">
        <v>1125</v>
      </c>
      <c r="B46" s="1392" t="s">
        <v>1126</v>
      </c>
      <c r="C46" s="1025"/>
      <c r="D46" s="1025"/>
      <c r="E46" s="1025"/>
      <c r="F46" s="1393">
        <v>227</v>
      </c>
      <c r="G46" s="157"/>
      <c r="H46" s="156"/>
    </row>
    <row r="47" spans="1:8">
      <c r="A47" s="1390" t="s">
        <v>1127</v>
      </c>
      <c r="B47" s="1392" t="s">
        <v>1128</v>
      </c>
      <c r="C47" s="1025"/>
      <c r="D47" s="1025"/>
      <c r="E47" s="1025"/>
      <c r="F47" s="1393" t="s">
        <v>1129</v>
      </c>
      <c r="G47" s="157"/>
      <c r="H47" s="156"/>
    </row>
    <row r="48" spans="1:8">
      <c r="A48" s="1390" t="s">
        <v>1130</v>
      </c>
      <c r="B48" s="1392" t="s">
        <v>1131</v>
      </c>
      <c r="C48" s="1025"/>
      <c r="D48" s="1025"/>
      <c r="E48" s="1025"/>
      <c r="F48" s="1393" t="s">
        <v>1479</v>
      </c>
      <c r="G48" s="157"/>
      <c r="H48" s="156"/>
    </row>
    <row r="49" spans="1:8">
      <c r="A49" s="1390" t="s">
        <v>1132</v>
      </c>
      <c r="B49" s="1392" t="s">
        <v>1133</v>
      </c>
      <c r="C49" s="1025"/>
      <c r="D49" s="1025"/>
      <c r="E49" s="1025"/>
      <c r="F49" s="1393" t="s">
        <v>1479</v>
      </c>
      <c r="G49" s="157"/>
      <c r="H49" s="156"/>
    </row>
    <row r="50" spans="1:8">
      <c r="A50" s="1390" t="s">
        <v>1134</v>
      </c>
      <c r="B50" s="1392" t="s">
        <v>1135</v>
      </c>
      <c r="C50" s="1025"/>
      <c r="D50" s="1025"/>
      <c r="E50" s="1025"/>
      <c r="F50" s="1393" t="s">
        <v>2091</v>
      </c>
      <c r="G50" s="157">
        <v>8517</v>
      </c>
      <c r="H50" s="156">
        <v>3436</v>
      </c>
    </row>
    <row r="51" spans="1:8">
      <c r="A51" s="1390" t="s">
        <v>1136</v>
      </c>
      <c r="B51" s="1392" t="s">
        <v>1137</v>
      </c>
      <c r="C51" s="1025"/>
      <c r="D51" s="1025"/>
      <c r="E51" s="1025"/>
      <c r="F51" s="1393" t="s">
        <v>2091</v>
      </c>
      <c r="G51" s="157">
        <v>8078000</v>
      </c>
      <c r="H51" s="156">
        <v>6322513</v>
      </c>
    </row>
    <row r="52" spans="1:8">
      <c r="A52" s="1390" t="s">
        <v>1138</v>
      </c>
      <c r="B52" s="1392" t="s">
        <v>2050</v>
      </c>
      <c r="C52" s="1025"/>
      <c r="D52" s="1025"/>
      <c r="E52" s="1025"/>
      <c r="F52" s="1393" t="s">
        <v>2091</v>
      </c>
      <c r="G52" s="157"/>
      <c r="H52" s="156"/>
    </row>
    <row r="53" spans="1:8">
      <c r="A53" s="1390" t="s">
        <v>1139</v>
      </c>
      <c r="B53" s="1392" t="s">
        <v>1140</v>
      </c>
      <c r="C53" s="1025"/>
      <c r="D53" s="1025"/>
      <c r="E53" s="1025"/>
      <c r="F53" s="1393" t="s">
        <v>2091</v>
      </c>
      <c r="G53" s="157">
        <v>17469169</v>
      </c>
      <c r="H53" s="156">
        <v>22327617</v>
      </c>
    </row>
    <row r="54" spans="1:8">
      <c r="A54" s="1390" t="s">
        <v>1141</v>
      </c>
      <c r="B54" s="1392" t="s">
        <v>1142</v>
      </c>
      <c r="C54" s="1025"/>
      <c r="D54" s="1025"/>
      <c r="E54" s="1025"/>
      <c r="F54" s="1393" t="s">
        <v>2091</v>
      </c>
      <c r="G54" s="157"/>
      <c r="H54" s="156"/>
    </row>
    <row r="55" spans="1:8">
      <c r="A55" s="1390" t="s">
        <v>1143</v>
      </c>
      <c r="B55" s="1392" t="s">
        <v>1144</v>
      </c>
      <c r="C55" s="1025"/>
      <c r="D55" s="1025"/>
      <c r="E55" s="1025"/>
      <c r="F55" s="1393" t="s">
        <v>2091</v>
      </c>
      <c r="G55" s="157"/>
      <c r="H55" s="156"/>
    </row>
    <row r="56" spans="1:8">
      <c r="A56" s="1390" t="s">
        <v>1145</v>
      </c>
      <c r="B56" s="1392" t="s">
        <v>1146</v>
      </c>
      <c r="C56" s="1025"/>
      <c r="D56" s="1025"/>
      <c r="E56" s="1025"/>
      <c r="F56" s="1393" t="s">
        <v>2091</v>
      </c>
      <c r="G56" s="157">
        <v>237189</v>
      </c>
      <c r="H56" s="156">
        <v>275626</v>
      </c>
    </row>
    <row r="57" spans="1:8">
      <c r="A57" s="1390" t="s">
        <v>1147</v>
      </c>
      <c r="B57" s="1392" t="s">
        <v>1148</v>
      </c>
      <c r="C57" s="1025"/>
      <c r="D57" s="1025"/>
      <c r="E57" s="1025"/>
      <c r="F57" s="1393" t="s">
        <v>2091</v>
      </c>
      <c r="G57" s="157">
        <v>17209907</v>
      </c>
      <c r="H57" s="156">
        <v>16866162</v>
      </c>
    </row>
    <row r="58" spans="1:8">
      <c r="A58" s="1390" t="s">
        <v>1149</v>
      </c>
      <c r="B58" s="1392" t="s">
        <v>1150</v>
      </c>
      <c r="C58" s="1025"/>
      <c r="D58" s="1025"/>
      <c r="E58" s="1025"/>
      <c r="F58" s="1393"/>
      <c r="G58" s="157">
        <v>2783448</v>
      </c>
      <c r="H58" s="156">
        <v>2859312</v>
      </c>
    </row>
    <row r="59" spans="1:8">
      <c r="A59" s="1409"/>
      <c r="B59" s="1689" t="s">
        <v>4945</v>
      </c>
      <c r="C59" s="1690"/>
      <c r="D59" s="1690"/>
      <c r="E59" s="1690"/>
      <c r="F59" s="1867"/>
      <c r="G59" s="1692">
        <v>10176220</v>
      </c>
      <c r="H59" s="1693"/>
    </row>
    <row r="60" spans="1:8" ht="15.75" thickBot="1">
      <c r="A60" s="1394" t="s">
        <v>1151</v>
      </c>
      <c r="B60" s="1395" t="s">
        <v>1152</v>
      </c>
      <c r="C60" s="1036"/>
      <c r="D60" s="1036"/>
      <c r="E60" s="1036"/>
      <c r="F60" s="1396"/>
      <c r="G60" s="1397">
        <f>SUM(G31:G37)-G38+SUM(G39:G48)-G49+SUM(G50:G59)</f>
        <v>137087390</v>
      </c>
      <c r="H60" s="1398">
        <f>SUM(H31:H37)-H38+SUM(H39:H48)-H49+SUM(H50:H58)</f>
        <v>137214883</v>
      </c>
    </row>
    <row r="61" spans="1:8">
      <c r="A61" s="1399"/>
      <c r="B61" s="1400"/>
      <c r="C61" s="1401"/>
      <c r="D61" s="1401"/>
      <c r="E61" s="1401"/>
      <c r="F61" s="1402"/>
      <c r="G61" s="1403"/>
      <c r="H61" s="1403"/>
    </row>
    <row r="62" spans="1:8">
      <c r="A62" s="1038" t="s">
        <v>1153</v>
      </c>
      <c r="B62" s="1006"/>
      <c r="C62" s="1028"/>
      <c r="D62" s="1028"/>
      <c r="E62" s="1028"/>
      <c r="F62" s="1028"/>
      <c r="G62" s="148"/>
      <c r="H62" s="148"/>
    </row>
    <row r="63" spans="1:8">
      <c r="A63" s="1028" t="s">
        <v>1154</v>
      </c>
      <c r="B63" s="1028"/>
      <c r="C63" s="1028"/>
      <c r="D63" s="12"/>
      <c r="E63" s="1028"/>
      <c r="F63" s="1028"/>
      <c r="G63" s="148"/>
      <c r="H63" s="148"/>
    </row>
    <row r="64" spans="1:8">
      <c r="A64" s="1028"/>
      <c r="B64" s="1028"/>
      <c r="C64" s="1028"/>
      <c r="D64" s="12"/>
      <c r="E64" s="1028"/>
      <c r="F64" s="1028"/>
      <c r="G64" s="148"/>
      <c r="H64" s="148"/>
    </row>
    <row r="65" spans="1:8" ht="15.75" thickBot="1">
      <c r="A65" s="1006"/>
      <c r="B65" s="1006"/>
      <c r="C65" s="1006"/>
      <c r="D65" s="1006"/>
      <c r="E65" s="1006"/>
      <c r="F65" s="1006"/>
      <c r="G65" s="144"/>
      <c r="H65" s="144"/>
    </row>
    <row r="66" spans="1:8">
      <c r="A66" s="1404"/>
      <c r="B66" s="1376" t="s">
        <v>2036</v>
      </c>
      <c r="C66" s="1377" t="s">
        <v>1529</v>
      </c>
      <c r="D66" s="1378"/>
      <c r="E66" s="1378"/>
      <c r="F66" s="1376"/>
      <c r="G66" s="1376" t="s">
        <v>1957</v>
      </c>
      <c r="H66" s="1405" t="s">
        <v>1958</v>
      </c>
    </row>
    <row r="67" spans="1:8">
      <c r="A67" s="1027"/>
      <c r="B67" s="1005" t="str">
        <f>'Data Sheet'!$C$25</f>
        <v>Central Hudson Gas &amp; Electric</v>
      </c>
      <c r="C67" s="1380" t="s">
        <v>1530</v>
      </c>
      <c r="D67" s="1006" t="s">
        <v>1531</v>
      </c>
      <c r="E67" s="1006"/>
      <c r="F67" s="1406" t="s">
        <v>1532</v>
      </c>
      <c r="G67" s="1406" t="s">
        <v>1960</v>
      </c>
      <c r="H67" s="1033"/>
    </row>
    <row r="68" spans="1:8">
      <c r="A68" s="1031"/>
      <c r="B68" s="1032"/>
      <c r="C68" s="1382" t="s">
        <v>1533</v>
      </c>
      <c r="D68" s="1032" t="s">
        <v>1531</v>
      </c>
      <c r="E68" s="1032"/>
      <c r="F68" s="1407" t="s">
        <v>1534</v>
      </c>
      <c r="G68" s="848" t="str">
        <f>'Data Sheet'!$C$40</f>
        <v>4/15/2015</v>
      </c>
      <c r="H68" s="1575" t="str">
        <f>'Data Sheet'!$C$38</f>
        <v>12/31/14</v>
      </c>
    </row>
    <row r="69" spans="1:8" ht="15.75">
      <c r="A69" s="1383" t="s">
        <v>1155</v>
      </c>
      <c r="B69" s="1408"/>
      <c r="C69" s="1025"/>
      <c r="D69" s="1025"/>
      <c r="E69" s="1025"/>
      <c r="F69" s="1025"/>
      <c r="G69" s="1025"/>
      <c r="H69" s="1026"/>
    </row>
    <row r="70" spans="1:8">
      <c r="A70" s="1409"/>
      <c r="B70" s="1028"/>
      <c r="C70" s="1028"/>
      <c r="D70" s="1028"/>
      <c r="E70" s="1028"/>
      <c r="F70" s="1385" t="s">
        <v>1971</v>
      </c>
      <c r="G70" s="1385" t="s">
        <v>2075</v>
      </c>
      <c r="H70" s="1386" t="s">
        <v>2075</v>
      </c>
    </row>
    <row r="71" spans="1:8">
      <c r="A71" s="1409" t="s">
        <v>1964</v>
      </c>
      <c r="B71" s="1028" t="s">
        <v>344</v>
      </c>
      <c r="C71" s="1028"/>
      <c r="D71" s="1028"/>
      <c r="E71" s="1028"/>
      <c r="F71" s="1385" t="s">
        <v>3421</v>
      </c>
      <c r="G71" s="1385" t="s">
        <v>2076</v>
      </c>
      <c r="H71" s="1386" t="s">
        <v>2846</v>
      </c>
    </row>
    <row r="72" spans="1:8">
      <c r="A72" s="1390" t="s">
        <v>1967</v>
      </c>
      <c r="B72" s="1025" t="s">
        <v>3423</v>
      </c>
      <c r="C72" s="1025"/>
      <c r="D72" s="1025"/>
      <c r="E72" s="1025"/>
      <c r="F72" s="1388" t="s">
        <v>3424</v>
      </c>
      <c r="G72" s="1388" t="s">
        <v>3425</v>
      </c>
      <c r="H72" s="1389" t="s">
        <v>3426</v>
      </c>
    </row>
    <row r="73" spans="1:8" ht="15.75">
      <c r="A73" s="1390" t="s">
        <v>1156</v>
      </c>
      <c r="B73" s="1391" t="s">
        <v>1157</v>
      </c>
      <c r="C73" s="1025"/>
      <c r="D73" s="1025"/>
      <c r="E73" s="1025"/>
      <c r="F73" s="1410"/>
      <c r="G73" s="1590"/>
      <c r="H73" s="1591"/>
    </row>
    <row r="74" spans="1:8">
      <c r="A74" s="1390" t="s">
        <v>1158</v>
      </c>
      <c r="B74" s="1392" t="s">
        <v>1159</v>
      </c>
      <c r="C74" s="1025"/>
      <c r="D74" s="1025"/>
      <c r="E74" s="1025"/>
      <c r="F74" s="1382" t="s">
        <v>1160</v>
      </c>
      <c r="G74" s="159">
        <v>4237671</v>
      </c>
      <c r="H74" s="154">
        <v>4096051</v>
      </c>
    </row>
    <row r="75" spans="1:8">
      <c r="A75" s="1390" t="s">
        <v>1161</v>
      </c>
      <c r="B75" s="1392" t="s">
        <v>1162</v>
      </c>
      <c r="C75" s="1025"/>
      <c r="D75" s="1025"/>
      <c r="E75" s="1025"/>
      <c r="F75" s="1382">
        <v>230</v>
      </c>
      <c r="G75" s="157"/>
      <c r="H75" s="156"/>
    </row>
    <row r="76" spans="1:8">
      <c r="A76" s="1390" t="s">
        <v>1163</v>
      </c>
      <c r="B76" s="1392" t="s">
        <v>1164</v>
      </c>
      <c r="C76" s="1025"/>
      <c r="D76" s="1025"/>
      <c r="E76" s="1025"/>
      <c r="F76" s="1382">
        <v>230</v>
      </c>
      <c r="G76" s="157"/>
      <c r="H76" s="156"/>
    </row>
    <row r="77" spans="1:8">
      <c r="A77" s="1390" t="s">
        <v>1165</v>
      </c>
      <c r="B77" s="1392" t="s">
        <v>1166</v>
      </c>
      <c r="C77" s="1025"/>
      <c r="D77" s="1025"/>
      <c r="E77" s="1025"/>
      <c r="F77" s="1382">
        <v>232</v>
      </c>
      <c r="G77" s="157">
        <v>204335831</v>
      </c>
      <c r="H77" s="156">
        <v>335050633</v>
      </c>
    </row>
    <row r="78" spans="1:8">
      <c r="A78" s="1390" t="s">
        <v>1167</v>
      </c>
      <c r="B78" s="1392" t="s">
        <v>1168</v>
      </c>
      <c r="C78" s="1025"/>
      <c r="D78" s="1025"/>
      <c r="E78" s="1025"/>
      <c r="F78" s="1382" t="s">
        <v>1160</v>
      </c>
      <c r="G78" s="157"/>
      <c r="H78" s="156">
        <v>2899</v>
      </c>
    </row>
    <row r="79" spans="1:8">
      <c r="A79" s="1390" t="s">
        <v>1169</v>
      </c>
      <c r="B79" s="1392" t="s">
        <v>1170</v>
      </c>
      <c r="C79" s="1025"/>
      <c r="D79" s="1025"/>
      <c r="E79" s="1025"/>
      <c r="F79" s="1382" t="s">
        <v>1160</v>
      </c>
      <c r="G79" s="157"/>
      <c r="H79" s="156"/>
    </row>
    <row r="80" spans="1:8">
      <c r="A80" s="1390" t="s">
        <v>1171</v>
      </c>
      <c r="B80" s="1392" t="s">
        <v>1172</v>
      </c>
      <c r="C80" s="1025"/>
      <c r="D80" s="1025"/>
      <c r="E80" s="1025"/>
      <c r="F80" s="1382" t="s">
        <v>1160</v>
      </c>
      <c r="G80" s="157">
        <v>931255</v>
      </c>
      <c r="H80" s="156">
        <v>772331</v>
      </c>
    </row>
    <row r="81" spans="1:8">
      <c r="A81" s="1390" t="s">
        <v>1173</v>
      </c>
      <c r="B81" s="1392" t="s">
        <v>1174</v>
      </c>
      <c r="C81" s="1025"/>
      <c r="D81" s="1025"/>
      <c r="E81" s="1025"/>
      <c r="F81" s="1382" t="s">
        <v>1160</v>
      </c>
      <c r="G81" s="157">
        <v>2004419</v>
      </c>
      <c r="H81" s="156"/>
    </row>
    <row r="82" spans="1:8">
      <c r="A82" s="1390" t="s">
        <v>1175</v>
      </c>
      <c r="B82" s="1392" t="s">
        <v>1176</v>
      </c>
      <c r="C82" s="1025"/>
      <c r="D82" s="1025"/>
      <c r="E82" s="1025"/>
      <c r="F82" s="1382">
        <v>233</v>
      </c>
      <c r="G82" s="157"/>
      <c r="H82" s="156">
        <v>1560508</v>
      </c>
    </row>
    <row r="83" spans="1:8">
      <c r="A83" s="1390" t="s">
        <v>1177</v>
      </c>
      <c r="B83" s="1392" t="s">
        <v>1178</v>
      </c>
      <c r="C83" s="1025"/>
      <c r="D83" s="1025"/>
      <c r="E83" s="1025"/>
      <c r="F83" s="1382" t="s">
        <v>1160</v>
      </c>
      <c r="G83" s="157"/>
      <c r="H83" s="156"/>
    </row>
    <row r="84" spans="1:8">
      <c r="A84" s="1390" t="s">
        <v>1179</v>
      </c>
      <c r="B84" s="1392" t="s">
        <v>1180</v>
      </c>
      <c r="C84" s="1025"/>
      <c r="D84" s="1025"/>
      <c r="E84" s="1025"/>
      <c r="F84" s="1382" t="s">
        <v>2408</v>
      </c>
      <c r="G84" s="157">
        <v>-463359</v>
      </c>
      <c r="H84" s="156">
        <v>-327246</v>
      </c>
    </row>
    <row r="85" spans="1:8">
      <c r="A85" s="1390" t="s">
        <v>1181</v>
      </c>
      <c r="B85" s="1392" t="s">
        <v>1182</v>
      </c>
      <c r="C85" s="1025"/>
      <c r="D85" s="1025"/>
      <c r="E85" s="1025"/>
      <c r="F85" s="1382" t="s">
        <v>1160</v>
      </c>
      <c r="G85" s="157">
        <v>5602640</v>
      </c>
      <c r="H85" s="156">
        <v>4978082</v>
      </c>
    </row>
    <row r="86" spans="1:8">
      <c r="A86" s="1390" t="s">
        <v>1183</v>
      </c>
      <c r="B86" s="1392" t="s">
        <v>1184</v>
      </c>
      <c r="C86" s="1025"/>
      <c r="D86" s="1025"/>
      <c r="E86" s="1025"/>
      <c r="F86" s="1382">
        <v>234</v>
      </c>
      <c r="G86" s="157">
        <v>120545287</v>
      </c>
      <c r="H86" s="156">
        <v>126204125</v>
      </c>
    </row>
    <row r="87" spans="1:8">
      <c r="A87" s="1390" t="s">
        <v>1185</v>
      </c>
      <c r="B87" s="1392" t="s">
        <v>1186</v>
      </c>
      <c r="C87" s="1025"/>
      <c r="D87" s="1025"/>
      <c r="E87" s="1025"/>
      <c r="F87" s="1382" t="s">
        <v>1160</v>
      </c>
      <c r="G87" s="157"/>
      <c r="H87" s="156"/>
    </row>
    <row r="88" spans="1:8">
      <c r="A88" s="1390" t="s">
        <v>1187</v>
      </c>
      <c r="B88" s="1392" t="s">
        <v>1188</v>
      </c>
      <c r="C88" s="1025"/>
      <c r="D88" s="1025"/>
      <c r="E88" s="1025"/>
      <c r="F88" s="1410"/>
      <c r="G88" s="157">
        <f>SUM(G74:G87)</f>
        <v>337193744</v>
      </c>
      <c r="H88" s="156">
        <f>SUM(H74:H87)</f>
        <v>472337383</v>
      </c>
    </row>
    <row r="89" spans="1:8">
      <c r="A89" s="1409" t="s">
        <v>1189</v>
      </c>
      <c r="B89" s="1038" t="s">
        <v>2051</v>
      </c>
      <c r="C89" s="1028"/>
      <c r="D89" s="1028"/>
      <c r="E89" s="1028"/>
      <c r="F89" s="1411"/>
      <c r="G89" s="161"/>
      <c r="H89" s="162"/>
    </row>
    <row r="90" spans="1:8">
      <c r="A90" s="1390"/>
      <c r="B90" s="1392" t="s">
        <v>1190</v>
      </c>
      <c r="C90" s="1025"/>
      <c r="D90" s="1025"/>
      <c r="E90" s="1025"/>
      <c r="F90" s="1410"/>
      <c r="G90" s="159">
        <f>G17+G18+G19+G29+G60+G88</f>
        <v>1750237590</v>
      </c>
      <c r="H90" s="154">
        <f>H17+H18+H19+H29+H60+H88</f>
        <v>1958286886</v>
      </c>
    </row>
    <row r="91" spans="1:8">
      <c r="A91" s="1027"/>
      <c r="B91" s="1028"/>
      <c r="C91" s="1028"/>
      <c r="D91" s="1028"/>
      <c r="E91" s="1028"/>
      <c r="F91" s="1006"/>
      <c r="G91" s="144"/>
      <c r="H91" s="145"/>
    </row>
    <row r="92" spans="1:8">
      <c r="A92" s="1027"/>
      <c r="B92" s="1028"/>
      <c r="C92" s="1028"/>
      <c r="D92" s="1028"/>
      <c r="E92" s="1028"/>
      <c r="F92" s="1006"/>
      <c r="G92" s="144"/>
      <c r="H92" s="145"/>
    </row>
    <row r="93" spans="1:8">
      <c r="A93" s="1027"/>
      <c r="B93" s="1028"/>
      <c r="C93" s="1028"/>
      <c r="D93" s="1028"/>
      <c r="E93" s="1028"/>
      <c r="F93" s="1006"/>
      <c r="G93" s="144"/>
      <c r="H93" s="145"/>
    </row>
    <row r="94" spans="1:8">
      <c r="A94" s="1027"/>
      <c r="B94" s="1028"/>
      <c r="C94" s="1028"/>
      <c r="D94" s="1028"/>
      <c r="E94" s="1028"/>
      <c r="F94" s="1006"/>
      <c r="G94" s="144"/>
      <c r="H94" s="145"/>
    </row>
    <row r="95" spans="1:8">
      <c r="A95" s="1027"/>
      <c r="B95" s="1028"/>
      <c r="C95" s="1028"/>
      <c r="D95" s="1028"/>
      <c r="E95" s="1028"/>
      <c r="F95" s="1006"/>
      <c r="G95" s="144"/>
      <c r="H95" s="145"/>
    </row>
    <row r="96" spans="1:8">
      <c r="A96" s="1027"/>
      <c r="B96" s="1028"/>
      <c r="C96" s="1028"/>
      <c r="D96" s="1028"/>
      <c r="E96" s="1028"/>
      <c r="F96" s="1006"/>
      <c r="G96" s="144"/>
      <c r="H96" s="145"/>
    </row>
    <row r="97" spans="1:8">
      <c r="A97" s="1027"/>
      <c r="B97" s="1028"/>
      <c r="C97" s="1028"/>
      <c r="D97" s="1028"/>
      <c r="E97" s="1028"/>
      <c r="F97" s="1006"/>
      <c r="G97" s="144"/>
      <c r="H97" s="145"/>
    </row>
    <row r="98" spans="1:8">
      <c r="A98" s="1027"/>
      <c r="B98" s="1028"/>
      <c r="C98" s="1028"/>
      <c r="D98" s="1028"/>
      <c r="E98" s="1028"/>
      <c r="F98" s="1006"/>
      <c r="G98" s="144"/>
      <c r="H98" s="145"/>
    </row>
    <row r="99" spans="1:8">
      <c r="A99" s="1027"/>
      <c r="B99" s="1028"/>
      <c r="C99" s="1028"/>
      <c r="D99" s="1028"/>
      <c r="E99" s="1028"/>
      <c r="F99" s="1006"/>
      <c r="G99" s="144"/>
      <c r="H99" s="145"/>
    </row>
    <row r="100" spans="1:8">
      <c r="A100" s="1027"/>
      <c r="B100" s="1028"/>
      <c r="C100" s="1028"/>
      <c r="D100" s="1028"/>
      <c r="E100" s="1028"/>
      <c r="F100" s="1006"/>
      <c r="G100" s="144"/>
      <c r="H100" s="145"/>
    </row>
    <row r="101" spans="1:8">
      <c r="A101" s="1027"/>
      <c r="B101" s="1028"/>
      <c r="C101" s="1028"/>
      <c r="D101" s="1028"/>
      <c r="E101" s="1028"/>
      <c r="F101" s="1006"/>
      <c r="G101" s="144"/>
      <c r="H101" s="145"/>
    </row>
    <row r="102" spans="1:8">
      <c r="A102" s="1027"/>
      <c r="B102" s="1028"/>
      <c r="C102" s="1028"/>
      <c r="D102" s="1028"/>
      <c r="E102" s="1028"/>
      <c r="F102" s="1006"/>
      <c r="G102" s="144"/>
      <c r="H102" s="145"/>
    </row>
    <row r="103" spans="1:8">
      <c r="A103" s="1027"/>
      <c r="B103" s="1028"/>
      <c r="C103" s="1028"/>
      <c r="D103" s="1028"/>
      <c r="E103" s="1028"/>
      <c r="F103" s="1006"/>
      <c r="G103" s="144"/>
      <c r="H103" s="145"/>
    </row>
    <row r="104" spans="1:8">
      <c r="A104" s="1027"/>
      <c r="B104" s="1028"/>
      <c r="C104" s="1028"/>
      <c r="D104" s="1028"/>
      <c r="E104" s="1028"/>
      <c r="F104" s="1006"/>
      <c r="G104" s="144"/>
      <c r="H104" s="145"/>
    </row>
    <row r="105" spans="1:8">
      <c r="A105" s="1027"/>
      <c r="B105" s="1028"/>
      <c r="C105" s="1028"/>
      <c r="D105" s="1028"/>
      <c r="E105" s="1028"/>
      <c r="F105" s="1006"/>
      <c r="G105" s="144"/>
      <c r="H105" s="145"/>
    </row>
    <row r="106" spans="1:8">
      <c r="A106" s="1027"/>
      <c r="B106" s="1028"/>
      <c r="C106" s="1028"/>
      <c r="D106" s="1028"/>
      <c r="E106" s="1028"/>
      <c r="F106" s="1006"/>
      <c r="G106" s="144"/>
      <c r="H106" s="145"/>
    </row>
    <row r="107" spans="1:8">
      <c r="A107" s="1027"/>
      <c r="B107" s="1028"/>
      <c r="C107" s="1028"/>
      <c r="D107" s="1028"/>
      <c r="E107" s="1028"/>
      <c r="F107" s="1006"/>
      <c r="G107" s="144"/>
      <c r="H107" s="145"/>
    </row>
    <row r="108" spans="1:8">
      <c r="A108" s="1027"/>
      <c r="B108" s="1028"/>
      <c r="C108" s="1028"/>
      <c r="D108" s="1028"/>
      <c r="E108" s="1028"/>
      <c r="F108" s="1006"/>
      <c r="G108" s="144"/>
      <c r="H108" s="145"/>
    </row>
    <row r="109" spans="1:8">
      <c r="A109" s="1027"/>
      <c r="B109" s="1028"/>
      <c r="C109" s="1028"/>
      <c r="D109" s="1028"/>
      <c r="E109" s="1028"/>
      <c r="F109" s="1006"/>
      <c r="G109" s="144"/>
      <c r="H109" s="145"/>
    </row>
    <row r="110" spans="1:8">
      <c r="A110" s="1027"/>
      <c r="B110" s="1028"/>
      <c r="C110" s="1028"/>
      <c r="D110" s="1028"/>
      <c r="E110" s="1028"/>
      <c r="F110" s="1006"/>
      <c r="G110" s="144"/>
      <c r="H110" s="145"/>
    </row>
    <row r="111" spans="1:8">
      <c r="A111" s="1027"/>
      <c r="B111" s="1028"/>
      <c r="C111" s="1028"/>
      <c r="D111" s="1028"/>
      <c r="E111" s="1028"/>
      <c r="F111" s="1006"/>
      <c r="G111" s="144"/>
      <c r="H111" s="145"/>
    </row>
    <row r="112" spans="1:8">
      <c r="A112" s="1027"/>
      <c r="B112" s="1028"/>
      <c r="C112" s="1028"/>
      <c r="D112" s="1028"/>
      <c r="E112" s="1028"/>
      <c r="F112" s="1006"/>
      <c r="G112" s="144"/>
      <c r="H112" s="145"/>
    </row>
    <row r="113" spans="1:8">
      <c r="A113" s="1027"/>
      <c r="B113" s="1006"/>
      <c r="C113" s="1028"/>
      <c r="D113" s="1028"/>
      <c r="E113" s="1028"/>
      <c r="F113" s="1006"/>
      <c r="G113" s="144"/>
      <c r="H113" s="145"/>
    </row>
    <row r="114" spans="1:8">
      <c r="A114" s="1027"/>
      <c r="B114" s="1006"/>
      <c r="C114" s="1028"/>
      <c r="D114" s="1028"/>
      <c r="E114" s="1028"/>
      <c r="F114" s="1006"/>
      <c r="G114" s="144"/>
      <c r="H114" s="145"/>
    </row>
    <row r="115" spans="1:8">
      <c r="A115" s="1027"/>
      <c r="B115" s="1006"/>
      <c r="C115" s="1028"/>
      <c r="D115" s="1028"/>
      <c r="E115" s="1028"/>
      <c r="F115" s="1006"/>
      <c r="G115" s="144"/>
      <c r="H115" s="145"/>
    </row>
    <row r="116" spans="1:8">
      <c r="A116" s="1027"/>
      <c r="B116" s="1006"/>
      <c r="C116" s="1028"/>
      <c r="D116" s="1028"/>
      <c r="E116" s="1028"/>
      <c r="F116" s="1006"/>
      <c r="G116" s="144"/>
      <c r="H116" s="145"/>
    </row>
    <row r="117" spans="1:8">
      <c r="A117" s="1027"/>
      <c r="B117" s="1006"/>
      <c r="C117" s="1028"/>
      <c r="D117" s="1028"/>
      <c r="E117" s="1028"/>
      <c r="F117" s="1006"/>
      <c r="G117" s="144"/>
      <c r="H117" s="145"/>
    </row>
    <row r="118" spans="1:8">
      <c r="A118" s="1027"/>
      <c r="B118" s="1006"/>
      <c r="C118" s="1028"/>
      <c r="D118" s="1028"/>
      <c r="E118" s="1028"/>
      <c r="F118" s="1006"/>
      <c r="G118" s="144"/>
      <c r="H118" s="145"/>
    </row>
    <row r="119" spans="1:8">
      <c r="A119" s="1027"/>
      <c r="B119" s="1006"/>
      <c r="C119" s="1028"/>
      <c r="D119" s="1028"/>
      <c r="E119" s="1028"/>
      <c r="F119" s="1006"/>
      <c r="G119" s="144"/>
      <c r="H119" s="145"/>
    </row>
    <row r="120" spans="1:8">
      <c r="A120" s="1027"/>
      <c r="B120" s="1006"/>
      <c r="C120" s="1028"/>
      <c r="D120" s="1028"/>
      <c r="E120" s="1028"/>
      <c r="F120" s="1006"/>
      <c r="G120" s="144"/>
      <c r="H120" s="145"/>
    </row>
    <row r="121" spans="1:8" ht="15.75" thickBot="1">
      <c r="A121" s="1034"/>
      <c r="B121" s="1035"/>
      <c r="C121" s="1036"/>
      <c r="D121" s="1036"/>
      <c r="E121" s="1036"/>
      <c r="F121" s="1035"/>
      <c r="G121" s="146"/>
      <c r="H121" s="147"/>
    </row>
    <row r="122" spans="1:8">
      <c r="A122" s="1038" t="s">
        <v>1191</v>
      </c>
      <c r="B122" s="1006"/>
      <c r="C122" s="1028"/>
      <c r="D122" s="1028"/>
      <c r="E122" s="1028"/>
      <c r="F122" s="1006"/>
      <c r="G122" s="144"/>
      <c r="H122" s="144"/>
    </row>
    <row r="123" spans="1:8">
      <c r="A123" s="1028" t="s">
        <v>1192</v>
      </c>
      <c r="B123" s="1028"/>
      <c r="C123" s="1028"/>
      <c r="D123" s="1028"/>
      <c r="E123" s="1028"/>
      <c r="F123" s="1028"/>
      <c r="G123" s="148"/>
      <c r="H123" s="148"/>
    </row>
    <row r="124" spans="1:8">
      <c r="A124" s="1028"/>
      <c r="B124" s="1028"/>
      <c r="C124" s="1028"/>
      <c r="D124" s="1028"/>
      <c r="E124" s="1028"/>
      <c r="F124" s="1028"/>
      <c r="G124" s="148"/>
      <c r="H124" s="148"/>
    </row>
    <row r="125" spans="1:8" ht="15.75" thickBot="1">
      <c r="A125" s="1006"/>
      <c r="B125" s="1006"/>
      <c r="C125" s="1006"/>
      <c r="D125" s="1006"/>
      <c r="E125" s="1006"/>
      <c r="F125" s="1006"/>
      <c r="G125" s="144"/>
      <c r="H125" s="144"/>
    </row>
    <row r="126" spans="1:8">
      <c r="A126" s="1404"/>
      <c r="B126" s="1376" t="s">
        <v>2036</v>
      </c>
      <c r="C126" s="1377" t="s">
        <v>1529</v>
      </c>
      <c r="D126" s="1378"/>
      <c r="E126" s="1378"/>
      <c r="F126" s="1376"/>
      <c r="G126" s="1376" t="s">
        <v>1957</v>
      </c>
      <c r="H126" s="1405" t="s">
        <v>1958</v>
      </c>
    </row>
    <row r="127" spans="1:8">
      <c r="A127" s="1027"/>
      <c r="B127" s="1005" t="str">
        <f>'Data Sheet'!$C$25</f>
        <v>Central Hudson Gas &amp; Electric</v>
      </c>
      <c r="C127" s="1380" t="s">
        <v>1530</v>
      </c>
      <c r="D127" s="1006" t="s">
        <v>1531</v>
      </c>
      <c r="E127" s="1006"/>
      <c r="F127" s="1406" t="s">
        <v>1532</v>
      </c>
      <c r="G127" s="1406" t="s">
        <v>1960</v>
      </c>
      <c r="H127" s="1033"/>
    </row>
    <row r="128" spans="1:8">
      <c r="A128" s="1031"/>
      <c r="B128" s="1032"/>
      <c r="C128" s="1382" t="s">
        <v>1533</v>
      </c>
      <c r="D128" s="1032" t="s">
        <v>1531</v>
      </c>
      <c r="E128" s="1032"/>
      <c r="F128" s="1407" t="s">
        <v>1534</v>
      </c>
      <c r="G128" s="848" t="str">
        <f>'Data Sheet'!$C$40</f>
        <v>4/15/2015</v>
      </c>
      <c r="H128" s="1575" t="str">
        <f>'Data Sheet'!$C$38</f>
        <v>12/31/14</v>
      </c>
    </row>
    <row r="129" spans="1:8" ht="15.75">
      <c r="A129" s="1383" t="s">
        <v>1193</v>
      </c>
      <c r="B129" s="1025"/>
      <c r="C129" s="1025"/>
      <c r="D129" s="1025"/>
      <c r="E129" s="1025"/>
      <c r="F129" s="1025"/>
      <c r="G129" s="1025"/>
      <c r="H129" s="1026"/>
    </row>
    <row r="130" spans="1:8">
      <c r="A130" s="1409"/>
      <c r="B130" s="1028"/>
      <c r="C130" s="1028"/>
      <c r="D130" s="1028"/>
      <c r="E130" s="1028"/>
      <c r="F130" s="1385" t="s">
        <v>1971</v>
      </c>
      <c r="G130" s="1385" t="s">
        <v>2075</v>
      </c>
      <c r="H130" s="1386" t="s">
        <v>2075</v>
      </c>
    </row>
    <row r="131" spans="1:8">
      <c r="A131" s="1409" t="s">
        <v>1964</v>
      </c>
      <c r="B131" s="1028" t="s">
        <v>344</v>
      </c>
      <c r="C131" s="1028"/>
      <c r="D131" s="1028"/>
      <c r="E131" s="1028"/>
      <c r="F131" s="1385" t="s">
        <v>3421</v>
      </c>
      <c r="G131" s="1385" t="s">
        <v>2076</v>
      </c>
      <c r="H131" s="1386" t="s">
        <v>2846</v>
      </c>
    </row>
    <row r="132" spans="1:8">
      <c r="A132" s="1390" t="s">
        <v>1967</v>
      </c>
      <c r="B132" s="1025" t="s">
        <v>3423</v>
      </c>
      <c r="C132" s="1025"/>
      <c r="D132" s="1025"/>
      <c r="E132" s="1025"/>
      <c r="F132" s="1388" t="s">
        <v>3424</v>
      </c>
      <c r="G132" s="1388" t="s">
        <v>3425</v>
      </c>
      <c r="H132" s="1389" t="s">
        <v>3426</v>
      </c>
    </row>
    <row r="133" spans="1:8" ht="15.75">
      <c r="A133" s="1390" t="s">
        <v>2847</v>
      </c>
      <c r="B133" s="1391" t="s">
        <v>1194</v>
      </c>
      <c r="C133" s="1025"/>
      <c r="D133" s="1025"/>
      <c r="E133" s="1025"/>
      <c r="F133" s="1410"/>
      <c r="G133" s="1590"/>
      <c r="H133" s="1591"/>
    </row>
    <row r="134" spans="1:8">
      <c r="A134" s="1390" t="s">
        <v>2849</v>
      </c>
      <c r="B134" s="1392" t="s">
        <v>1195</v>
      </c>
      <c r="C134" s="1025"/>
      <c r="D134" s="1025"/>
      <c r="E134" s="1025"/>
      <c r="F134" s="1382" t="s">
        <v>1878</v>
      </c>
      <c r="G134" s="159">
        <v>84310435</v>
      </c>
      <c r="H134" s="154">
        <v>84310435</v>
      </c>
    </row>
    <row r="135" spans="1:8">
      <c r="A135" s="1390" t="s">
        <v>2851</v>
      </c>
      <c r="B135" s="1392" t="s">
        <v>1196</v>
      </c>
      <c r="C135" s="1025"/>
      <c r="D135" s="1025"/>
      <c r="E135" s="1025"/>
      <c r="F135" s="1382" t="s">
        <v>1878</v>
      </c>
      <c r="G135" s="157">
        <v>100</v>
      </c>
      <c r="H135" s="156">
        <v>100</v>
      </c>
    </row>
    <row r="136" spans="1:8">
      <c r="A136" s="1390" t="s">
        <v>2853</v>
      </c>
      <c r="B136" s="1392" t="s">
        <v>1197</v>
      </c>
      <c r="C136" s="1025"/>
      <c r="D136" s="1025"/>
      <c r="E136" s="1025"/>
      <c r="F136" s="1382">
        <v>252</v>
      </c>
      <c r="G136" s="157"/>
      <c r="H136" s="156"/>
    </row>
    <row r="137" spans="1:8">
      <c r="A137" s="1390" t="s">
        <v>2087</v>
      </c>
      <c r="B137" s="1392" t="s">
        <v>1198</v>
      </c>
      <c r="C137" s="1025"/>
      <c r="D137" s="1025"/>
      <c r="E137" s="1025"/>
      <c r="F137" s="1382">
        <v>252</v>
      </c>
      <c r="G137" s="157"/>
      <c r="H137" s="156"/>
    </row>
    <row r="138" spans="1:8">
      <c r="A138" s="1390" t="s">
        <v>2089</v>
      </c>
      <c r="B138" s="1392" t="s">
        <v>1199</v>
      </c>
      <c r="C138" s="1025"/>
      <c r="D138" s="1025"/>
      <c r="E138" s="1025"/>
      <c r="F138" s="1382">
        <v>252</v>
      </c>
      <c r="G138" s="157">
        <v>63840146</v>
      </c>
      <c r="H138" s="156">
        <v>63840146</v>
      </c>
    </row>
    <row r="139" spans="1:8">
      <c r="A139" s="1390" t="s">
        <v>2092</v>
      </c>
      <c r="B139" s="1392" t="s">
        <v>1992</v>
      </c>
      <c r="C139" s="1025"/>
      <c r="D139" s="1025"/>
      <c r="E139" s="1025"/>
      <c r="F139" s="1382">
        <v>253</v>
      </c>
      <c r="G139" s="157">
        <v>176111522</v>
      </c>
      <c r="H139" s="156">
        <v>176111522</v>
      </c>
    </row>
    <row r="140" spans="1:8">
      <c r="A140" s="1390" t="s">
        <v>2094</v>
      </c>
      <c r="B140" s="1392" t="s">
        <v>2725</v>
      </c>
      <c r="C140" s="1025"/>
      <c r="D140" s="1025"/>
      <c r="E140" s="1025"/>
      <c r="F140" s="1382">
        <v>252</v>
      </c>
      <c r="G140" s="157"/>
      <c r="H140" s="156"/>
    </row>
    <row r="141" spans="1:8">
      <c r="A141" s="1390" t="s">
        <v>2096</v>
      </c>
      <c r="B141" s="1392" t="s">
        <v>2726</v>
      </c>
      <c r="C141" s="1025"/>
      <c r="D141" s="1025"/>
      <c r="E141" s="1025"/>
      <c r="F141" s="1382">
        <v>254</v>
      </c>
      <c r="G141" s="157"/>
      <c r="H141" s="156"/>
    </row>
    <row r="142" spans="1:8">
      <c r="A142" s="1390" t="s">
        <v>2098</v>
      </c>
      <c r="B142" s="1392" t="s">
        <v>2727</v>
      </c>
      <c r="C142" s="1025"/>
      <c r="D142" s="1025"/>
      <c r="E142" s="1025"/>
      <c r="F142" s="1382">
        <v>254</v>
      </c>
      <c r="G142" s="157">
        <v>4632842</v>
      </c>
      <c r="H142" s="156">
        <v>4632842</v>
      </c>
    </row>
    <row r="143" spans="1:8">
      <c r="A143" s="1390" t="s">
        <v>2100</v>
      </c>
      <c r="B143" s="1392" t="s">
        <v>2728</v>
      </c>
      <c r="C143" s="1025"/>
      <c r="D143" s="1025"/>
      <c r="E143" s="1025"/>
      <c r="F143" s="1382" t="s">
        <v>577</v>
      </c>
      <c r="G143" s="157">
        <v>187611940</v>
      </c>
      <c r="H143" s="156">
        <v>216455818</v>
      </c>
    </row>
    <row r="144" spans="1:8">
      <c r="A144" s="1390" t="s">
        <v>2102</v>
      </c>
      <c r="B144" s="1392" t="s">
        <v>2729</v>
      </c>
      <c r="C144" s="1025"/>
      <c r="D144" s="1025"/>
      <c r="E144" s="1025"/>
      <c r="F144" s="1382" t="s">
        <v>577</v>
      </c>
      <c r="G144" s="157"/>
      <c r="H144" s="156"/>
    </row>
    <row r="145" spans="1:8">
      <c r="A145" s="1390" t="s">
        <v>2104</v>
      </c>
      <c r="B145" s="1392" t="s">
        <v>2730</v>
      </c>
      <c r="C145" s="1025"/>
      <c r="D145" s="1025"/>
      <c r="E145" s="1025"/>
      <c r="F145" s="1382" t="s">
        <v>1878</v>
      </c>
      <c r="G145" s="157"/>
      <c r="H145" s="156"/>
    </row>
    <row r="146" spans="1:8">
      <c r="A146" s="1390" t="s">
        <v>2106</v>
      </c>
      <c r="B146" s="1392" t="s">
        <v>2731</v>
      </c>
      <c r="C146" s="1025"/>
      <c r="D146" s="1025"/>
      <c r="E146" s="1025"/>
      <c r="F146" s="1382" t="s">
        <v>1160</v>
      </c>
      <c r="G146" s="157">
        <f>SUM(G134:G140)-G141-G142+SUM(G143:G144)-G145</f>
        <v>507241301</v>
      </c>
      <c r="H146" s="156">
        <f>SUM(H134:H140)-H141-H142+SUM(H143:H144)-H145</f>
        <v>536085179</v>
      </c>
    </row>
    <row r="147" spans="1:8" ht="15.75">
      <c r="A147" s="1390" t="s">
        <v>2108</v>
      </c>
      <c r="B147" s="1391" t="s">
        <v>2732</v>
      </c>
      <c r="C147" s="1025"/>
      <c r="D147" s="1025"/>
      <c r="E147" s="1025"/>
      <c r="F147" s="1410"/>
      <c r="G147" s="1590"/>
      <c r="H147" s="1591"/>
    </row>
    <row r="148" spans="1:8">
      <c r="A148" s="1390" t="s">
        <v>2110</v>
      </c>
      <c r="B148" s="1392" t="s">
        <v>2733</v>
      </c>
      <c r="C148" s="1025"/>
      <c r="D148" s="1025"/>
      <c r="E148" s="1025"/>
      <c r="F148" s="1382" t="s">
        <v>1891</v>
      </c>
      <c r="G148" s="157"/>
      <c r="H148" s="156"/>
    </row>
    <row r="149" spans="1:8">
      <c r="A149" s="1390" t="s">
        <v>2112</v>
      </c>
      <c r="B149" s="1392" t="s">
        <v>2734</v>
      </c>
      <c r="C149" s="1025"/>
      <c r="D149" s="1025"/>
      <c r="E149" s="1025"/>
      <c r="F149" s="1382" t="s">
        <v>1891</v>
      </c>
      <c r="G149" s="157"/>
      <c r="H149" s="156"/>
    </row>
    <row r="150" spans="1:8">
      <c r="A150" s="1390" t="s">
        <v>2114</v>
      </c>
      <c r="B150" s="1392" t="s">
        <v>2735</v>
      </c>
      <c r="C150" s="1025"/>
      <c r="D150" s="1025"/>
      <c r="E150" s="1025"/>
      <c r="F150" s="1382" t="s">
        <v>1891</v>
      </c>
      <c r="G150" s="157"/>
      <c r="H150" s="156"/>
    </row>
    <row r="151" spans="1:8">
      <c r="A151" s="1390" t="s">
        <v>2116</v>
      </c>
      <c r="B151" s="1392" t="s">
        <v>2736</v>
      </c>
      <c r="C151" s="1025"/>
      <c r="D151" s="1025"/>
      <c r="E151" s="1025"/>
      <c r="F151" s="1382" t="s">
        <v>1891</v>
      </c>
      <c r="G151" s="157">
        <v>489950000</v>
      </c>
      <c r="H151" s="156">
        <v>505950000</v>
      </c>
    </row>
    <row r="152" spans="1:8">
      <c r="A152" s="1390" t="s">
        <v>2118</v>
      </c>
      <c r="B152" s="1392" t="s">
        <v>2737</v>
      </c>
      <c r="C152" s="1025"/>
      <c r="D152" s="1025"/>
      <c r="E152" s="1025"/>
      <c r="F152" s="1382" t="s">
        <v>1160</v>
      </c>
      <c r="G152" s="157"/>
      <c r="H152" s="156"/>
    </row>
    <row r="153" spans="1:8">
      <c r="A153" s="1390" t="s">
        <v>2120</v>
      </c>
      <c r="B153" s="1392" t="s">
        <v>2738</v>
      </c>
      <c r="C153" s="1025"/>
      <c r="D153" s="1025"/>
      <c r="E153" s="1025"/>
      <c r="F153" s="1382" t="s">
        <v>1160</v>
      </c>
      <c r="G153" s="157"/>
      <c r="H153" s="156"/>
    </row>
    <row r="154" spans="1:8">
      <c r="A154" s="1390" t="s">
        <v>2122</v>
      </c>
      <c r="B154" s="1392" t="s">
        <v>2739</v>
      </c>
      <c r="C154" s="1025"/>
      <c r="D154" s="1025"/>
      <c r="E154" s="1025"/>
      <c r="F154" s="1382" t="s">
        <v>1160</v>
      </c>
      <c r="G154" s="157">
        <f>G148-G149+SUM(G150:G152)-G153</f>
        <v>489950000</v>
      </c>
      <c r="H154" s="156">
        <f>H148-H149+SUM(H150:H152)-H153</f>
        <v>505950000</v>
      </c>
    </row>
    <row r="155" spans="1:8" ht="15.75">
      <c r="A155" s="1390" t="s">
        <v>2124</v>
      </c>
      <c r="B155" s="1391" t="s">
        <v>2740</v>
      </c>
      <c r="C155" s="1025"/>
      <c r="D155" s="1025"/>
      <c r="E155" s="1025"/>
      <c r="F155" s="1410"/>
      <c r="G155" s="1590"/>
      <c r="H155" s="1591"/>
    </row>
    <row r="156" spans="1:8">
      <c r="A156" s="1390" t="s">
        <v>2126</v>
      </c>
      <c r="B156" s="1392" t="s">
        <v>2741</v>
      </c>
      <c r="C156" s="1025"/>
      <c r="D156" s="1025"/>
      <c r="E156" s="1025"/>
      <c r="F156" s="1382" t="s">
        <v>1160</v>
      </c>
      <c r="G156" s="157"/>
      <c r="H156" s="156"/>
    </row>
    <row r="157" spans="1:8">
      <c r="A157" s="1390" t="s">
        <v>2128</v>
      </c>
      <c r="B157" s="1392" t="s">
        <v>2742</v>
      </c>
      <c r="C157" s="1025"/>
      <c r="D157" s="1025"/>
      <c r="E157" s="1025"/>
      <c r="F157" s="1382" t="s">
        <v>1160</v>
      </c>
      <c r="G157" s="157"/>
      <c r="H157" s="156"/>
    </row>
    <row r="158" spans="1:8">
      <c r="A158" s="1390" t="s">
        <v>2130</v>
      </c>
      <c r="B158" s="1392" t="s">
        <v>2743</v>
      </c>
      <c r="C158" s="1025"/>
      <c r="D158" s="1025"/>
      <c r="E158" s="1025"/>
      <c r="F158" s="1382" t="s">
        <v>1160</v>
      </c>
      <c r="G158" s="157">
        <v>2426086</v>
      </c>
      <c r="H158" s="156">
        <v>4118143</v>
      </c>
    </row>
    <row r="159" spans="1:8">
      <c r="A159" s="1390" t="s">
        <v>2132</v>
      </c>
      <c r="B159" s="1392" t="s">
        <v>2744</v>
      </c>
      <c r="C159" s="1025"/>
      <c r="D159" s="1025"/>
      <c r="E159" s="1025"/>
      <c r="F159" s="1382" t="s">
        <v>1160</v>
      </c>
      <c r="G159" s="157">
        <v>2109747</v>
      </c>
      <c r="H159" s="156">
        <v>72210581</v>
      </c>
    </row>
    <row r="160" spans="1:8">
      <c r="A160" s="1390" t="s">
        <v>2134</v>
      </c>
      <c r="B160" s="1392" t="s">
        <v>2745</v>
      </c>
      <c r="C160" s="1025"/>
      <c r="D160" s="1025"/>
      <c r="E160" s="1025"/>
      <c r="F160" s="1382" t="s">
        <v>1160</v>
      </c>
      <c r="G160" s="157"/>
      <c r="H160" s="156"/>
    </row>
    <row r="161" spans="1:9">
      <c r="A161" s="1390" t="s">
        <v>2136</v>
      </c>
      <c r="B161" s="1392" t="s">
        <v>2746</v>
      </c>
      <c r="C161" s="1025"/>
      <c r="D161" s="1025"/>
      <c r="E161" s="1025"/>
      <c r="F161" s="1382" t="s">
        <v>1160</v>
      </c>
      <c r="G161" s="157"/>
      <c r="H161" s="156"/>
    </row>
    <row r="162" spans="1:9" s="2169" customFormat="1">
      <c r="A162" s="1390"/>
      <c r="B162" s="1689" t="s">
        <v>5428</v>
      </c>
      <c r="C162" s="1690"/>
      <c r="D162" s="1690"/>
      <c r="E162" s="1690"/>
      <c r="F162" s="1691"/>
      <c r="G162" s="1692">
        <v>811280</v>
      </c>
      <c r="H162" s="1693">
        <v>1176196</v>
      </c>
      <c r="I162" s="9" t="s">
        <v>5429</v>
      </c>
    </row>
    <row r="163" spans="1:9">
      <c r="A163" s="1390" t="s">
        <v>2138</v>
      </c>
      <c r="B163" s="1392" t="s">
        <v>2747</v>
      </c>
      <c r="C163" s="1025"/>
      <c r="D163" s="1025"/>
      <c r="E163" s="1025"/>
      <c r="F163" s="1410"/>
      <c r="G163" s="157">
        <f>SUM(G156:G162)</f>
        <v>5347113</v>
      </c>
      <c r="H163" s="156">
        <f>SUM(H156:H162)</f>
        <v>77504920</v>
      </c>
    </row>
    <row r="164" spans="1:9" ht="15.75">
      <c r="A164" s="1390" t="s">
        <v>231</v>
      </c>
      <c r="B164" s="1391" t="s">
        <v>2748</v>
      </c>
      <c r="C164" s="1025"/>
      <c r="D164" s="1025"/>
      <c r="E164" s="1025"/>
      <c r="F164" s="1410"/>
      <c r="G164" s="1590"/>
      <c r="H164" s="1591"/>
    </row>
    <row r="165" spans="1:9">
      <c r="A165" s="1390" t="s">
        <v>233</v>
      </c>
      <c r="B165" s="1392" t="s">
        <v>2749</v>
      </c>
      <c r="C165" s="1025"/>
      <c r="D165" s="1025"/>
      <c r="E165" s="1025"/>
      <c r="F165" s="1382" t="s">
        <v>1160</v>
      </c>
      <c r="G165" s="157"/>
      <c r="H165" s="156"/>
    </row>
    <row r="166" spans="1:9">
      <c r="A166" s="1390" t="s">
        <v>235</v>
      </c>
      <c r="B166" s="1392" t="s">
        <v>2750</v>
      </c>
      <c r="C166" s="1025"/>
      <c r="D166" s="1025"/>
      <c r="E166" s="1025"/>
      <c r="F166" s="1382" t="s">
        <v>1160</v>
      </c>
      <c r="G166" s="157">
        <v>30923044</v>
      </c>
      <c r="H166" s="156">
        <v>44650638</v>
      </c>
    </row>
    <row r="167" spans="1:9">
      <c r="A167" s="1390" t="s">
        <v>237</v>
      </c>
      <c r="B167" s="1392" t="s">
        <v>2751</v>
      </c>
      <c r="C167" s="1025"/>
      <c r="D167" s="1025"/>
      <c r="E167" s="1025"/>
      <c r="F167" s="1382" t="s">
        <v>1160</v>
      </c>
      <c r="G167" s="157"/>
      <c r="H167" s="156"/>
    </row>
    <row r="168" spans="1:9">
      <c r="A168" s="1390" t="s">
        <v>239</v>
      </c>
      <c r="B168" s="1392" t="s">
        <v>2752</v>
      </c>
      <c r="C168" s="1025"/>
      <c r="D168" s="1025"/>
      <c r="E168" s="1025"/>
      <c r="F168" s="1382" t="s">
        <v>1160</v>
      </c>
      <c r="G168" s="157">
        <v>243638</v>
      </c>
      <c r="H168" s="156">
        <v>299961</v>
      </c>
    </row>
    <row r="169" spans="1:9">
      <c r="A169" s="1390" t="s">
        <v>241</v>
      </c>
      <c r="B169" s="1392" t="s">
        <v>2753</v>
      </c>
      <c r="C169" s="1025"/>
      <c r="D169" s="1025"/>
      <c r="E169" s="1025"/>
      <c r="F169" s="1382" t="s">
        <v>1160</v>
      </c>
      <c r="G169" s="157">
        <v>6818281</v>
      </c>
      <c r="H169" s="156">
        <v>6947964</v>
      </c>
    </row>
    <row r="170" spans="1:9">
      <c r="A170" s="1390" t="s">
        <v>1121</v>
      </c>
      <c r="B170" s="1392" t="s">
        <v>2754</v>
      </c>
      <c r="C170" s="1025"/>
      <c r="D170" s="1025"/>
      <c r="E170" s="1025"/>
      <c r="F170" s="1382" t="s">
        <v>1900</v>
      </c>
      <c r="G170" s="157">
        <v>-3136478</v>
      </c>
      <c r="H170" s="156">
        <v>-9861527</v>
      </c>
    </row>
    <row r="171" spans="1:9">
      <c r="A171" s="1390" t="s">
        <v>1123</v>
      </c>
      <c r="B171" s="1392" t="s">
        <v>2755</v>
      </c>
      <c r="C171" s="1025"/>
      <c r="D171" s="1025"/>
      <c r="E171" s="1025"/>
      <c r="F171" s="1382" t="s">
        <v>1160</v>
      </c>
      <c r="G171" s="157">
        <v>5749682</v>
      </c>
      <c r="H171" s="156">
        <v>5618397</v>
      </c>
    </row>
    <row r="172" spans="1:9">
      <c r="A172" s="1390" t="s">
        <v>1125</v>
      </c>
      <c r="B172" s="1392" t="s">
        <v>2756</v>
      </c>
      <c r="C172" s="1025"/>
      <c r="D172" s="1025"/>
      <c r="E172" s="1025"/>
      <c r="F172" s="1382" t="s">
        <v>1160</v>
      </c>
      <c r="G172" s="157"/>
      <c r="H172" s="156"/>
    </row>
    <row r="173" spans="1:9">
      <c r="A173" s="1390" t="s">
        <v>1127</v>
      </c>
      <c r="B173" s="1392" t="s">
        <v>2757</v>
      </c>
      <c r="C173" s="1025"/>
      <c r="D173" s="1025"/>
      <c r="E173" s="1025"/>
      <c r="F173" s="1382" t="s">
        <v>1160</v>
      </c>
      <c r="G173" s="157"/>
      <c r="H173" s="156"/>
    </row>
    <row r="174" spans="1:9">
      <c r="A174" s="1390" t="s">
        <v>1130</v>
      </c>
      <c r="B174" s="1392" t="s">
        <v>2758</v>
      </c>
      <c r="C174" s="1025"/>
      <c r="D174" s="1025"/>
      <c r="E174" s="1025"/>
      <c r="F174" s="1382" t="s">
        <v>1160</v>
      </c>
      <c r="G174" s="157"/>
      <c r="H174" s="156"/>
    </row>
    <row r="175" spans="1:9">
      <c r="A175" s="1390" t="s">
        <v>1132</v>
      </c>
      <c r="B175" s="1392" t="s">
        <v>2759</v>
      </c>
      <c r="C175" s="1025"/>
      <c r="D175" s="1025"/>
      <c r="E175" s="1025"/>
      <c r="F175" s="1382" t="s">
        <v>1160</v>
      </c>
      <c r="G175" s="157">
        <v>48262</v>
      </c>
      <c r="H175" s="156">
        <v>65608</v>
      </c>
    </row>
    <row r="176" spans="1:9">
      <c r="A176" s="1390" t="s">
        <v>1134</v>
      </c>
      <c r="B176" s="1392" t="s">
        <v>2760</v>
      </c>
      <c r="C176" s="1025"/>
      <c r="D176" s="1025"/>
      <c r="E176" s="1025"/>
      <c r="F176" s="1382" t="s">
        <v>1160</v>
      </c>
      <c r="G176" s="157">
        <v>16170222</v>
      </c>
      <c r="H176" s="156">
        <v>16911986</v>
      </c>
    </row>
    <row r="177" spans="1:9">
      <c r="A177" s="1390" t="s">
        <v>1136</v>
      </c>
      <c r="B177" s="1392" t="s">
        <v>2761</v>
      </c>
      <c r="C177" s="1025"/>
      <c r="D177" s="1025"/>
      <c r="E177" s="1025"/>
      <c r="F177" s="1382" t="s">
        <v>1160</v>
      </c>
      <c r="G177" s="157"/>
      <c r="H177" s="156"/>
    </row>
    <row r="178" spans="1:9">
      <c r="B178" s="1689" t="s">
        <v>4413</v>
      </c>
      <c r="C178" s="1690"/>
      <c r="D178" s="1690"/>
      <c r="E178" s="1690"/>
      <c r="F178" s="1691"/>
      <c r="G178" s="1692"/>
      <c r="H178" s="1693">
        <v>7156704</v>
      </c>
      <c r="I178" s="9" t="s">
        <v>4412</v>
      </c>
    </row>
    <row r="179" spans="1:9" ht="15.75" thickBot="1">
      <c r="A179" s="1390" t="s">
        <v>1138</v>
      </c>
      <c r="B179" s="1395" t="s">
        <v>2762</v>
      </c>
      <c r="C179" s="1036"/>
      <c r="D179" s="1036"/>
      <c r="E179" s="1036"/>
      <c r="F179" s="1412"/>
      <c r="G179" s="164">
        <f>SUM(G165:G177)</f>
        <v>56816651</v>
      </c>
      <c r="H179" s="165">
        <f>SUM(H165:H178)</f>
        <v>71789731</v>
      </c>
    </row>
    <row r="180" spans="1:9">
      <c r="A180" s="1038" t="s">
        <v>2763</v>
      </c>
      <c r="B180" s="1006"/>
      <c r="C180" s="1028"/>
      <c r="D180" s="1028"/>
      <c r="E180" s="1028"/>
      <c r="F180" s="1006"/>
      <c r="G180" s="144"/>
      <c r="H180" s="144"/>
    </row>
    <row r="181" spans="1:9">
      <c r="A181" s="1028" t="s">
        <v>2764</v>
      </c>
      <c r="B181" s="1028"/>
      <c r="C181" s="1028"/>
      <c r="D181" s="12"/>
      <c r="E181" s="1028"/>
      <c r="F181" s="1028"/>
      <c r="G181" s="148"/>
      <c r="H181" s="148"/>
    </row>
    <row r="182" spans="1:9" ht="15.75" thickBot="1">
      <c r="A182" s="1006"/>
      <c r="B182" s="1006"/>
      <c r="C182" s="1006"/>
      <c r="D182" s="1006"/>
      <c r="E182" s="1006"/>
      <c r="F182" s="1006"/>
      <c r="G182" s="144"/>
      <c r="H182" s="144"/>
    </row>
    <row r="183" spans="1:9">
      <c r="A183" s="1404"/>
      <c r="B183" s="1376" t="s">
        <v>2036</v>
      </c>
      <c r="C183" s="1377" t="s">
        <v>1529</v>
      </c>
      <c r="D183" s="1378"/>
      <c r="E183" s="1378"/>
      <c r="F183" s="1376"/>
      <c r="G183" s="1376" t="s">
        <v>1957</v>
      </c>
      <c r="H183" s="1405" t="s">
        <v>1958</v>
      </c>
    </row>
    <row r="184" spans="1:9">
      <c r="A184" s="1027"/>
      <c r="B184" s="1005" t="str">
        <f>'Data Sheet'!$C$22</f>
        <v>Please fill in the following:</v>
      </c>
      <c r="C184" s="1380" t="s">
        <v>1530</v>
      </c>
      <c r="D184" s="1006" t="s">
        <v>1531</v>
      </c>
      <c r="E184" s="1006"/>
      <c r="F184" s="1406" t="s">
        <v>1532</v>
      </c>
      <c r="G184" s="1406" t="s">
        <v>1960</v>
      </c>
      <c r="H184" s="1033"/>
    </row>
    <row r="185" spans="1:9">
      <c r="A185" s="1031"/>
      <c r="B185" s="1032"/>
      <c r="C185" s="1382" t="s">
        <v>1533</v>
      </c>
      <c r="D185" s="1032" t="s">
        <v>1531</v>
      </c>
      <c r="E185" s="1032"/>
      <c r="F185" s="1407" t="s">
        <v>1534</v>
      </c>
      <c r="G185" s="847">
        <f>'Data Sheet'!$C$37</f>
        <v>0</v>
      </c>
      <c r="H185" s="1694" t="str">
        <f>'Data Sheet'!$C$38</f>
        <v>12/31/14</v>
      </c>
    </row>
    <row r="186" spans="1:9" ht="15.75">
      <c r="A186" s="1383" t="s">
        <v>2765</v>
      </c>
      <c r="B186" s="1025"/>
      <c r="C186" s="1025"/>
      <c r="D186" s="1025"/>
      <c r="E186" s="1025"/>
      <c r="F186" s="1025"/>
      <c r="G186" s="1025"/>
      <c r="H186" s="1026"/>
    </row>
    <row r="187" spans="1:9">
      <c r="A187" s="1409"/>
      <c r="B187" s="1028"/>
      <c r="C187" s="1028"/>
      <c r="D187" s="1028"/>
      <c r="E187" s="1028"/>
      <c r="F187" s="1385" t="s">
        <v>1971</v>
      </c>
      <c r="G187" s="1385" t="s">
        <v>2075</v>
      </c>
      <c r="H187" s="1386" t="s">
        <v>2075</v>
      </c>
    </row>
    <row r="188" spans="1:9">
      <c r="A188" s="1409" t="s">
        <v>1964</v>
      </c>
      <c r="B188" s="1028" t="s">
        <v>344</v>
      </c>
      <c r="C188" s="1028"/>
      <c r="D188" s="1028"/>
      <c r="E188" s="1028"/>
      <c r="F188" s="1385" t="s">
        <v>3421</v>
      </c>
      <c r="G188" s="1385" t="s">
        <v>2076</v>
      </c>
      <c r="H188" s="1386" t="s">
        <v>2846</v>
      </c>
    </row>
    <row r="189" spans="1:9">
      <c r="A189" s="1390" t="s">
        <v>1967</v>
      </c>
      <c r="B189" s="1025" t="s">
        <v>3423</v>
      </c>
      <c r="C189" s="1025"/>
      <c r="D189" s="1025"/>
      <c r="E189" s="1025"/>
      <c r="F189" s="1388" t="s">
        <v>3424</v>
      </c>
      <c r="G189" s="1388" t="s">
        <v>3425</v>
      </c>
      <c r="H189" s="1389" t="s">
        <v>3426</v>
      </c>
    </row>
    <row r="190" spans="1:9" ht="15.75">
      <c r="A190" s="1390" t="s">
        <v>1139</v>
      </c>
      <c r="B190" s="1391" t="s">
        <v>2766</v>
      </c>
      <c r="C190" s="1025"/>
      <c r="D190" s="1025"/>
      <c r="E190" s="1025"/>
      <c r="F190" s="1388"/>
      <c r="G190" s="1590"/>
      <c r="H190" s="1591"/>
    </row>
    <row r="191" spans="1:9">
      <c r="A191" s="1390" t="s">
        <v>1141</v>
      </c>
      <c r="B191" s="1392" t="s">
        <v>2767</v>
      </c>
      <c r="C191" s="1025"/>
      <c r="D191" s="1025"/>
      <c r="E191" s="1025"/>
      <c r="F191" s="1410"/>
      <c r="G191" s="159">
        <v>906836</v>
      </c>
      <c r="H191" s="154">
        <v>988363</v>
      </c>
    </row>
    <row r="192" spans="1:9">
      <c r="A192" s="1390" t="s">
        <v>1143</v>
      </c>
      <c r="B192" s="1392" t="s">
        <v>2768</v>
      </c>
      <c r="C192" s="1025"/>
      <c r="D192" s="1025"/>
      <c r="E192" s="1025"/>
      <c r="F192" s="1382" t="s">
        <v>1902</v>
      </c>
      <c r="G192" s="157">
        <v>298000</v>
      </c>
      <c r="H192" s="156">
        <v>155000</v>
      </c>
    </row>
    <row r="193" spans="1:8">
      <c r="A193" s="1390" t="s">
        <v>1145</v>
      </c>
      <c r="B193" s="1392" t="s">
        <v>2769</v>
      </c>
      <c r="C193" s="1025"/>
      <c r="D193" s="1025"/>
      <c r="E193" s="1025"/>
      <c r="F193" s="1410"/>
      <c r="G193" s="157"/>
      <c r="H193" s="156"/>
    </row>
    <row r="194" spans="1:8">
      <c r="A194" s="1390" t="s">
        <v>1147</v>
      </c>
      <c r="B194" s="1392" t="s">
        <v>2770</v>
      </c>
      <c r="C194" s="1025"/>
      <c r="D194" s="1025"/>
      <c r="E194" s="1025"/>
      <c r="F194" s="1382">
        <v>269</v>
      </c>
      <c r="G194" s="157">
        <f>131446014-G162</f>
        <v>130634734</v>
      </c>
      <c r="H194" s="156">
        <f>192579230-2257347-H162</f>
        <v>189145687</v>
      </c>
    </row>
    <row r="195" spans="1:8">
      <c r="A195" s="1390" t="s">
        <v>1149</v>
      </c>
      <c r="B195" s="1392" t="s">
        <v>2771</v>
      </c>
      <c r="C195" s="1025"/>
      <c r="D195" s="1025"/>
      <c r="E195" s="1025"/>
      <c r="F195" s="1382">
        <v>278</v>
      </c>
      <c r="G195" s="157">
        <v>166360812</v>
      </c>
      <c r="H195" s="156">
        <v>163886682</v>
      </c>
    </row>
    <row r="196" spans="1:8">
      <c r="A196" s="1390" t="s">
        <v>1151</v>
      </c>
      <c r="B196" s="1392" t="s">
        <v>2772</v>
      </c>
      <c r="C196" s="1025"/>
      <c r="D196" s="1025"/>
      <c r="E196" s="1025"/>
      <c r="F196" s="1382">
        <v>269</v>
      </c>
      <c r="G196" s="157"/>
      <c r="H196" s="156"/>
    </row>
    <row r="197" spans="1:8">
      <c r="A197" s="1390" t="s">
        <v>1156</v>
      </c>
      <c r="B197" s="1392" t="s">
        <v>2773</v>
      </c>
      <c r="C197" s="1025"/>
      <c r="D197" s="1025"/>
      <c r="E197" s="1025"/>
      <c r="F197" s="1382" t="s">
        <v>2774</v>
      </c>
      <c r="G197" s="157">
        <v>392682142</v>
      </c>
      <c r="H197" s="156">
        <f>410523977+2257347</f>
        <v>412781324</v>
      </c>
    </row>
    <row r="198" spans="1:8">
      <c r="A198" s="1390" t="s">
        <v>1158</v>
      </c>
      <c r="B198" s="1392" t="s">
        <v>2775</v>
      </c>
      <c r="C198" s="1025"/>
      <c r="D198" s="1025"/>
      <c r="E198" s="1025"/>
      <c r="F198" s="1410"/>
      <c r="G198" s="159">
        <f>SUM(G191:G197)</f>
        <v>690882524</v>
      </c>
      <c r="H198" s="154">
        <f>SUM(H191:H197)</f>
        <v>766957056</v>
      </c>
    </row>
    <row r="199" spans="1:8">
      <c r="A199" s="1390" t="s">
        <v>1161</v>
      </c>
      <c r="B199" s="1392"/>
      <c r="C199" s="1025"/>
      <c r="D199" s="1025"/>
      <c r="E199" s="1025"/>
      <c r="F199" s="1410"/>
      <c r="G199" s="157"/>
      <c r="H199" s="156"/>
    </row>
    <row r="200" spans="1:8">
      <c r="A200" s="1390" t="s">
        <v>1163</v>
      </c>
      <c r="B200" s="1392"/>
      <c r="C200" s="1025"/>
      <c r="D200" s="1025"/>
      <c r="E200" s="1025"/>
      <c r="F200" s="1410"/>
      <c r="G200" s="157"/>
      <c r="H200" s="156"/>
    </row>
    <row r="201" spans="1:8">
      <c r="A201" s="1390" t="s">
        <v>1165</v>
      </c>
      <c r="B201" s="1392"/>
      <c r="C201" s="1025"/>
      <c r="D201" s="1025"/>
      <c r="E201" s="1025"/>
      <c r="F201" s="1410"/>
      <c r="G201" s="157"/>
      <c r="H201" s="156"/>
    </row>
    <row r="202" spans="1:8">
      <c r="A202" s="1390" t="s">
        <v>1167</v>
      </c>
      <c r="B202" s="1392"/>
      <c r="C202" s="1025"/>
      <c r="D202" s="1025"/>
      <c r="E202" s="1025"/>
      <c r="F202" s="1410"/>
      <c r="G202" s="157"/>
      <c r="H202" s="156"/>
    </row>
    <row r="203" spans="1:8">
      <c r="A203" s="1390" t="s">
        <v>1169</v>
      </c>
      <c r="B203" s="1392"/>
      <c r="C203" s="1025"/>
      <c r="D203" s="1025"/>
      <c r="E203" s="1025"/>
      <c r="F203" s="1410"/>
      <c r="G203" s="157"/>
      <c r="H203" s="156"/>
    </row>
    <row r="204" spans="1:8">
      <c r="A204" s="1390" t="s">
        <v>1171</v>
      </c>
      <c r="B204" s="1392"/>
      <c r="C204" s="1025"/>
      <c r="D204" s="1025"/>
      <c r="E204" s="1025"/>
      <c r="F204" s="1410"/>
      <c r="G204" s="157"/>
      <c r="H204" s="156"/>
    </row>
    <row r="205" spans="1:8">
      <c r="A205" s="1390" t="s">
        <v>1173</v>
      </c>
      <c r="B205" s="1392"/>
      <c r="C205" s="1025"/>
      <c r="D205" s="1025"/>
      <c r="E205" s="1025"/>
      <c r="F205" s="1410"/>
      <c r="G205" s="157"/>
      <c r="H205" s="156"/>
    </row>
    <row r="206" spans="1:8">
      <c r="A206" s="1390" t="s">
        <v>1175</v>
      </c>
      <c r="B206" s="1392"/>
      <c r="C206" s="1025"/>
      <c r="D206" s="1025"/>
      <c r="E206" s="1025"/>
      <c r="F206" s="1410"/>
      <c r="G206" s="157"/>
      <c r="H206" s="156"/>
    </row>
    <row r="207" spans="1:8">
      <c r="A207" s="1390" t="s">
        <v>1177</v>
      </c>
      <c r="B207" s="1392"/>
      <c r="C207" s="1025"/>
      <c r="D207" s="1025"/>
      <c r="E207" s="1025"/>
      <c r="F207" s="1410"/>
      <c r="G207" s="157"/>
      <c r="H207" s="156"/>
    </row>
    <row r="208" spans="1:8">
      <c r="A208" s="1390" t="s">
        <v>1179</v>
      </c>
      <c r="B208" s="1392"/>
      <c r="C208" s="1025"/>
      <c r="D208" s="1025"/>
      <c r="E208" s="1025"/>
      <c r="F208" s="1410"/>
      <c r="G208" s="157"/>
      <c r="H208" s="156"/>
    </row>
    <row r="209" spans="1:12">
      <c r="A209" s="1390" t="s">
        <v>1181</v>
      </c>
      <c r="B209" s="1392"/>
      <c r="C209" s="1025"/>
      <c r="D209" s="1025"/>
      <c r="E209" s="1025"/>
      <c r="F209" s="1410"/>
      <c r="G209" s="157"/>
      <c r="H209" s="156"/>
    </row>
    <row r="210" spans="1:12">
      <c r="A210" s="1390" t="s">
        <v>1183</v>
      </c>
      <c r="B210" s="1392"/>
      <c r="C210" s="1025"/>
      <c r="D210" s="1025"/>
      <c r="E210" s="1025"/>
      <c r="F210" s="1410"/>
      <c r="G210" s="157"/>
      <c r="H210" s="156"/>
    </row>
    <row r="211" spans="1:12">
      <c r="A211" s="1390" t="s">
        <v>1185</v>
      </c>
      <c r="B211" s="1392"/>
      <c r="C211" s="1025"/>
      <c r="D211" s="1025"/>
      <c r="E211" s="1025"/>
      <c r="F211" s="1410"/>
      <c r="G211" s="157"/>
      <c r="H211" s="156"/>
    </row>
    <row r="212" spans="1:12">
      <c r="A212" s="1409" t="s">
        <v>1187</v>
      </c>
      <c r="B212" s="1414" t="s">
        <v>2052</v>
      </c>
      <c r="C212" s="1028"/>
      <c r="D212" s="1028"/>
      <c r="E212" s="1028"/>
      <c r="F212" s="1385"/>
      <c r="G212" s="166"/>
      <c r="H212" s="167"/>
    </row>
    <row r="213" spans="1:12">
      <c r="A213" s="1390"/>
      <c r="B213" s="1415" t="s">
        <v>2776</v>
      </c>
      <c r="C213" s="1025"/>
      <c r="D213" s="1025"/>
      <c r="E213" s="1025"/>
      <c r="F213" s="1388"/>
      <c r="G213" s="159">
        <f>G146+G154+G163+G179+G198</f>
        <v>1750237589</v>
      </c>
      <c r="H213" s="154">
        <f>H146+H154+H163+H179+H198</f>
        <v>1958286886</v>
      </c>
    </row>
    <row r="214" spans="1:12">
      <c r="A214" s="1027"/>
      <c r="B214" s="1028"/>
      <c r="C214" s="1028"/>
      <c r="D214" s="1028"/>
      <c r="E214" s="1028"/>
      <c r="F214" s="1028"/>
      <c r="G214" s="148"/>
      <c r="H214" s="169"/>
    </row>
    <row r="215" spans="1:12">
      <c r="A215" s="1027"/>
      <c r="C215" s="1028"/>
      <c r="D215" s="1028"/>
      <c r="E215" s="1028"/>
      <c r="F215" s="1028"/>
      <c r="G215" s="148"/>
      <c r="H215" s="169"/>
    </row>
    <row r="216" spans="1:12" ht="15.75">
      <c r="A216" s="1027"/>
      <c r="C216" s="1028"/>
      <c r="D216" s="1028"/>
      <c r="E216" s="1028"/>
      <c r="F216" s="1028"/>
      <c r="G216" s="148"/>
      <c r="H216" s="169"/>
      <c r="L216" s="1416" t="s">
        <v>2777</v>
      </c>
    </row>
    <row r="217" spans="1:12">
      <c r="A217" s="1027"/>
      <c r="C217" s="1028"/>
      <c r="D217" s="1028"/>
      <c r="E217" s="1028"/>
      <c r="F217" s="1028"/>
      <c r="G217" s="148"/>
      <c r="H217" s="169"/>
      <c r="L217" s="1038" t="s">
        <v>201</v>
      </c>
    </row>
    <row r="218" spans="1:12">
      <c r="A218" s="1027"/>
      <c r="B218" s="1028"/>
      <c r="C218" s="1028"/>
      <c r="D218" s="1028"/>
      <c r="E218" s="1028"/>
      <c r="F218" s="1028"/>
      <c r="G218" s="148"/>
      <c r="H218" s="169"/>
      <c r="L218" s="1038" t="s">
        <v>202</v>
      </c>
    </row>
    <row r="219" spans="1:12">
      <c r="A219" s="1027"/>
      <c r="B219" s="1028"/>
      <c r="C219" s="1028"/>
      <c r="D219" s="1028"/>
      <c r="E219" s="1028"/>
      <c r="F219" s="1028"/>
      <c r="G219" s="148"/>
      <c r="H219" s="169"/>
    </row>
    <row r="220" spans="1:12">
      <c r="A220" s="1027"/>
      <c r="B220" s="1028"/>
      <c r="C220" s="1028"/>
      <c r="D220" s="1028"/>
      <c r="E220" s="1028"/>
      <c r="F220" s="1028"/>
      <c r="G220" s="148"/>
      <c r="H220" s="169"/>
    </row>
    <row r="221" spans="1:12">
      <c r="A221" s="1027"/>
      <c r="B221" s="1028"/>
      <c r="C221" s="1028"/>
      <c r="D221" s="1028"/>
      <c r="E221" s="1028"/>
      <c r="F221" s="1028"/>
      <c r="G221" s="148"/>
      <c r="H221" s="169"/>
    </row>
    <row r="222" spans="1:12">
      <c r="A222" s="1027"/>
      <c r="B222" s="1028"/>
      <c r="C222" s="1028"/>
      <c r="D222" s="1028"/>
      <c r="E222" s="1028"/>
      <c r="F222" s="1028"/>
      <c r="G222" s="148"/>
      <c r="H222" s="169"/>
    </row>
    <row r="223" spans="1:12">
      <c r="A223" s="1027"/>
      <c r="B223" s="1028"/>
      <c r="C223" s="1028"/>
      <c r="D223" s="1028"/>
      <c r="E223" s="1028"/>
      <c r="F223" s="1028"/>
      <c r="G223" s="148"/>
      <c r="H223" s="169"/>
    </row>
    <row r="224" spans="1:12">
      <c r="A224" s="1027"/>
      <c r="B224" s="1028"/>
      <c r="C224" s="1028"/>
      <c r="D224" s="1028"/>
      <c r="E224" s="1028"/>
      <c r="F224" s="1028"/>
      <c r="G224" s="148"/>
      <c r="H224" s="169"/>
    </row>
    <row r="225" spans="1:8">
      <c r="A225" s="1027"/>
      <c r="B225" s="1028"/>
      <c r="C225" s="1028"/>
      <c r="D225" s="1028"/>
      <c r="E225" s="1028"/>
      <c r="F225" s="1028"/>
      <c r="G225" s="148"/>
      <c r="H225" s="169"/>
    </row>
    <row r="226" spans="1:8">
      <c r="A226" s="1027"/>
      <c r="B226" s="1028"/>
      <c r="C226" s="1028"/>
      <c r="D226" s="1028"/>
      <c r="E226" s="1028"/>
      <c r="F226" s="1028"/>
      <c r="G226" s="148"/>
      <c r="H226" s="169"/>
    </row>
    <row r="227" spans="1:8">
      <c r="A227" s="1027"/>
      <c r="B227" s="1028"/>
      <c r="C227" s="1028"/>
      <c r="D227" s="1028"/>
      <c r="E227" s="1028"/>
      <c r="F227" s="1028"/>
      <c r="G227" s="148"/>
      <c r="H227" s="169"/>
    </row>
    <row r="228" spans="1:8">
      <c r="A228" s="1027"/>
      <c r="B228" s="1028"/>
      <c r="C228" s="1028"/>
      <c r="D228" s="1028"/>
      <c r="E228" s="1028"/>
      <c r="F228" s="1028"/>
      <c r="G228" s="148"/>
      <c r="H228" s="169"/>
    </row>
    <row r="229" spans="1:8">
      <c r="A229" s="1027"/>
      <c r="B229" s="1028"/>
      <c r="C229" s="1028"/>
      <c r="D229" s="1028"/>
      <c r="E229" s="1028"/>
      <c r="F229" s="1028"/>
      <c r="G229" s="148"/>
      <c r="H229" s="169"/>
    </row>
    <row r="230" spans="1:8">
      <c r="A230" s="1027"/>
      <c r="B230" s="1006"/>
      <c r="C230" s="1028"/>
      <c r="D230" s="1028"/>
      <c r="E230" s="1028"/>
      <c r="F230" s="1028"/>
      <c r="G230" s="148"/>
      <c r="H230" s="169"/>
    </row>
    <row r="231" spans="1:8">
      <c r="A231" s="1027"/>
      <c r="B231" s="1006"/>
      <c r="C231" s="1028"/>
      <c r="D231" s="1028"/>
      <c r="E231" s="1028"/>
      <c r="F231" s="1028"/>
      <c r="G231" s="148"/>
      <c r="H231" s="169"/>
    </row>
    <row r="232" spans="1:8">
      <c r="A232" s="1027"/>
      <c r="B232" s="1006"/>
      <c r="C232" s="1028"/>
      <c r="D232" s="1028"/>
      <c r="E232" s="1028"/>
      <c r="F232" s="1028"/>
      <c r="G232" s="148"/>
      <c r="H232" s="169"/>
    </row>
    <row r="233" spans="1:8">
      <c r="A233" s="1027"/>
      <c r="B233" s="1006"/>
      <c r="C233" s="1028"/>
      <c r="D233" s="1028"/>
      <c r="E233" s="1028"/>
      <c r="F233" s="1028"/>
      <c r="G233" s="148"/>
      <c r="H233" s="169"/>
    </row>
    <row r="234" spans="1:8">
      <c r="A234" s="1027"/>
      <c r="B234" s="1006"/>
      <c r="C234" s="1028"/>
      <c r="D234" s="1028"/>
      <c r="E234" s="1028"/>
      <c r="F234" s="1028"/>
      <c r="G234" s="148"/>
      <c r="H234" s="169"/>
    </row>
    <row r="235" spans="1:8">
      <c r="A235" s="1027"/>
      <c r="B235" s="1006"/>
      <c r="C235" s="1028"/>
      <c r="D235" s="1028"/>
      <c r="E235" s="1028"/>
      <c r="F235" s="1028"/>
      <c r="G235" s="148"/>
      <c r="H235" s="169"/>
    </row>
    <row r="236" spans="1:8">
      <c r="A236" s="1027"/>
      <c r="B236" s="1006"/>
      <c r="C236" s="1028"/>
      <c r="D236" s="1028"/>
      <c r="E236" s="1028"/>
      <c r="F236" s="1028"/>
      <c r="G236" s="148"/>
      <c r="H236" s="169"/>
    </row>
    <row r="237" spans="1:8">
      <c r="A237" s="1027"/>
      <c r="B237" s="1006"/>
      <c r="C237" s="1028"/>
      <c r="D237" s="1028"/>
      <c r="E237" s="1028"/>
      <c r="F237" s="1028"/>
      <c r="G237" s="148"/>
      <c r="H237" s="169"/>
    </row>
    <row r="238" spans="1:8">
      <c r="A238" s="1027"/>
      <c r="B238" s="1006"/>
      <c r="C238" s="1028"/>
      <c r="D238" s="1028"/>
      <c r="E238" s="1028"/>
      <c r="F238" s="1028"/>
      <c r="G238" s="148"/>
      <c r="H238" s="169"/>
    </row>
    <row r="239" spans="1:8">
      <c r="A239" s="1027"/>
      <c r="B239" s="1006"/>
      <c r="C239" s="1028"/>
      <c r="D239" s="1028"/>
      <c r="E239" s="1028"/>
      <c r="F239" s="1028"/>
      <c r="G239" s="148"/>
      <c r="H239" s="169"/>
    </row>
    <row r="240" spans="1:8" ht="15.75" thickBot="1">
      <c r="A240" s="1034"/>
      <c r="B240" s="1035"/>
      <c r="C240" s="1036"/>
      <c r="D240" s="1036"/>
      <c r="E240" s="1036"/>
      <c r="F240" s="1036"/>
      <c r="G240" s="170"/>
      <c r="H240" s="171"/>
    </row>
    <row r="241" spans="1:8">
      <c r="A241" s="1038" t="s">
        <v>1191</v>
      </c>
      <c r="B241" s="1006"/>
      <c r="C241" s="1028"/>
      <c r="D241" s="1028"/>
      <c r="E241" s="1028"/>
      <c r="F241" s="1028"/>
      <c r="G241" s="148"/>
      <c r="H241" s="148"/>
    </row>
    <row r="242" spans="1:8">
      <c r="A242" s="1028" t="s">
        <v>203</v>
      </c>
      <c r="B242" s="1028"/>
      <c r="C242" s="1028"/>
      <c r="D242" s="12"/>
      <c r="E242" s="1028"/>
      <c r="F242" s="1028"/>
      <c r="G242" s="148"/>
      <c r="H242" s="148"/>
    </row>
  </sheetData>
  <customSheetViews>
    <customSheetView guid="{98C50475-4C04-4614-833E-ABC6EEFF4E8E}" scale="60" colorId="22" showPageBreaks="1" printArea="1" view="pageBreakPreview" topLeftCell="A187">
      <selection activeCell="G47" sqref="G47"/>
      <rowBreaks count="3" manualBreakCount="3">
        <brk id="62" max="16383" man="1"/>
        <brk id="123" max="16383" man="1"/>
        <brk id="181" max="7" man="1"/>
      </rowBreaks>
      <pageMargins left="0.5" right="0.5" top="0" bottom="0" header="0.25" footer="0.25"/>
      <printOptions horizontalCentered="1" verticalCentered="1"/>
      <pageSetup scale="72" fitToHeight="4" orientation="portrait" horizontalDpi="300" verticalDpi="300" r:id="rId1"/>
      <headerFooter alignWithMargins="0"/>
    </customSheetView>
    <customSheetView guid="{C6EFCE4C-D5CB-4C1D-A286-0DC52BE770F9}" scale="60" colorId="22" showPageBreaks="1" view="pageBreakPreview" topLeftCell="A151">
      <selection activeCell="H189" sqref="H189"/>
      <rowBreaks count="3" manualBreakCount="3">
        <brk id="62" max="16383" man="1"/>
        <brk id="123" max="16383" man="1"/>
        <brk id="184" max="16383" man="1"/>
      </rowBreaks>
      <pageMargins left="0.5" right="0.5" top="0" bottom="0" header="0.25" footer="0.25"/>
      <printOptions horizontalCentered="1" verticalCentered="1"/>
      <pageSetup scale="67" fitToHeight="4" orientation="portrait" r:id="rId2"/>
      <headerFooter alignWithMargins="0"/>
    </customSheetView>
    <customSheetView guid="{4BC658A1-0B43-4474-B09F-01138A2D4649}" scale="60" colorId="22" showPageBreaks="1" printArea="1" view="pageBreakPreview" topLeftCell="A181">
      <selection activeCell="H202" sqref="H202"/>
      <rowBreaks count="3" manualBreakCount="3">
        <brk id="63" max="16383" man="1"/>
        <brk id="124" max="16383" man="1"/>
        <brk id="185" max="16383" man="1"/>
      </rowBreaks>
      <pageMargins left="0.5" right="0.5" top="0" bottom="0" header="0.25" footer="0.25"/>
      <printOptions horizontalCentered="1" verticalCentered="1"/>
      <pageSetup scale="67" fitToHeight="4" orientation="portrait" r:id="rId3"/>
      <headerFooter alignWithMargins="0"/>
    </customSheetView>
    <customSheetView guid="{615B5AE4-EF39-45E8-9166-92037A1A48C3}"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4"/>
      <headerFooter alignWithMargins="0"/>
    </customSheetView>
    <customSheetView guid="{5615FF12-3AD0-401B-9520-85684B49B8C2}"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5"/>
      <headerFooter alignWithMargins="0"/>
    </customSheetView>
    <customSheetView guid="{770BB473-BE5C-4268-9ADA-B2B104B49C99}" scale="60" colorId="22" showPageBreaks="1" view="pageBreakPreview" topLeftCell="A151">
      <selection activeCell="H189" sqref="H189"/>
      <rowBreaks count="3" manualBreakCount="3">
        <brk id="62" max="16383" man="1"/>
        <brk id="123" max="16383" man="1"/>
        <brk id="184" max="16383" man="1"/>
      </rowBreaks>
      <pageMargins left="0.5" right="0.5" top="0" bottom="0" header="0.25" footer="0.25"/>
      <printOptions horizontalCentered="1" verticalCentered="1"/>
      <pageSetup scale="67" fitToHeight="4" orientation="portrait" r:id="rId6"/>
      <headerFooter alignWithMargins="0"/>
    </customSheetView>
    <customSheetView guid="{2DCD765F-7FFB-4119-8ABA-95F832C93250}"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7"/>
      <headerFooter alignWithMargins="0"/>
    </customSheetView>
    <customSheetView guid="{9A54DEF0-DEC4-4137-89B1-509D03916E27}"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8"/>
      <headerFooter alignWithMargins="0"/>
    </customSheetView>
    <customSheetView guid="{3F1C1F7F-1627-415A-A980-D9471073F5DE}"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9"/>
      <headerFooter alignWithMargins="0"/>
    </customSheetView>
    <customSheetView guid="{139C5046-2F46-48F5-A0B9-76AEA7D78668}"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10"/>
      <headerFooter alignWithMargins="0"/>
    </customSheetView>
    <customSheetView guid="{B81AA01E-C0DE-4A87-A251-E1F5DB0B073A}" scale="85" colorId="22">
      <rowBreaks count="3" manualBreakCount="3">
        <brk id="62" max="16383" man="1"/>
        <brk id="123" max="16383" man="1"/>
        <brk id="183" max="16383" man="1"/>
      </rowBreaks>
      <pageMargins left="0.5" right="0.5" top="0" bottom="0" header="0.25" footer="0.25"/>
      <printOptions horizontalCentered="1" verticalCentered="1"/>
      <pageSetup scale="73" fitToHeight="4" orientation="portrait" horizontalDpi="300" verticalDpi="300" r:id="rId11"/>
      <headerFooter alignWithMargins="0"/>
    </customSheetView>
  </customSheetViews>
  <printOptions horizontalCentered="1" verticalCentered="1"/>
  <pageMargins left="0.5" right="0.5" top="0" bottom="0" header="0.25" footer="0.25"/>
  <pageSetup scale="72" fitToHeight="4" orientation="portrait" horizontalDpi="300" verticalDpi="300" r:id="rId12"/>
  <headerFooter alignWithMargins="0"/>
  <rowBreaks count="3" manualBreakCount="3">
    <brk id="62" max="16383" man="1"/>
    <brk id="123" max="16383" man="1"/>
    <brk id="181"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AD62"/>
  <sheetViews>
    <sheetView defaultGridColor="0" topLeftCell="M37" colorId="22" zoomScale="85" zoomScaleNormal="70" workbookViewId="0">
      <selection activeCell="L47" sqref="L47"/>
    </sheetView>
  </sheetViews>
  <sheetFormatPr defaultColWidth="9.6640625" defaultRowHeight="15"/>
  <cols>
    <col min="1" max="1" width="4.6640625" customWidth="1"/>
    <col min="2" max="2" width="53.5546875" customWidth="1"/>
    <col min="3" max="3" width="3.6640625" customWidth="1"/>
    <col min="4" max="5" width="2.6640625" customWidth="1"/>
    <col min="6" max="6" width="15.44140625" customWidth="1"/>
    <col min="7" max="7" width="18.5546875" customWidth="1"/>
    <col min="8" max="8" width="16.6640625" customWidth="1"/>
    <col min="9" max="9" width="18.6640625" customWidth="1"/>
    <col min="10" max="10" width="21" customWidth="1"/>
    <col min="11" max="11" width="23.44140625" customWidth="1"/>
    <col min="12" max="14" width="16.6640625" customWidth="1"/>
    <col min="15" max="16" width="4.6640625" customWidth="1"/>
    <col min="17" max="22" width="14.6640625" customWidth="1"/>
    <col min="23" max="23" width="5.6640625" customWidth="1"/>
    <col min="24" max="24" width="49" customWidth="1"/>
    <col min="25" max="25" width="3.77734375" customWidth="1"/>
    <col min="26" max="27" width="2.77734375" customWidth="1"/>
    <col min="28" max="28" width="13.6640625" customWidth="1"/>
    <col min="29" max="29" width="15.77734375" customWidth="1"/>
    <col min="30" max="30" width="16.77734375" customWidth="1"/>
  </cols>
  <sheetData>
    <row r="1" spans="1:30">
      <c r="A1" s="43"/>
      <c r="B1" s="44" t="s">
        <v>2036</v>
      </c>
      <c r="C1" s="59" t="s">
        <v>1529</v>
      </c>
      <c r="D1" s="46"/>
      <c r="E1" s="46"/>
      <c r="F1" s="44"/>
      <c r="G1" s="44" t="s">
        <v>1957</v>
      </c>
      <c r="H1" s="60" t="s">
        <v>1958</v>
      </c>
      <c r="I1" s="43" t="s">
        <v>2036</v>
      </c>
      <c r="J1" s="66"/>
      <c r="K1" s="59" t="s">
        <v>1529</v>
      </c>
      <c r="L1" s="44"/>
      <c r="M1" s="44" t="s">
        <v>2038</v>
      </c>
      <c r="N1" s="46" t="s">
        <v>1958</v>
      </c>
      <c r="O1" s="60"/>
      <c r="P1" s="43" t="s">
        <v>2036</v>
      </c>
      <c r="Q1" s="66"/>
      <c r="R1" s="46"/>
      <c r="S1" s="59" t="s">
        <v>1529</v>
      </c>
      <c r="T1" s="44"/>
      <c r="U1" s="44" t="s">
        <v>2038</v>
      </c>
      <c r="V1" s="47" t="s">
        <v>1958</v>
      </c>
      <c r="W1" s="43"/>
      <c r="X1" s="44" t="s">
        <v>2036</v>
      </c>
      <c r="Y1" s="59" t="s">
        <v>1529</v>
      </c>
      <c r="Z1" s="46"/>
      <c r="AA1" s="46"/>
      <c r="AB1" s="44"/>
      <c r="AC1" s="44" t="s">
        <v>1957</v>
      </c>
      <c r="AD1" s="193" t="s">
        <v>2039</v>
      </c>
    </row>
    <row r="2" spans="1:30">
      <c r="A2" s="34"/>
      <c r="B2" s="81" t="str">
        <f>'Data Sheet'!$C$25</f>
        <v>Central Hudson Gas &amp; Electric</v>
      </c>
      <c r="C2" s="205" t="s">
        <v>1530</v>
      </c>
      <c r="D2" s="30" t="s">
        <v>1531</v>
      </c>
      <c r="E2" s="30"/>
      <c r="F2" s="65" t="s">
        <v>1532</v>
      </c>
      <c r="G2" s="65" t="s">
        <v>1960</v>
      </c>
      <c r="H2" s="39"/>
      <c r="I2" s="72" t="str">
        <f>'Data Sheet'!$C$25</f>
        <v>Central Hudson Gas &amp; Electric</v>
      </c>
      <c r="J2" s="17"/>
      <c r="K2" s="57" t="s">
        <v>204</v>
      </c>
      <c r="L2" s="81"/>
      <c r="M2" s="65" t="s">
        <v>1960</v>
      </c>
      <c r="N2" s="30"/>
      <c r="O2" s="39"/>
      <c r="P2" s="72" t="str">
        <f>'Data Sheet'!$C$25</f>
        <v>Central Hudson Gas &amp; Electric</v>
      </c>
      <c r="Q2" s="17"/>
      <c r="R2" s="30"/>
      <c r="S2" s="57" t="s">
        <v>204</v>
      </c>
      <c r="T2" s="65"/>
      <c r="U2" s="65" t="s">
        <v>1960</v>
      </c>
      <c r="V2" s="49"/>
      <c r="W2" s="34"/>
      <c r="X2" s="81" t="str">
        <f>'Data Sheet'!$C$25</f>
        <v>Central Hudson Gas &amp; Electric</v>
      </c>
      <c r="Y2" s="205" t="s">
        <v>1530</v>
      </c>
      <c r="Z2" s="30" t="s">
        <v>1531</v>
      </c>
      <c r="AA2" s="30"/>
      <c r="AB2" s="65" t="s">
        <v>1532</v>
      </c>
      <c r="AC2" s="65" t="s">
        <v>1960</v>
      </c>
      <c r="AD2" s="39"/>
    </row>
    <row r="3" spans="1:30" ht="15" customHeight="1">
      <c r="A3" s="37"/>
      <c r="B3" s="38"/>
      <c r="C3" s="160" t="s">
        <v>1533</v>
      </c>
      <c r="D3" s="38" t="s">
        <v>1531</v>
      </c>
      <c r="E3" s="38"/>
      <c r="F3" s="116" t="s">
        <v>1534</v>
      </c>
      <c r="G3" s="848" t="str">
        <f>'Data Sheet'!$C$40</f>
        <v>4/15/2015</v>
      </c>
      <c r="H3" s="1575" t="str">
        <f>'Data Sheet'!$C$38</f>
        <v>12/31/14</v>
      </c>
      <c r="I3" s="37"/>
      <c r="J3" s="77"/>
      <c r="K3" s="117" t="s">
        <v>205</v>
      </c>
      <c r="L3" s="118"/>
      <c r="M3" s="848" t="str">
        <f>'Data Sheet'!$C$40</f>
        <v>4/15/2015</v>
      </c>
      <c r="N3" s="1576" t="str">
        <f>'Data Sheet'!$C$38</f>
        <v>12/31/14</v>
      </c>
      <c r="O3" s="133"/>
      <c r="P3" s="37"/>
      <c r="Q3" s="77"/>
      <c r="R3" s="38"/>
      <c r="S3" s="117" t="s">
        <v>205</v>
      </c>
      <c r="T3" s="116"/>
      <c r="U3" s="848" t="str">
        <f>'Data Sheet'!$C$40</f>
        <v>4/15/2015</v>
      </c>
      <c r="V3" s="1575" t="str">
        <f>'Data Sheet'!$C$38</f>
        <v>12/31/14</v>
      </c>
      <c r="W3" s="37"/>
      <c r="X3" s="38"/>
      <c r="Y3" s="160" t="s">
        <v>1533</v>
      </c>
      <c r="Z3" s="38" t="s">
        <v>1531</v>
      </c>
      <c r="AA3" s="38"/>
      <c r="AB3" s="116" t="s">
        <v>1534</v>
      </c>
      <c r="AC3" s="848" t="str">
        <f>'Data Sheet'!$C$40</f>
        <v>4/15/2015</v>
      </c>
      <c r="AD3" s="1575" t="str">
        <f>'Data Sheet'!$C$38</f>
        <v>12/31/14</v>
      </c>
    </row>
    <row r="4" spans="1:30" ht="15" customHeight="1">
      <c r="A4" s="31" t="s">
        <v>206</v>
      </c>
      <c r="B4" s="32"/>
      <c r="C4" s="32"/>
      <c r="D4" s="32"/>
      <c r="E4" s="32"/>
      <c r="F4" s="32"/>
      <c r="G4" s="32"/>
      <c r="H4" s="33"/>
      <c r="I4" s="31" t="s">
        <v>207</v>
      </c>
      <c r="J4" s="32"/>
      <c r="K4" s="32"/>
      <c r="L4" s="32"/>
      <c r="M4" s="32"/>
      <c r="N4" s="32"/>
      <c r="O4" s="33"/>
      <c r="P4" s="31" t="s">
        <v>207</v>
      </c>
      <c r="Q4" s="32"/>
      <c r="R4" s="32"/>
      <c r="S4" s="32"/>
      <c r="T4" s="32"/>
      <c r="U4" s="32"/>
      <c r="V4" s="33"/>
      <c r="W4" s="31" t="s">
        <v>207</v>
      </c>
      <c r="X4" s="32"/>
      <c r="Y4" s="32"/>
      <c r="Z4" s="32"/>
      <c r="AA4" s="32"/>
      <c r="AB4" s="32"/>
      <c r="AC4" s="32"/>
      <c r="AD4" s="33"/>
    </row>
    <row r="5" spans="1:30">
      <c r="A5" s="34"/>
      <c r="B5" s="2255" t="s">
        <v>721</v>
      </c>
      <c r="C5" s="35"/>
      <c r="D5" s="2255" t="s">
        <v>722</v>
      </c>
      <c r="E5" s="2244"/>
      <c r="F5" s="2244"/>
      <c r="G5" s="2244"/>
      <c r="H5" s="2245"/>
      <c r="I5" s="2293" t="s">
        <v>323</v>
      </c>
      <c r="J5" s="2244"/>
      <c r="K5" s="2244"/>
      <c r="L5" s="2255" t="s">
        <v>324</v>
      </c>
      <c r="M5" s="2244"/>
      <c r="N5" s="2244"/>
      <c r="O5" s="2241"/>
      <c r="P5" s="119"/>
      <c r="Q5" s="35"/>
      <c r="R5" s="35"/>
      <c r="S5" s="35"/>
      <c r="T5" s="35"/>
      <c r="U5" s="35"/>
      <c r="V5" s="39"/>
      <c r="W5" s="51"/>
      <c r="X5" s="30"/>
      <c r="Y5" s="30"/>
      <c r="Z5" s="30"/>
      <c r="AA5" s="30"/>
      <c r="AB5" s="205" t="s">
        <v>1642</v>
      </c>
      <c r="AC5" s="117" t="s">
        <v>1643</v>
      </c>
      <c r="AD5" s="133"/>
    </row>
    <row r="6" spans="1:30">
      <c r="A6" s="34"/>
      <c r="B6" s="2246"/>
      <c r="C6" s="35"/>
      <c r="D6" s="2246"/>
      <c r="E6" s="2246"/>
      <c r="F6" s="2246"/>
      <c r="G6" s="2246"/>
      <c r="H6" s="2247"/>
      <c r="I6" s="2290"/>
      <c r="J6" s="2246"/>
      <c r="K6" s="2246"/>
      <c r="L6" s="2246"/>
      <c r="M6" s="2246"/>
      <c r="N6" s="2246"/>
      <c r="O6" s="2243"/>
      <c r="P6" s="119"/>
      <c r="Q6" s="35"/>
      <c r="R6" s="35"/>
      <c r="S6" s="35"/>
      <c r="T6" s="35"/>
      <c r="U6" s="35"/>
      <c r="V6" s="39"/>
      <c r="W6" s="51" t="s">
        <v>1964</v>
      </c>
      <c r="X6" s="178" t="s">
        <v>1644</v>
      </c>
      <c r="Y6" s="30"/>
      <c r="Z6" s="30"/>
      <c r="AA6" s="30"/>
      <c r="AB6" s="205" t="s">
        <v>3421</v>
      </c>
      <c r="AC6" s="205" t="s">
        <v>214</v>
      </c>
      <c r="AD6" s="207" t="s">
        <v>217</v>
      </c>
    </row>
    <row r="7" spans="1:30">
      <c r="A7" s="34"/>
      <c r="B7" s="2246"/>
      <c r="C7" s="35"/>
      <c r="D7" s="2246"/>
      <c r="E7" s="2246"/>
      <c r="F7" s="2246"/>
      <c r="G7" s="2246"/>
      <c r="H7" s="2247"/>
      <c r="I7" s="2290"/>
      <c r="J7" s="2246"/>
      <c r="K7" s="2246"/>
      <c r="L7" s="2246" t="s">
        <v>325</v>
      </c>
      <c r="M7" s="2246"/>
      <c r="N7" s="2246"/>
      <c r="O7" s="2247"/>
      <c r="P7" s="119"/>
      <c r="Q7" s="35"/>
      <c r="R7" s="35"/>
      <c r="S7" s="35"/>
      <c r="T7" s="35"/>
      <c r="U7" s="35"/>
      <c r="V7" s="39"/>
      <c r="W7" s="54" t="s">
        <v>1967</v>
      </c>
      <c r="X7" s="32" t="s">
        <v>3423</v>
      </c>
      <c r="Y7" s="32"/>
      <c r="Z7" s="32"/>
      <c r="AA7" s="32"/>
      <c r="AB7" s="55" t="s">
        <v>3424</v>
      </c>
      <c r="AC7" s="55" t="s">
        <v>3425</v>
      </c>
      <c r="AD7" s="56" t="s">
        <v>3426</v>
      </c>
    </row>
    <row r="8" spans="1:30">
      <c r="A8" s="34"/>
      <c r="B8" s="2246"/>
      <c r="C8" s="35"/>
      <c r="D8" s="2246"/>
      <c r="E8" s="2246"/>
      <c r="F8" s="2246"/>
      <c r="G8" s="2246"/>
      <c r="H8" s="2247"/>
      <c r="I8" s="2290"/>
      <c r="J8" s="2246"/>
      <c r="K8" s="2246"/>
      <c r="L8" s="2246"/>
      <c r="M8" s="2246"/>
      <c r="N8" s="2246"/>
      <c r="O8" s="2247"/>
      <c r="P8" s="119"/>
      <c r="Q8" s="35"/>
      <c r="R8" s="35"/>
      <c r="S8" s="35"/>
      <c r="T8" s="35"/>
      <c r="U8" s="172"/>
      <c r="V8" s="39"/>
      <c r="W8" s="54" t="s">
        <v>2128</v>
      </c>
      <c r="X8" s="964" t="s">
        <v>1645</v>
      </c>
      <c r="Y8" s="32"/>
      <c r="Z8" s="32"/>
      <c r="AA8" s="32"/>
      <c r="AB8" s="55" t="s">
        <v>1646</v>
      </c>
      <c r="AC8" s="1420">
        <f>G47</f>
        <v>58062218</v>
      </c>
      <c r="AD8" s="1421">
        <f>H47</f>
        <v>43759766</v>
      </c>
    </row>
    <row r="9" spans="1:30" ht="15.75">
      <c r="A9" s="34"/>
      <c r="B9" s="2246"/>
      <c r="C9" s="35"/>
      <c r="D9" s="2246"/>
      <c r="E9" s="2246"/>
      <c r="F9" s="2246"/>
      <c r="G9" s="2246"/>
      <c r="H9" s="2247"/>
      <c r="I9" s="2289" t="s">
        <v>326</v>
      </c>
      <c r="J9" s="2246"/>
      <c r="K9" s="2246"/>
      <c r="L9" s="2246"/>
      <c r="M9" s="2246"/>
      <c r="N9" s="2246"/>
      <c r="O9" s="2247"/>
      <c r="P9" s="119"/>
      <c r="Q9" s="35"/>
      <c r="R9" s="35"/>
      <c r="S9" s="35"/>
      <c r="T9" s="35"/>
      <c r="U9" s="35"/>
      <c r="V9" s="39"/>
      <c r="W9" s="54" t="s">
        <v>2130</v>
      </c>
      <c r="X9" s="1419" t="s">
        <v>817</v>
      </c>
      <c r="Y9" s="38"/>
      <c r="Z9" s="38"/>
      <c r="AA9" s="38"/>
      <c r="AB9" s="117"/>
      <c r="AC9" s="185"/>
      <c r="AD9" s="192"/>
    </row>
    <row r="10" spans="1:30">
      <c r="A10" s="34"/>
      <c r="B10" s="2246"/>
      <c r="C10" s="35"/>
      <c r="D10" s="2246"/>
      <c r="E10" s="2246"/>
      <c r="F10" s="2246"/>
      <c r="G10" s="2246"/>
      <c r="H10" s="2247"/>
      <c r="I10" s="2290"/>
      <c r="J10" s="2246"/>
      <c r="K10" s="2246"/>
      <c r="L10" s="2246"/>
      <c r="M10" s="2246"/>
      <c r="N10" s="2246"/>
      <c r="O10" s="2247"/>
      <c r="P10" s="119"/>
      <c r="Q10" s="35"/>
      <c r="R10" s="35"/>
      <c r="S10" s="35"/>
      <c r="T10" s="35"/>
      <c r="U10" s="35"/>
      <c r="V10" s="39"/>
      <c r="W10" s="54" t="s">
        <v>2132</v>
      </c>
      <c r="X10" s="964" t="s">
        <v>1647</v>
      </c>
      <c r="Y10" s="32"/>
      <c r="Z10" s="32"/>
      <c r="AA10" s="32"/>
      <c r="AB10" s="117"/>
      <c r="AC10" s="180"/>
      <c r="AD10" s="181"/>
    </row>
    <row r="11" spans="1:30">
      <c r="A11" s="34"/>
      <c r="B11" s="2259" t="s">
        <v>812</v>
      </c>
      <c r="C11" s="35"/>
      <c r="D11" s="2246"/>
      <c r="E11" s="2246"/>
      <c r="F11" s="2246"/>
      <c r="G11" s="2246"/>
      <c r="H11" s="2247"/>
      <c r="I11" s="2290"/>
      <c r="J11" s="2246"/>
      <c r="K11" s="2246"/>
      <c r="L11" s="35"/>
      <c r="M11" s="148"/>
      <c r="N11" s="148"/>
      <c r="O11" s="39"/>
      <c r="P11" s="119"/>
      <c r="Q11" s="35"/>
      <c r="R11" s="35"/>
      <c r="S11" s="35"/>
      <c r="T11" s="148"/>
      <c r="U11" s="148"/>
      <c r="V11" s="39"/>
      <c r="W11" s="54" t="s">
        <v>2134</v>
      </c>
      <c r="X11" s="964" t="s">
        <v>1648</v>
      </c>
      <c r="Y11" s="32"/>
      <c r="Z11" s="32"/>
      <c r="AA11" s="32"/>
      <c r="AB11" s="117"/>
      <c r="AC11" s="185"/>
      <c r="AD11" s="192"/>
    </row>
    <row r="12" spans="1:30">
      <c r="A12" s="34"/>
      <c r="B12" s="2246"/>
      <c r="C12" s="35"/>
      <c r="D12" s="2246"/>
      <c r="E12" s="2246"/>
      <c r="F12" s="2246"/>
      <c r="G12" s="2246"/>
      <c r="H12" s="2247"/>
      <c r="I12" s="2291" t="s">
        <v>813</v>
      </c>
      <c r="J12" s="2246"/>
      <c r="K12" s="2246"/>
      <c r="L12" s="1013"/>
      <c r="M12" s="148"/>
      <c r="N12" s="148"/>
      <c r="O12" s="39"/>
      <c r="P12" s="34"/>
      <c r="Q12" s="30"/>
      <c r="R12" s="35"/>
      <c r="S12" s="35"/>
      <c r="T12" s="148"/>
      <c r="U12" s="148"/>
      <c r="V12" s="39"/>
      <c r="W12" s="54" t="s">
        <v>2136</v>
      </c>
      <c r="X12" s="964" t="s">
        <v>1649</v>
      </c>
      <c r="Y12" s="32"/>
      <c r="Z12" s="32"/>
      <c r="AA12" s="32"/>
      <c r="AB12" s="117"/>
      <c r="AC12" s="157">
        <v>0</v>
      </c>
      <c r="AD12" s="156">
        <v>3220</v>
      </c>
    </row>
    <row r="13" spans="1:30">
      <c r="A13" s="34"/>
      <c r="B13" s="2259" t="s">
        <v>814</v>
      </c>
      <c r="C13" s="35"/>
      <c r="D13" s="2246"/>
      <c r="E13" s="2246"/>
      <c r="F13" s="2246"/>
      <c r="G13" s="2246"/>
      <c r="H13" s="2247"/>
      <c r="I13" s="2290"/>
      <c r="J13" s="2246"/>
      <c r="K13" s="2246"/>
      <c r="L13" s="1013"/>
      <c r="M13" s="148"/>
      <c r="N13" s="148"/>
      <c r="O13" s="39"/>
      <c r="P13" s="34"/>
      <c r="Q13" s="30"/>
      <c r="R13" s="35"/>
      <c r="S13" s="35"/>
      <c r="T13" s="148"/>
      <c r="U13" s="148"/>
      <c r="V13" s="39"/>
      <c r="W13" s="54" t="s">
        <v>2138</v>
      </c>
      <c r="X13" s="964" t="s">
        <v>1650</v>
      </c>
      <c r="Y13" s="32"/>
      <c r="Z13" s="32"/>
      <c r="AA13" s="32"/>
      <c r="AB13" s="117"/>
      <c r="AC13" s="157">
        <v>-267</v>
      </c>
      <c r="AD13" s="156"/>
    </row>
    <row r="14" spans="1:30">
      <c r="A14" s="34"/>
      <c r="B14" s="2246"/>
      <c r="C14" s="35"/>
      <c r="D14" s="2246"/>
      <c r="E14" s="2246"/>
      <c r="F14" s="2246"/>
      <c r="G14" s="2246"/>
      <c r="H14" s="2247"/>
      <c r="I14" s="2290"/>
      <c r="J14" s="2246"/>
      <c r="K14" s="2246"/>
      <c r="L14" s="1013"/>
      <c r="M14" s="148"/>
      <c r="N14" s="148"/>
      <c r="O14" s="39"/>
      <c r="P14" s="119"/>
      <c r="Q14" s="35"/>
      <c r="R14" s="35"/>
      <c r="S14" s="35"/>
      <c r="T14" s="148"/>
      <c r="U14" s="148"/>
      <c r="V14" s="39"/>
      <c r="W14" s="54" t="s">
        <v>231</v>
      </c>
      <c r="X14" s="964" t="s">
        <v>1651</v>
      </c>
      <c r="Y14" s="32"/>
      <c r="Z14" s="32"/>
      <c r="AA14" s="32"/>
      <c r="AB14" s="117"/>
      <c r="AC14" s="157"/>
      <c r="AD14" s="156"/>
    </row>
    <row r="15" spans="1:30">
      <c r="A15" s="34"/>
      <c r="B15" s="2246"/>
      <c r="C15" s="35"/>
      <c r="D15" s="2259" t="s">
        <v>815</v>
      </c>
      <c r="E15" s="2246"/>
      <c r="F15" s="2246"/>
      <c r="G15" s="2246"/>
      <c r="H15" s="2247"/>
      <c r="I15" s="2290"/>
      <c r="J15" s="2246"/>
      <c r="K15" s="2246"/>
      <c r="L15" s="1013"/>
      <c r="M15" s="148"/>
      <c r="N15" s="148"/>
      <c r="O15" s="39"/>
      <c r="P15" s="119"/>
      <c r="Q15" s="35"/>
      <c r="R15" s="35"/>
      <c r="S15" s="35"/>
      <c r="T15" s="148"/>
      <c r="U15" s="148"/>
      <c r="V15" s="39"/>
      <c r="W15" s="54" t="s">
        <v>233</v>
      </c>
      <c r="X15" s="964" t="s">
        <v>1652</v>
      </c>
      <c r="Y15" s="32"/>
      <c r="Z15" s="32"/>
      <c r="AA15" s="32"/>
      <c r="AB15" s="117"/>
      <c r="AC15" s="157"/>
      <c r="AD15" s="156"/>
    </row>
    <row r="16" spans="1:30">
      <c r="A16" s="34"/>
      <c r="B16" s="2259" t="s">
        <v>816</v>
      </c>
      <c r="C16" s="35"/>
      <c r="D16" s="2246"/>
      <c r="E16" s="2246"/>
      <c r="F16" s="2246"/>
      <c r="G16" s="2246"/>
      <c r="H16" s="2247"/>
      <c r="I16" s="2290"/>
      <c r="J16" s="2246"/>
      <c r="K16" s="2246"/>
      <c r="L16" s="1013"/>
      <c r="M16" s="35"/>
      <c r="N16" s="35"/>
      <c r="O16" s="39"/>
      <c r="P16" s="119"/>
      <c r="Q16" s="35"/>
      <c r="R16" s="35"/>
      <c r="S16" s="35"/>
      <c r="T16" s="35"/>
      <c r="U16" s="35"/>
      <c r="V16" s="39"/>
      <c r="W16" s="54" t="s">
        <v>235</v>
      </c>
      <c r="X16" s="964" t="s">
        <v>1653</v>
      </c>
      <c r="Y16" s="32"/>
      <c r="Z16" s="32"/>
      <c r="AA16" s="32"/>
      <c r="AB16" s="117"/>
      <c r="AC16" s="157"/>
      <c r="AD16" s="156">
        <v>-1162</v>
      </c>
    </row>
    <row r="17" spans="1:30">
      <c r="A17" s="37"/>
      <c r="B17" s="2258"/>
      <c r="C17" s="32"/>
      <c r="D17" s="32"/>
      <c r="E17" s="32"/>
      <c r="F17" s="32"/>
      <c r="G17" s="32"/>
      <c r="H17" s="33"/>
      <c r="I17" s="2292"/>
      <c r="J17" s="2258"/>
      <c r="K17" s="2258"/>
      <c r="L17" s="32"/>
      <c r="M17" s="32"/>
      <c r="N17" s="32"/>
      <c r="O17" s="39"/>
      <c r="P17" s="31"/>
      <c r="Q17" s="32"/>
      <c r="R17" s="32"/>
      <c r="S17" s="32"/>
      <c r="T17" s="32"/>
      <c r="U17" s="32"/>
      <c r="V17" s="39"/>
      <c r="W17" s="54" t="s">
        <v>237</v>
      </c>
      <c r="X17" s="964" t="s">
        <v>1654</v>
      </c>
      <c r="Y17" s="32"/>
      <c r="Z17" s="32"/>
      <c r="AA17" s="32"/>
      <c r="AB17" s="160">
        <v>119</v>
      </c>
      <c r="AC17" s="157"/>
      <c r="AD17" s="156"/>
    </row>
    <row r="18" spans="1:30">
      <c r="A18" s="51"/>
      <c r="B18" s="35"/>
      <c r="C18" s="35"/>
      <c r="D18" s="35"/>
      <c r="E18" s="35"/>
      <c r="F18" s="205" t="s">
        <v>208</v>
      </c>
      <c r="G18" s="168" t="s">
        <v>209</v>
      </c>
      <c r="H18" s="173"/>
      <c r="I18" s="31" t="s">
        <v>210</v>
      </c>
      <c r="J18" s="32"/>
      <c r="K18" s="32" t="s">
        <v>211</v>
      </c>
      <c r="L18" s="32"/>
      <c r="M18" s="168" t="s">
        <v>212</v>
      </c>
      <c r="N18" s="174"/>
      <c r="O18" s="175"/>
      <c r="P18" s="176"/>
      <c r="Q18" s="168" t="s">
        <v>212</v>
      </c>
      <c r="R18" s="174"/>
      <c r="S18" s="168" t="s">
        <v>212</v>
      </c>
      <c r="T18" s="174"/>
      <c r="U18" s="168" t="s">
        <v>212</v>
      </c>
      <c r="V18" s="177"/>
      <c r="W18" s="54" t="s">
        <v>239</v>
      </c>
      <c r="X18" s="964" t="s">
        <v>1655</v>
      </c>
      <c r="Y18" s="32"/>
      <c r="Z18" s="32"/>
      <c r="AA18" s="32"/>
      <c r="AB18" s="117"/>
      <c r="AC18" s="157">
        <v>475360</v>
      </c>
      <c r="AD18" s="156">
        <v>1458506</v>
      </c>
    </row>
    <row r="19" spans="1:30">
      <c r="A19" s="151" t="s">
        <v>1964</v>
      </c>
      <c r="B19" s="178" t="s">
        <v>213</v>
      </c>
      <c r="C19" s="35"/>
      <c r="D19" s="35"/>
      <c r="E19" s="35"/>
      <c r="F19" s="205" t="s">
        <v>2022</v>
      </c>
      <c r="G19" s="789" t="s">
        <v>214</v>
      </c>
      <c r="H19" s="49" t="s">
        <v>215</v>
      </c>
      <c r="I19" s="151" t="s">
        <v>214</v>
      </c>
      <c r="J19" s="65" t="s">
        <v>215</v>
      </c>
      <c r="K19" s="178" t="s">
        <v>216</v>
      </c>
      <c r="L19" s="787" t="s">
        <v>217</v>
      </c>
      <c r="M19" s="788" t="s">
        <v>214</v>
      </c>
      <c r="N19" s="787" t="s">
        <v>217</v>
      </c>
      <c r="O19" s="207" t="s">
        <v>1964</v>
      </c>
      <c r="P19" s="151" t="s">
        <v>1964</v>
      </c>
      <c r="Q19" s="788" t="s">
        <v>214</v>
      </c>
      <c r="R19" s="787" t="s">
        <v>217</v>
      </c>
      <c r="S19" s="788" t="s">
        <v>214</v>
      </c>
      <c r="T19" s="787" t="s">
        <v>217</v>
      </c>
      <c r="U19" s="788" t="s">
        <v>214</v>
      </c>
      <c r="V19" s="207" t="s">
        <v>217</v>
      </c>
      <c r="W19" s="54" t="s">
        <v>241</v>
      </c>
      <c r="X19" s="964" t="s">
        <v>1656</v>
      </c>
      <c r="Y19" s="32"/>
      <c r="Z19" s="32"/>
      <c r="AA19" s="32"/>
      <c r="AB19" s="117"/>
      <c r="AC19" s="157">
        <v>621715</v>
      </c>
      <c r="AD19" s="156">
        <v>610525</v>
      </c>
    </row>
    <row r="20" spans="1:30">
      <c r="A20" s="151" t="s">
        <v>1967</v>
      </c>
      <c r="B20" s="35"/>
      <c r="C20" s="35"/>
      <c r="D20" s="35"/>
      <c r="E20" s="35"/>
      <c r="F20" s="205" t="s">
        <v>1967</v>
      </c>
      <c r="G20" s="161"/>
      <c r="H20" s="162"/>
      <c r="I20" s="51"/>
      <c r="J20" s="65"/>
      <c r="K20" s="35"/>
      <c r="L20" s="57"/>
      <c r="M20" s="161"/>
      <c r="N20" s="179"/>
      <c r="O20" s="207" t="s">
        <v>1967</v>
      </c>
      <c r="P20" s="151" t="s">
        <v>1967</v>
      </c>
      <c r="Q20" s="161"/>
      <c r="R20" s="179"/>
      <c r="S20" s="161"/>
      <c r="T20" s="179"/>
      <c r="U20" s="161"/>
      <c r="V20" s="162"/>
      <c r="W20" s="54" t="s">
        <v>1121</v>
      </c>
      <c r="X20" s="964" t="s">
        <v>1657</v>
      </c>
      <c r="Y20" s="32"/>
      <c r="Z20" s="32"/>
      <c r="AA20" s="32"/>
      <c r="AB20" s="117"/>
      <c r="AC20" s="157">
        <v>3643859</v>
      </c>
      <c r="AD20" s="156">
        <v>4237225</v>
      </c>
    </row>
    <row r="21" spans="1:30">
      <c r="A21" s="54"/>
      <c r="B21" s="231" t="s">
        <v>3423</v>
      </c>
      <c r="C21" s="32"/>
      <c r="D21" s="32"/>
      <c r="E21" s="32"/>
      <c r="F21" s="160" t="s">
        <v>3424</v>
      </c>
      <c r="G21" s="790" t="s">
        <v>3425</v>
      </c>
      <c r="H21" s="791" t="s">
        <v>3426</v>
      </c>
      <c r="I21" s="152" t="s">
        <v>2672</v>
      </c>
      <c r="J21" s="792" t="s">
        <v>2673</v>
      </c>
      <c r="K21" s="792" t="s">
        <v>2674</v>
      </c>
      <c r="L21" s="792" t="s">
        <v>2675</v>
      </c>
      <c r="M21" s="790" t="s">
        <v>2676</v>
      </c>
      <c r="N21" s="793" t="s">
        <v>2677</v>
      </c>
      <c r="O21" s="133"/>
      <c r="P21" s="54"/>
      <c r="Q21" s="790" t="s">
        <v>2678</v>
      </c>
      <c r="R21" s="793" t="s">
        <v>2679</v>
      </c>
      <c r="S21" s="790" t="s">
        <v>218</v>
      </c>
      <c r="T21" s="793" t="s">
        <v>219</v>
      </c>
      <c r="U21" s="790" t="s">
        <v>220</v>
      </c>
      <c r="V21" s="791" t="s">
        <v>221</v>
      </c>
      <c r="W21" s="54" t="s">
        <v>1123</v>
      </c>
      <c r="X21" s="964" t="s">
        <v>1658</v>
      </c>
      <c r="Y21" s="32"/>
      <c r="Z21" s="32"/>
      <c r="AA21" s="32"/>
      <c r="AB21" s="117"/>
      <c r="AC21" s="157"/>
      <c r="AD21" s="156"/>
    </row>
    <row r="22" spans="1:30" ht="15.75">
      <c r="A22" s="54">
        <v>1</v>
      </c>
      <c r="B22" s="1419" t="s">
        <v>222</v>
      </c>
      <c r="C22" s="32"/>
      <c r="D22" s="32"/>
      <c r="E22" s="32"/>
      <c r="F22" s="117"/>
      <c r="G22" s="180"/>
      <c r="H22" s="181"/>
      <c r="I22" s="182"/>
      <c r="J22" s="183"/>
      <c r="K22" s="184"/>
      <c r="L22" s="185"/>
      <c r="M22" s="180"/>
      <c r="N22" s="186"/>
      <c r="O22" s="134">
        <v>1</v>
      </c>
      <c r="P22" s="54">
        <v>1</v>
      </c>
      <c r="Q22" s="180"/>
      <c r="R22" s="186"/>
      <c r="S22" s="180"/>
      <c r="T22" s="186"/>
      <c r="U22" s="180"/>
      <c r="V22" s="181"/>
      <c r="W22" s="54" t="s">
        <v>1125</v>
      </c>
      <c r="X22" s="964" t="s">
        <v>2539</v>
      </c>
      <c r="Y22" s="32"/>
      <c r="Z22" s="32"/>
      <c r="AA22" s="32"/>
      <c r="AB22" s="117"/>
      <c r="AC22" s="157">
        <f>AC12-AC13+AC14-AC15+SUM(AC16:AC21)</f>
        <v>4741201</v>
      </c>
      <c r="AD22" s="156">
        <f>AD12-AD13+AD14-AD15+SUM(AD16:AD21)</f>
        <v>6308314</v>
      </c>
    </row>
    <row r="23" spans="1:30">
      <c r="A23" s="54">
        <v>2</v>
      </c>
      <c r="B23" s="964" t="s">
        <v>223</v>
      </c>
      <c r="C23" s="32"/>
      <c r="D23" s="32"/>
      <c r="E23" s="32"/>
      <c r="F23" s="160" t="s">
        <v>901</v>
      </c>
      <c r="G23" s="159">
        <f>I23+K23+M23+Q23+S23+U23</f>
        <v>744969843</v>
      </c>
      <c r="H23" s="154">
        <f>J23+L23+N23+R23+T23+V23</f>
        <v>668698412</v>
      </c>
      <c r="I23" s="1592">
        <v>581398383</v>
      </c>
      <c r="J23" s="1593">
        <v>532550056</v>
      </c>
      <c r="K23" s="1594">
        <v>163571460</v>
      </c>
      <c r="L23" s="159">
        <v>136148356</v>
      </c>
      <c r="M23" s="159"/>
      <c r="N23" s="153"/>
      <c r="O23" s="134">
        <v>2</v>
      </c>
      <c r="P23" s="54">
        <v>2</v>
      </c>
      <c r="Q23" s="159"/>
      <c r="R23" s="153"/>
      <c r="S23" s="159"/>
      <c r="T23" s="153"/>
      <c r="U23" s="159"/>
      <c r="V23" s="154"/>
      <c r="W23" s="54" t="s">
        <v>1127</v>
      </c>
      <c r="X23" s="964" t="s">
        <v>2540</v>
      </c>
      <c r="Y23" s="32"/>
      <c r="Z23" s="32"/>
      <c r="AA23" s="32"/>
      <c r="AB23" s="117"/>
      <c r="AC23" s="185"/>
      <c r="AD23" s="192"/>
    </row>
    <row r="24" spans="1:30">
      <c r="A24" s="54">
        <v>3</v>
      </c>
      <c r="B24" s="964" t="s">
        <v>224</v>
      </c>
      <c r="C24" s="32"/>
      <c r="D24" s="32"/>
      <c r="E24" s="32"/>
      <c r="F24" s="117"/>
      <c r="G24" s="180"/>
      <c r="H24" s="181"/>
      <c r="I24" s="182"/>
      <c r="J24" s="183"/>
      <c r="K24" s="184"/>
      <c r="L24" s="185"/>
      <c r="M24" s="180"/>
      <c r="N24" s="186"/>
      <c r="O24" s="134">
        <v>3</v>
      </c>
      <c r="P24" s="54">
        <v>3</v>
      </c>
      <c r="Q24" s="180"/>
      <c r="R24" s="186"/>
      <c r="S24" s="180"/>
      <c r="T24" s="186"/>
      <c r="U24" s="180"/>
      <c r="V24" s="181"/>
      <c r="W24" s="54" t="s">
        <v>1130</v>
      </c>
      <c r="X24" s="964" t="s">
        <v>2541</v>
      </c>
      <c r="Y24" s="32"/>
      <c r="Z24" s="32"/>
      <c r="AA24" s="32"/>
      <c r="AB24" s="117"/>
      <c r="AC24" s="157"/>
      <c r="AD24" s="156"/>
    </row>
    <row r="25" spans="1:30">
      <c r="A25" s="54">
        <v>4</v>
      </c>
      <c r="B25" s="964" t="s">
        <v>225</v>
      </c>
      <c r="C25" s="32"/>
      <c r="D25" s="32"/>
      <c r="E25" s="32"/>
      <c r="F25" s="160" t="s">
        <v>3783</v>
      </c>
      <c r="G25" s="157">
        <f t="shared" ref="G25:H29" si="0">I25+K25+M25+Q25+S25+U25</f>
        <v>521874517</v>
      </c>
      <c r="H25" s="156">
        <f t="shared" si="0"/>
        <v>440450034</v>
      </c>
      <c r="I25" s="1595">
        <v>403779023</v>
      </c>
      <c r="J25" s="1596">
        <v>351723074</v>
      </c>
      <c r="K25" s="1597">
        <v>118095494</v>
      </c>
      <c r="L25" s="157">
        <v>88726960</v>
      </c>
      <c r="M25" s="157"/>
      <c r="N25" s="155"/>
      <c r="O25" s="134">
        <v>4</v>
      </c>
      <c r="P25" s="54">
        <v>4</v>
      </c>
      <c r="Q25" s="157"/>
      <c r="R25" s="155"/>
      <c r="S25" s="157"/>
      <c r="T25" s="155"/>
      <c r="U25" s="157"/>
      <c r="V25" s="156"/>
      <c r="W25" s="54" t="s">
        <v>1132</v>
      </c>
      <c r="X25" s="964" t="s">
        <v>2542</v>
      </c>
      <c r="Y25" s="32"/>
      <c r="Z25" s="32"/>
      <c r="AA25" s="32"/>
      <c r="AB25" s="160">
        <v>340</v>
      </c>
      <c r="AC25" s="157">
        <v>90648</v>
      </c>
      <c r="AD25" s="156">
        <v>90648</v>
      </c>
    </row>
    <row r="26" spans="1:30">
      <c r="A26" s="54">
        <v>5</v>
      </c>
      <c r="B26" s="964" t="s">
        <v>226</v>
      </c>
      <c r="C26" s="32"/>
      <c r="D26" s="32"/>
      <c r="E26" s="32"/>
      <c r="F26" s="160" t="s">
        <v>3783</v>
      </c>
      <c r="G26" s="157">
        <f t="shared" si="0"/>
        <v>40558282</v>
      </c>
      <c r="H26" s="156">
        <f t="shared" si="0"/>
        <v>38249517</v>
      </c>
      <c r="I26" s="1595">
        <v>31758428</v>
      </c>
      <c r="J26" s="1596">
        <v>30431217</v>
      </c>
      <c r="K26" s="1597">
        <v>8799854</v>
      </c>
      <c r="L26" s="157">
        <v>7818300</v>
      </c>
      <c r="M26" s="157"/>
      <c r="N26" s="155"/>
      <c r="O26" s="134">
        <v>5</v>
      </c>
      <c r="P26" s="54">
        <v>5</v>
      </c>
      <c r="Q26" s="157"/>
      <c r="R26" s="155"/>
      <c r="S26" s="157"/>
      <c r="T26" s="155"/>
      <c r="U26" s="157"/>
      <c r="V26" s="156"/>
      <c r="W26" s="54" t="s">
        <v>1134</v>
      </c>
      <c r="X26" s="964" t="s">
        <v>2543</v>
      </c>
      <c r="Y26" s="32"/>
      <c r="Z26" s="32"/>
      <c r="AA26" s="32"/>
      <c r="AB26" s="160">
        <v>340</v>
      </c>
      <c r="AC26" s="157">
        <f>265995-174710+252133-1172812</f>
        <v>-829394</v>
      </c>
      <c r="AD26" s="156">
        <v>-1111394</v>
      </c>
    </row>
    <row r="27" spans="1:30">
      <c r="A27" s="54">
        <v>6</v>
      </c>
      <c r="B27" s="964" t="s">
        <v>227</v>
      </c>
      <c r="C27" s="32"/>
      <c r="D27" s="32"/>
      <c r="E27" s="32"/>
      <c r="F27" s="160" t="s">
        <v>2400</v>
      </c>
      <c r="G27" s="157">
        <f t="shared" si="0"/>
        <v>40657007</v>
      </c>
      <c r="H27" s="156">
        <f t="shared" si="0"/>
        <v>37536189</v>
      </c>
      <c r="I27" s="1595">
        <v>31109269</v>
      </c>
      <c r="J27" s="1596">
        <v>29143312</v>
      </c>
      <c r="K27" s="1597">
        <v>9547738</v>
      </c>
      <c r="L27" s="157">
        <v>8392877</v>
      </c>
      <c r="M27" s="157"/>
      <c r="N27" s="155"/>
      <c r="O27" s="134">
        <v>6</v>
      </c>
      <c r="P27" s="54">
        <v>6</v>
      </c>
      <c r="Q27" s="157"/>
      <c r="R27" s="155"/>
      <c r="S27" s="157"/>
      <c r="T27" s="155"/>
      <c r="U27" s="157"/>
      <c r="V27" s="156"/>
      <c r="W27" s="54" t="s">
        <v>1136</v>
      </c>
      <c r="X27" s="964" t="s">
        <v>2544</v>
      </c>
      <c r="Y27" s="32"/>
      <c r="Z27" s="32"/>
      <c r="AA27" s="32"/>
      <c r="AB27" s="117"/>
      <c r="AC27" s="155">
        <f>SUM(AC24:AC26)</f>
        <v>-738746</v>
      </c>
      <c r="AD27" s="156">
        <f>SUM(AD24:AD26)</f>
        <v>-1020746</v>
      </c>
    </row>
    <row r="28" spans="1:30">
      <c r="A28" s="54">
        <v>7</v>
      </c>
      <c r="B28" s="964" t="s">
        <v>143</v>
      </c>
      <c r="C28" s="32"/>
      <c r="D28" s="32"/>
      <c r="E28" s="32"/>
      <c r="F28" s="160" t="s">
        <v>2400</v>
      </c>
      <c r="G28" s="157">
        <f t="shared" si="0"/>
        <v>45055</v>
      </c>
      <c r="H28" s="156">
        <f t="shared" si="0"/>
        <v>52887</v>
      </c>
      <c r="I28" s="1595">
        <v>40662</v>
      </c>
      <c r="J28" s="1596">
        <v>47320</v>
      </c>
      <c r="K28" s="1597">
        <v>4393</v>
      </c>
      <c r="L28" s="157">
        <v>5567</v>
      </c>
      <c r="M28" s="157"/>
      <c r="N28" s="155"/>
      <c r="O28" s="134">
        <v>7</v>
      </c>
      <c r="P28" s="54">
        <v>7</v>
      </c>
      <c r="Q28" s="157"/>
      <c r="R28" s="155"/>
      <c r="S28" s="157"/>
      <c r="T28" s="155"/>
      <c r="U28" s="157"/>
      <c r="V28" s="156"/>
      <c r="W28" s="54" t="s">
        <v>1138</v>
      </c>
      <c r="X28" s="964" t="s">
        <v>2545</v>
      </c>
      <c r="Y28" s="32"/>
      <c r="Z28" s="32"/>
      <c r="AA28" s="32"/>
      <c r="AB28" s="117"/>
      <c r="AC28" s="185"/>
      <c r="AD28" s="192"/>
    </row>
    <row r="29" spans="1:30">
      <c r="A29" s="54">
        <v>8</v>
      </c>
      <c r="B29" s="964" t="s">
        <v>144</v>
      </c>
      <c r="C29" s="32"/>
      <c r="D29" s="32"/>
      <c r="E29" s="32"/>
      <c r="F29" s="160" t="s">
        <v>2400</v>
      </c>
      <c r="G29" s="157">
        <f t="shared" si="0"/>
        <v>3157040</v>
      </c>
      <c r="H29" s="156">
        <f t="shared" si="0"/>
        <v>2629194</v>
      </c>
      <c r="I29" s="1595">
        <v>2693839</v>
      </c>
      <c r="J29" s="1596">
        <v>2245170</v>
      </c>
      <c r="K29" s="1597">
        <v>463201</v>
      </c>
      <c r="L29" s="157">
        <v>384024</v>
      </c>
      <c r="M29" s="157"/>
      <c r="N29" s="155"/>
      <c r="O29" s="134">
        <v>8</v>
      </c>
      <c r="P29" s="54">
        <v>8</v>
      </c>
      <c r="Q29" s="157"/>
      <c r="R29" s="155"/>
      <c r="S29" s="157"/>
      <c r="T29" s="155"/>
      <c r="U29" s="157"/>
      <c r="V29" s="156"/>
      <c r="W29" s="54" t="s">
        <v>1139</v>
      </c>
      <c r="X29" s="964" t="s">
        <v>2546</v>
      </c>
      <c r="Y29" s="32"/>
      <c r="Z29" s="32"/>
      <c r="AA29" s="32"/>
      <c r="AB29" s="160" t="s">
        <v>1900</v>
      </c>
      <c r="AC29" s="157">
        <v>79656</v>
      </c>
      <c r="AD29" s="156">
        <v>105675</v>
      </c>
    </row>
    <row r="30" spans="1:30">
      <c r="A30" s="51">
        <v>9</v>
      </c>
      <c r="B30" s="136" t="s">
        <v>145</v>
      </c>
      <c r="C30" s="35"/>
      <c r="D30" s="35"/>
      <c r="E30" s="35"/>
      <c r="F30" s="57"/>
      <c r="G30" s="161"/>
      <c r="H30" s="162"/>
      <c r="I30" s="1598"/>
      <c r="J30" s="1599"/>
      <c r="K30" s="1600"/>
      <c r="L30" s="161"/>
      <c r="M30" s="161"/>
      <c r="N30" s="179"/>
      <c r="O30" s="49">
        <v>9</v>
      </c>
      <c r="P30" s="51">
        <v>9</v>
      </c>
      <c r="Q30" s="161"/>
      <c r="R30" s="179"/>
      <c r="S30" s="161"/>
      <c r="T30" s="179"/>
      <c r="U30" s="161"/>
      <c r="V30" s="162"/>
      <c r="W30" s="54" t="s">
        <v>1141</v>
      </c>
      <c r="X30" s="964" t="s">
        <v>2547</v>
      </c>
      <c r="Y30" s="32"/>
      <c r="Z30" s="32"/>
      <c r="AA30" s="32"/>
      <c r="AB30" s="160" t="s">
        <v>1900</v>
      </c>
      <c r="AC30" s="157"/>
      <c r="AD30" s="156"/>
    </row>
    <row r="31" spans="1:30">
      <c r="A31" s="54"/>
      <c r="B31" s="964" t="s">
        <v>146</v>
      </c>
      <c r="C31" s="32"/>
      <c r="D31" s="32"/>
      <c r="E31" s="32"/>
      <c r="F31" s="117"/>
      <c r="G31" s="157">
        <f t="shared" ref="G31:H44" si="1">I31+K31+M31+Q31+S31+U31</f>
        <v>0</v>
      </c>
      <c r="H31" s="156">
        <f t="shared" si="1"/>
        <v>0</v>
      </c>
      <c r="I31" s="1595"/>
      <c r="J31" s="1596"/>
      <c r="K31" s="1597"/>
      <c r="L31" s="157"/>
      <c r="M31" s="157"/>
      <c r="N31" s="155"/>
      <c r="O31" s="134"/>
      <c r="P31" s="54"/>
      <c r="Q31" s="157"/>
      <c r="R31" s="155"/>
      <c r="S31" s="157"/>
      <c r="T31" s="155"/>
      <c r="U31" s="157"/>
      <c r="V31" s="156"/>
      <c r="W31" s="54" t="s">
        <v>1143</v>
      </c>
      <c r="X31" s="964" t="s">
        <v>2548</v>
      </c>
      <c r="Y31" s="32"/>
      <c r="Z31" s="32"/>
      <c r="AA31" s="32"/>
      <c r="AB31" s="160" t="s">
        <v>1900</v>
      </c>
      <c r="AC31" s="157">
        <v>-506700</v>
      </c>
      <c r="AD31" s="156">
        <v>-184964</v>
      </c>
    </row>
    <row r="32" spans="1:30">
      <c r="A32" s="54">
        <v>10</v>
      </c>
      <c r="B32" s="964" t="s">
        <v>317</v>
      </c>
      <c r="C32" s="32"/>
      <c r="D32" s="32"/>
      <c r="E32" s="32"/>
      <c r="F32" s="117"/>
      <c r="G32" s="157">
        <f t="shared" si="1"/>
        <v>0</v>
      </c>
      <c r="H32" s="156">
        <f t="shared" si="1"/>
        <v>0</v>
      </c>
      <c r="I32" s="1595"/>
      <c r="J32" s="1596"/>
      <c r="K32" s="1597"/>
      <c r="L32" s="157"/>
      <c r="M32" s="157"/>
      <c r="N32" s="155"/>
      <c r="O32" s="134">
        <v>10</v>
      </c>
      <c r="P32" s="54">
        <v>10</v>
      </c>
      <c r="Q32" s="157"/>
      <c r="R32" s="155"/>
      <c r="S32" s="157"/>
      <c r="T32" s="155"/>
      <c r="U32" s="157"/>
      <c r="V32" s="156"/>
      <c r="W32" s="54" t="s">
        <v>1145</v>
      </c>
      <c r="X32" s="964" t="s">
        <v>2549</v>
      </c>
      <c r="Y32" s="32"/>
      <c r="Z32" s="32"/>
      <c r="AA32" s="32"/>
      <c r="AB32" s="160" t="s">
        <v>1626</v>
      </c>
      <c r="AC32" s="157">
        <v>1517000</v>
      </c>
      <c r="AD32" s="156">
        <v>1784000</v>
      </c>
    </row>
    <row r="33" spans="1:30">
      <c r="A33" s="54">
        <v>11</v>
      </c>
      <c r="B33" s="964" t="s">
        <v>318</v>
      </c>
      <c r="C33" s="32"/>
      <c r="D33" s="32"/>
      <c r="E33" s="32"/>
      <c r="F33" s="117"/>
      <c r="G33" s="157">
        <f t="shared" si="1"/>
        <v>0</v>
      </c>
      <c r="H33" s="156">
        <f t="shared" si="1"/>
        <v>40000000</v>
      </c>
      <c r="I33" s="1595">
        <v>0</v>
      </c>
      <c r="J33" s="1596">
        <v>35965573</v>
      </c>
      <c r="K33" s="1597">
        <v>0</v>
      </c>
      <c r="L33" s="157">
        <v>4034427</v>
      </c>
      <c r="M33" s="157"/>
      <c r="N33" s="155"/>
      <c r="O33" s="134">
        <v>11</v>
      </c>
      <c r="P33" s="54">
        <v>11</v>
      </c>
      <c r="Q33" s="157"/>
      <c r="R33" s="155"/>
      <c r="S33" s="157"/>
      <c r="T33" s="155"/>
      <c r="U33" s="157"/>
      <c r="V33" s="156"/>
      <c r="W33" s="54" t="s">
        <v>1147</v>
      </c>
      <c r="X33" s="964" t="s">
        <v>2550</v>
      </c>
      <c r="Y33" s="32"/>
      <c r="Z33" s="32"/>
      <c r="AA33" s="32"/>
      <c r="AB33" s="160" t="s">
        <v>1626</v>
      </c>
      <c r="AC33" s="157">
        <v>2819000</v>
      </c>
      <c r="AD33" s="156">
        <v>2446500</v>
      </c>
    </row>
    <row r="34" spans="1:30">
      <c r="A34" s="54">
        <v>12</v>
      </c>
      <c r="B34" s="964" t="s">
        <v>319</v>
      </c>
      <c r="C34" s="32"/>
      <c r="D34" s="32"/>
      <c r="E34" s="32"/>
      <c r="F34" s="117"/>
      <c r="G34" s="157">
        <f t="shared" si="1"/>
        <v>0</v>
      </c>
      <c r="H34" s="156">
        <f t="shared" si="1"/>
        <v>0</v>
      </c>
      <c r="I34" s="1595"/>
      <c r="J34" s="1596">
        <v>0</v>
      </c>
      <c r="K34" s="1597"/>
      <c r="L34" s="157">
        <v>0</v>
      </c>
      <c r="M34" s="157"/>
      <c r="N34" s="155"/>
      <c r="O34" s="134">
        <v>12</v>
      </c>
      <c r="P34" s="54">
        <v>12</v>
      </c>
      <c r="Q34" s="157"/>
      <c r="R34" s="155"/>
      <c r="S34" s="157"/>
      <c r="T34" s="155"/>
      <c r="U34" s="157"/>
      <c r="V34" s="156"/>
      <c r="W34" s="54" t="s">
        <v>1149</v>
      </c>
      <c r="X34" s="964" t="s">
        <v>2551</v>
      </c>
      <c r="Y34" s="32"/>
      <c r="Z34" s="32"/>
      <c r="AA34" s="32"/>
      <c r="AB34" s="117"/>
      <c r="AC34" s="157"/>
      <c r="AD34" s="156"/>
    </row>
    <row r="35" spans="1:30">
      <c r="A35" s="54">
        <v>13</v>
      </c>
      <c r="B35" s="964" t="s">
        <v>320</v>
      </c>
      <c r="C35" s="32"/>
      <c r="D35" s="32"/>
      <c r="E35" s="32"/>
      <c r="F35" s="160" t="s">
        <v>1900</v>
      </c>
      <c r="G35" s="157">
        <f t="shared" si="1"/>
        <v>54726935</v>
      </c>
      <c r="H35" s="156">
        <f t="shared" si="1"/>
        <v>53333692</v>
      </c>
      <c r="I35" s="1595">
        <v>42747926</v>
      </c>
      <c r="J35" s="1596">
        <v>41880137</v>
      </c>
      <c r="K35" s="1597">
        <v>11979009</v>
      </c>
      <c r="L35" s="157">
        <v>11453555</v>
      </c>
      <c r="M35" s="157"/>
      <c r="N35" s="155"/>
      <c r="O35" s="134">
        <v>13</v>
      </c>
      <c r="P35" s="54">
        <v>13</v>
      </c>
      <c r="Q35" s="157"/>
      <c r="R35" s="155"/>
      <c r="S35" s="157"/>
      <c r="T35" s="155"/>
      <c r="U35" s="157"/>
      <c r="V35" s="156"/>
      <c r="W35" s="54" t="s">
        <v>1151</v>
      </c>
      <c r="X35" s="964" t="s">
        <v>2552</v>
      </c>
      <c r="Y35" s="32"/>
      <c r="Z35" s="32"/>
      <c r="AA35" s="32"/>
      <c r="AB35" s="117"/>
      <c r="AC35" s="157">
        <v>143000</v>
      </c>
      <c r="AD35" s="156">
        <v>192000</v>
      </c>
    </row>
    <row r="36" spans="1:30">
      <c r="A36" s="54">
        <v>14</v>
      </c>
      <c r="B36" s="964" t="s">
        <v>321</v>
      </c>
      <c r="C36" s="32"/>
      <c r="D36" s="32"/>
      <c r="E36" s="32"/>
      <c r="F36" s="160" t="s">
        <v>1900</v>
      </c>
      <c r="G36" s="157">
        <f t="shared" si="1"/>
        <v>11284400</v>
      </c>
      <c r="H36" s="156">
        <f t="shared" si="1"/>
        <v>1735657</v>
      </c>
      <c r="I36" s="1595">
        <v>8728100</v>
      </c>
      <c r="J36" s="1596">
        <v>4406957</v>
      </c>
      <c r="K36" s="1597">
        <v>2556300</v>
      </c>
      <c r="L36" s="157">
        <v>-2671300</v>
      </c>
      <c r="M36" s="157"/>
      <c r="N36" s="155"/>
      <c r="O36" s="134">
        <v>14</v>
      </c>
      <c r="P36" s="54">
        <v>14</v>
      </c>
      <c r="Q36" s="157"/>
      <c r="R36" s="155"/>
      <c r="S36" s="157"/>
      <c r="T36" s="155"/>
      <c r="U36" s="157"/>
      <c r="V36" s="156"/>
      <c r="W36" s="54" t="s">
        <v>1156</v>
      </c>
      <c r="X36" s="964" t="s">
        <v>2553</v>
      </c>
      <c r="Y36" s="32"/>
      <c r="Z36" s="32"/>
      <c r="AA36" s="32"/>
      <c r="AB36" s="117"/>
      <c r="AC36" s="157">
        <v>-1872044</v>
      </c>
      <c r="AD36" s="156">
        <v>-933789</v>
      </c>
    </row>
    <row r="37" spans="1:30">
      <c r="A37" s="54">
        <v>15</v>
      </c>
      <c r="B37" s="964" t="s">
        <v>322</v>
      </c>
      <c r="C37" s="32"/>
      <c r="D37" s="32"/>
      <c r="E37" s="32"/>
      <c r="F37" s="160" t="s">
        <v>1900</v>
      </c>
      <c r="G37" s="157">
        <f t="shared" si="1"/>
        <v>606964</v>
      </c>
      <c r="H37" s="156">
        <f t="shared" si="1"/>
        <v>1284833</v>
      </c>
      <c r="I37" s="1595">
        <v>222621</v>
      </c>
      <c r="J37" s="1596">
        <v>648519</v>
      </c>
      <c r="K37" s="1597">
        <v>384343</v>
      </c>
      <c r="L37" s="157">
        <v>636314</v>
      </c>
      <c r="M37" s="157"/>
      <c r="N37" s="155"/>
      <c r="O37" s="134">
        <v>15</v>
      </c>
      <c r="P37" s="54">
        <v>15</v>
      </c>
      <c r="Q37" s="157"/>
      <c r="R37" s="155"/>
      <c r="S37" s="157"/>
      <c r="T37" s="155"/>
      <c r="U37" s="157"/>
      <c r="V37" s="156"/>
      <c r="W37" s="54" t="s">
        <v>1158</v>
      </c>
      <c r="X37" s="964" t="s">
        <v>2554</v>
      </c>
      <c r="Y37" s="32"/>
      <c r="Z37" s="32"/>
      <c r="AA37" s="32"/>
      <c r="AB37" s="117"/>
      <c r="AC37" s="157">
        <f>AC22-AC27-AC36</f>
        <v>7351991</v>
      </c>
      <c r="AD37" s="156">
        <f>AD22-AD27-AD36</f>
        <v>8262849</v>
      </c>
    </row>
    <row r="38" spans="1:30" ht="15.75">
      <c r="A38" s="54">
        <v>16</v>
      </c>
      <c r="B38" s="964" t="s">
        <v>1625</v>
      </c>
      <c r="C38" s="32"/>
      <c r="D38" s="32"/>
      <c r="E38" s="32"/>
      <c r="F38" s="160" t="s">
        <v>1626</v>
      </c>
      <c r="G38" s="157">
        <f t="shared" si="1"/>
        <v>30878260</v>
      </c>
      <c r="H38" s="156">
        <f t="shared" si="1"/>
        <v>17761075</v>
      </c>
      <c r="I38" s="1595">
        <v>23346240</v>
      </c>
      <c r="J38" s="1596">
        <v>8311300</v>
      </c>
      <c r="K38" s="1597">
        <v>7532020</v>
      </c>
      <c r="L38" s="157">
        <v>9449775</v>
      </c>
      <c r="M38" s="157"/>
      <c r="N38" s="155"/>
      <c r="O38" s="134">
        <v>16</v>
      </c>
      <c r="P38" s="54">
        <v>16</v>
      </c>
      <c r="Q38" s="157"/>
      <c r="R38" s="155"/>
      <c r="S38" s="157"/>
      <c r="T38" s="155"/>
      <c r="U38" s="157"/>
      <c r="V38" s="156"/>
      <c r="W38" s="54" t="s">
        <v>1161</v>
      </c>
      <c r="X38" s="1419" t="s">
        <v>838</v>
      </c>
      <c r="Y38" s="38"/>
      <c r="Z38" s="38"/>
      <c r="AA38" s="38"/>
      <c r="AB38" s="117"/>
      <c r="AC38" s="185"/>
      <c r="AD38" s="192"/>
    </row>
    <row r="39" spans="1:30">
      <c r="A39" s="54">
        <v>17</v>
      </c>
      <c r="B39" s="964" t="s">
        <v>1627</v>
      </c>
      <c r="C39" s="32"/>
      <c r="D39" s="32"/>
      <c r="E39" s="32"/>
      <c r="F39" s="160" t="s">
        <v>1626</v>
      </c>
      <c r="G39" s="157">
        <f t="shared" si="1"/>
        <v>16605836</v>
      </c>
      <c r="H39" s="156">
        <f t="shared" si="1"/>
        <v>8094432</v>
      </c>
      <c r="I39" s="1595">
        <v>11220758</v>
      </c>
      <c r="J39" s="1596">
        <v>5026457</v>
      </c>
      <c r="K39" s="1597">
        <v>5385078</v>
      </c>
      <c r="L39" s="157">
        <v>3067975</v>
      </c>
      <c r="M39" s="157"/>
      <c r="N39" s="155"/>
      <c r="O39" s="134">
        <v>17</v>
      </c>
      <c r="P39" s="54">
        <v>17</v>
      </c>
      <c r="Q39" s="157"/>
      <c r="R39" s="155"/>
      <c r="S39" s="157"/>
      <c r="T39" s="155"/>
      <c r="U39" s="157"/>
      <c r="V39" s="156"/>
      <c r="W39" s="54" t="s">
        <v>1163</v>
      </c>
      <c r="X39" s="964" t="s">
        <v>2555</v>
      </c>
      <c r="Y39" s="32"/>
      <c r="Z39" s="32"/>
      <c r="AA39" s="32"/>
      <c r="AB39" s="117"/>
      <c r="AC39" s="157">
        <v>22030517</v>
      </c>
      <c r="AD39" s="156">
        <v>23570455</v>
      </c>
    </row>
    <row r="40" spans="1:30">
      <c r="A40" s="54">
        <v>18</v>
      </c>
      <c r="B40" s="964" t="s">
        <v>1628</v>
      </c>
      <c r="C40" s="32"/>
      <c r="D40" s="32"/>
      <c r="E40" s="32"/>
      <c r="F40" s="160">
        <v>266</v>
      </c>
      <c r="G40" s="157">
        <f t="shared" si="1"/>
        <v>0</v>
      </c>
      <c r="H40" s="156">
        <f t="shared" si="1"/>
        <v>0</v>
      </c>
      <c r="I40" s="1595"/>
      <c r="J40" s="1596"/>
      <c r="K40" s="1597"/>
      <c r="L40" s="157"/>
      <c r="M40" s="157"/>
      <c r="N40" s="155"/>
      <c r="O40" s="134">
        <v>18</v>
      </c>
      <c r="P40" s="54">
        <v>18</v>
      </c>
      <c r="Q40" s="157"/>
      <c r="R40" s="155"/>
      <c r="S40" s="157"/>
      <c r="T40" s="155"/>
      <c r="U40" s="157"/>
      <c r="V40" s="156"/>
      <c r="W40" s="54" t="s">
        <v>1165</v>
      </c>
      <c r="X40" s="964" t="s">
        <v>2556</v>
      </c>
      <c r="Y40" s="32"/>
      <c r="Z40" s="32"/>
      <c r="AA40" s="32"/>
      <c r="AB40" s="117"/>
      <c r="AC40" s="157">
        <v>348743</v>
      </c>
      <c r="AD40" s="156">
        <v>415437</v>
      </c>
    </row>
    <row r="41" spans="1:30">
      <c r="A41" s="54">
        <v>19</v>
      </c>
      <c r="B41" s="964" t="s">
        <v>1629</v>
      </c>
      <c r="C41" s="32"/>
      <c r="D41" s="32"/>
      <c r="E41" s="32"/>
      <c r="F41" s="117"/>
      <c r="G41" s="157">
        <f t="shared" si="1"/>
        <v>0</v>
      </c>
      <c r="H41" s="156">
        <f t="shared" si="1"/>
        <v>0</v>
      </c>
      <c r="I41" s="1595"/>
      <c r="J41" s="1596"/>
      <c r="K41" s="1597"/>
      <c r="L41" s="157"/>
      <c r="M41" s="157"/>
      <c r="N41" s="155"/>
      <c r="O41" s="134">
        <v>19</v>
      </c>
      <c r="P41" s="54">
        <v>19</v>
      </c>
      <c r="Q41" s="157"/>
      <c r="R41" s="155"/>
      <c r="S41" s="157"/>
      <c r="T41" s="155"/>
      <c r="U41" s="157"/>
      <c r="V41" s="156"/>
      <c r="W41" s="54" t="s">
        <v>1167</v>
      </c>
      <c r="X41" s="964" t="s">
        <v>2557</v>
      </c>
      <c r="Y41" s="32"/>
      <c r="Z41" s="32"/>
      <c r="AA41" s="32"/>
      <c r="AB41" s="117"/>
      <c r="AC41" s="157">
        <v>624558</v>
      </c>
      <c r="AD41" s="156">
        <v>606254</v>
      </c>
    </row>
    <row r="42" spans="1:30">
      <c r="A42" s="54">
        <v>20</v>
      </c>
      <c r="B42" s="964" t="s">
        <v>1630</v>
      </c>
      <c r="C42" s="32"/>
      <c r="D42" s="32"/>
      <c r="E42" s="32"/>
      <c r="F42" s="117"/>
      <c r="G42" s="157">
        <f t="shared" si="1"/>
        <v>0</v>
      </c>
      <c r="H42" s="156">
        <f t="shared" si="1"/>
        <v>0</v>
      </c>
      <c r="I42" s="1595"/>
      <c r="J42" s="1596"/>
      <c r="K42" s="1597"/>
      <c r="L42" s="157"/>
      <c r="M42" s="157"/>
      <c r="N42" s="155"/>
      <c r="O42" s="134">
        <v>20</v>
      </c>
      <c r="P42" s="54">
        <v>20</v>
      </c>
      <c r="Q42" s="157"/>
      <c r="R42" s="155"/>
      <c r="S42" s="157"/>
      <c r="T42" s="155"/>
      <c r="U42" s="157"/>
      <c r="V42" s="156"/>
      <c r="W42" s="54" t="s">
        <v>1169</v>
      </c>
      <c r="X42" s="964" t="s">
        <v>2558</v>
      </c>
      <c r="Y42" s="32"/>
      <c r="Z42" s="32"/>
      <c r="AA42" s="32"/>
      <c r="AB42" s="117"/>
      <c r="AC42" s="157"/>
      <c r="AD42" s="156"/>
    </row>
    <row r="43" spans="1:30">
      <c r="A43" s="54">
        <v>21</v>
      </c>
      <c r="B43" s="964" t="s">
        <v>1631</v>
      </c>
      <c r="C43" s="32"/>
      <c r="D43" s="32"/>
      <c r="E43" s="32"/>
      <c r="F43" s="117"/>
      <c r="G43" s="157">
        <f t="shared" si="1"/>
        <v>0</v>
      </c>
      <c r="H43" s="156">
        <f t="shared" si="1"/>
        <v>0</v>
      </c>
      <c r="I43" s="1595"/>
      <c r="J43" s="1596"/>
      <c r="K43" s="1597"/>
      <c r="L43" s="157"/>
      <c r="M43" s="157"/>
      <c r="N43" s="155"/>
      <c r="O43" s="134">
        <v>21</v>
      </c>
      <c r="P43" s="54">
        <v>21</v>
      </c>
      <c r="Q43" s="157"/>
      <c r="R43" s="155"/>
      <c r="S43" s="157"/>
      <c r="T43" s="155"/>
      <c r="U43" s="157"/>
      <c r="V43" s="156"/>
      <c r="W43" s="54" t="s">
        <v>1171</v>
      </c>
      <c r="X43" s="964" t="s">
        <v>2559</v>
      </c>
      <c r="Y43" s="32"/>
      <c r="Z43" s="32"/>
      <c r="AA43" s="32"/>
      <c r="AB43" s="117"/>
      <c r="AC43" s="157"/>
      <c r="AD43" s="156"/>
    </row>
    <row r="44" spans="1:30">
      <c r="A44" s="54">
        <v>22</v>
      </c>
      <c r="B44" s="964" t="s">
        <v>1632</v>
      </c>
      <c r="C44" s="32"/>
      <c r="D44" s="32"/>
      <c r="E44" s="32"/>
      <c r="F44" s="117"/>
      <c r="G44" s="157">
        <f t="shared" si="1"/>
        <v>-274999</v>
      </c>
      <c r="H44" s="156">
        <f t="shared" si="1"/>
        <v>0</v>
      </c>
      <c r="I44" s="1595">
        <v>-259295</v>
      </c>
      <c r="J44" s="1596">
        <v>0</v>
      </c>
      <c r="K44" s="1597">
        <v>-15704</v>
      </c>
      <c r="L44" s="157">
        <v>0</v>
      </c>
      <c r="M44" s="157"/>
      <c r="N44" s="155"/>
      <c r="O44" s="134">
        <v>22</v>
      </c>
      <c r="P44" s="54">
        <v>22</v>
      </c>
      <c r="Q44" s="157"/>
      <c r="R44" s="155"/>
      <c r="S44" s="157"/>
      <c r="T44" s="155"/>
      <c r="U44" s="157"/>
      <c r="V44" s="156"/>
      <c r="W44" s="54" t="s">
        <v>1173</v>
      </c>
      <c r="X44" s="964" t="s">
        <v>2560</v>
      </c>
      <c r="Y44" s="32"/>
      <c r="Z44" s="32"/>
      <c r="AA44" s="32"/>
      <c r="AB44" s="160">
        <v>340</v>
      </c>
      <c r="AC44" s="157"/>
      <c r="AD44" s="156"/>
    </row>
    <row r="45" spans="1:30">
      <c r="A45" s="54">
        <v>23</v>
      </c>
      <c r="B45" s="964" t="s">
        <v>1633</v>
      </c>
      <c r="C45" s="32"/>
      <c r="D45" s="32"/>
      <c r="E45" s="32"/>
      <c r="F45" s="117"/>
      <c r="G45" s="157">
        <f t="shared" ref="G45:N45" si="2">SUM(G25:G33)-G34+SUM(G35:G38)-G39+G40-G41+G42-G43+G44</f>
        <v>686907625</v>
      </c>
      <c r="H45" s="156">
        <f t="shared" si="2"/>
        <v>624938646</v>
      </c>
      <c r="I45" s="189">
        <f t="shared" si="2"/>
        <v>532946055</v>
      </c>
      <c r="J45" s="157">
        <f t="shared" si="2"/>
        <v>499776122</v>
      </c>
      <c r="K45" s="157">
        <f t="shared" si="2"/>
        <v>153961570</v>
      </c>
      <c r="L45" s="157">
        <f t="shared" si="2"/>
        <v>125162524</v>
      </c>
      <c r="M45" s="157">
        <f t="shared" si="2"/>
        <v>0</v>
      </c>
      <c r="N45" s="157">
        <f t="shared" si="2"/>
        <v>0</v>
      </c>
      <c r="O45" s="134">
        <v>23</v>
      </c>
      <c r="P45" s="54">
        <v>23</v>
      </c>
      <c r="Q45" s="157">
        <f t="shared" ref="Q45:V45" si="3">SUM(Q25:Q33)-Q34+SUM(Q35:Q38)-Q39+Q40-Q41+Q42-Q43+Q44</f>
        <v>0</v>
      </c>
      <c r="R45" s="157">
        <f t="shared" si="3"/>
        <v>0</v>
      </c>
      <c r="S45" s="157">
        <f t="shared" si="3"/>
        <v>0</v>
      </c>
      <c r="T45" s="157">
        <f t="shared" si="3"/>
        <v>0</v>
      </c>
      <c r="U45" s="157">
        <f t="shared" si="3"/>
        <v>0</v>
      </c>
      <c r="V45" s="156">
        <f t="shared" si="3"/>
        <v>0</v>
      </c>
      <c r="W45" s="54" t="s">
        <v>1175</v>
      </c>
      <c r="X45" s="964" t="s">
        <v>2561</v>
      </c>
      <c r="Y45" s="32"/>
      <c r="Z45" s="32"/>
      <c r="AA45" s="32"/>
      <c r="AB45" s="160">
        <v>340</v>
      </c>
      <c r="AC45" s="157">
        <v>8934776</v>
      </c>
      <c r="AD45" s="156">
        <v>7538619</v>
      </c>
    </row>
    <row r="46" spans="1:30">
      <c r="A46" s="51">
        <v>24</v>
      </c>
      <c r="B46" s="136" t="s">
        <v>1634</v>
      </c>
      <c r="C46" s="35"/>
      <c r="D46" s="35"/>
      <c r="E46" s="35"/>
      <c r="F46" s="57"/>
      <c r="G46" s="161"/>
      <c r="H46" s="162"/>
      <c r="I46" s="188"/>
      <c r="J46" s="62"/>
      <c r="K46" s="35"/>
      <c r="L46" s="57"/>
      <c r="M46" s="161"/>
      <c r="N46" s="179"/>
      <c r="O46" s="49">
        <v>24</v>
      </c>
      <c r="P46" s="51">
        <v>24</v>
      </c>
      <c r="Q46" s="161"/>
      <c r="R46" s="179"/>
      <c r="S46" s="161"/>
      <c r="T46" s="179"/>
      <c r="U46" s="161"/>
      <c r="V46" s="162"/>
      <c r="W46" s="54" t="s">
        <v>1177</v>
      </c>
      <c r="X46" s="1422" t="s">
        <v>2562</v>
      </c>
      <c r="Y46" s="32"/>
      <c r="Z46" s="32"/>
      <c r="AA46" s="32"/>
      <c r="AB46" s="117"/>
      <c r="AC46" s="157">
        <v>368263</v>
      </c>
      <c r="AD46" s="156">
        <v>406609</v>
      </c>
    </row>
    <row r="47" spans="1:30">
      <c r="A47" s="54"/>
      <c r="B47" s="964" t="s">
        <v>1635</v>
      </c>
      <c r="C47" s="32"/>
      <c r="D47" s="32"/>
      <c r="E47" s="32"/>
      <c r="F47" s="117"/>
      <c r="G47" s="159">
        <f t="shared" ref="G47:N47" si="4">G23-G45</f>
        <v>58062218</v>
      </c>
      <c r="H47" s="154">
        <f t="shared" si="4"/>
        <v>43759766</v>
      </c>
      <c r="I47" s="190">
        <f t="shared" si="4"/>
        <v>48452328</v>
      </c>
      <c r="J47" s="159">
        <f t="shared" si="4"/>
        <v>32773934</v>
      </c>
      <c r="K47" s="159">
        <f t="shared" si="4"/>
        <v>9609890</v>
      </c>
      <c r="L47" s="159">
        <f t="shared" si="4"/>
        <v>10985832</v>
      </c>
      <c r="M47" s="159">
        <f t="shared" si="4"/>
        <v>0</v>
      </c>
      <c r="N47" s="159">
        <f t="shared" si="4"/>
        <v>0</v>
      </c>
      <c r="O47" s="154"/>
      <c r="P47" s="187"/>
      <c r="Q47" s="159">
        <f t="shared" ref="Q47:V47" si="5">Q23-Q45</f>
        <v>0</v>
      </c>
      <c r="R47" s="159">
        <f t="shared" si="5"/>
        <v>0</v>
      </c>
      <c r="S47" s="159">
        <f t="shared" si="5"/>
        <v>0</v>
      </c>
      <c r="T47" s="159">
        <f t="shared" si="5"/>
        <v>0</v>
      </c>
      <c r="U47" s="159">
        <f t="shared" si="5"/>
        <v>0</v>
      </c>
      <c r="V47" s="154">
        <f t="shared" si="5"/>
        <v>0</v>
      </c>
      <c r="W47" s="54" t="s">
        <v>1179</v>
      </c>
      <c r="X47" s="964" t="s">
        <v>2563</v>
      </c>
      <c r="Y47" s="32"/>
      <c r="Z47" s="32"/>
      <c r="AA47" s="32"/>
      <c r="AB47" s="117"/>
      <c r="AC47" s="157">
        <f>SUM(AC39:AC41)-AC42-AC43+AC44+AC45-AC46</f>
        <v>31570331</v>
      </c>
      <c r="AD47" s="156">
        <f>SUM(AD39:AD41)-AD42-AD43+AD44+AD45-AD46</f>
        <v>31724156</v>
      </c>
    </row>
    <row r="48" spans="1:30">
      <c r="A48" s="34"/>
      <c r="B48" s="30"/>
      <c r="C48" s="35"/>
      <c r="D48" s="35"/>
      <c r="E48" s="35"/>
      <c r="F48" s="30"/>
      <c r="G48" s="144"/>
      <c r="H48" s="145"/>
      <c r="I48" s="34"/>
      <c r="J48" s="30"/>
      <c r="K48" s="35"/>
      <c r="L48" s="30"/>
      <c r="M48" s="144"/>
      <c r="N48" s="144"/>
      <c r="O48" s="39"/>
      <c r="P48" s="72"/>
      <c r="Q48" s="30"/>
      <c r="R48" s="30"/>
      <c r="S48" s="30"/>
      <c r="T48" s="30"/>
      <c r="U48" s="30"/>
      <c r="V48" s="39"/>
      <c r="W48" s="54" t="s">
        <v>1181</v>
      </c>
      <c r="X48" s="964" t="s">
        <v>2564</v>
      </c>
      <c r="Y48" s="32"/>
      <c r="Z48" s="32"/>
      <c r="AA48" s="32"/>
      <c r="AB48" s="117"/>
      <c r="AC48" s="157">
        <f>AC8+AC37-AC47</f>
        <v>33843878</v>
      </c>
      <c r="AD48" s="156">
        <f>AD8+AD37-AD47</f>
        <v>20298459</v>
      </c>
    </row>
    <row r="49" spans="1:30" ht="15.75">
      <c r="A49" s="34"/>
      <c r="B49" s="30"/>
      <c r="C49" s="35"/>
      <c r="D49" s="35"/>
      <c r="E49" s="35"/>
      <c r="F49" s="30"/>
      <c r="G49" s="144"/>
      <c r="H49" s="145"/>
      <c r="I49" s="34"/>
      <c r="J49" s="30"/>
      <c r="K49" s="35"/>
      <c r="L49" s="30"/>
      <c r="M49" s="144"/>
      <c r="N49" s="144"/>
      <c r="O49" s="39"/>
      <c r="P49" s="72"/>
      <c r="Q49" s="30"/>
      <c r="R49" s="30"/>
      <c r="S49" s="30"/>
      <c r="T49" s="30"/>
      <c r="U49" s="30"/>
      <c r="V49" s="39"/>
      <c r="W49" s="54" t="s">
        <v>1183</v>
      </c>
      <c r="X49" s="1419" t="s">
        <v>851</v>
      </c>
      <c r="Y49" s="38"/>
      <c r="Z49" s="38"/>
      <c r="AA49" s="38"/>
      <c r="AB49" s="117"/>
      <c r="AC49" s="185"/>
      <c r="AD49" s="192"/>
    </row>
    <row r="50" spans="1:30">
      <c r="A50" s="34"/>
      <c r="B50" s="30"/>
      <c r="C50" s="35"/>
      <c r="D50" s="35"/>
      <c r="E50" s="35"/>
      <c r="F50" s="30"/>
      <c r="G50" s="144"/>
      <c r="H50" s="145"/>
      <c r="I50" s="34"/>
      <c r="J50" s="30"/>
      <c r="K50" s="35"/>
      <c r="L50" s="30"/>
      <c r="M50" s="144"/>
      <c r="N50" s="144"/>
      <c r="O50" s="39"/>
      <c r="P50" s="72"/>
      <c r="Q50" s="30"/>
      <c r="R50" s="30"/>
      <c r="S50" s="30"/>
      <c r="T50" s="30"/>
      <c r="U50" s="30"/>
      <c r="V50" s="39"/>
      <c r="W50" s="54" t="s">
        <v>1185</v>
      </c>
      <c r="X50" s="964" t="s">
        <v>2565</v>
      </c>
      <c r="Y50" s="32"/>
      <c r="Z50" s="32"/>
      <c r="AA50" s="32"/>
      <c r="AB50" s="117"/>
      <c r="AC50" s="157"/>
      <c r="AD50" s="156"/>
    </row>
    <row r="51" spans="1:30">
      <c r="A51" s="34"/>
      <c r="B51" s="30"/>
      <c r="C51" s="35"/>
      <c r="D51" s="35"/>
      <c r="E51" s="35"/>
      <c r="F51" s="30"/>
      <c r="G51" s="144"/>
      <c r="H51" s="145"/>
      <c r="I51" s="34"/>
      <c r="J51" s="30"/>
      <c r="K51" s="35"/>
      <c r="L51" s="30"/>
      <c r="M51" s="144"/>
      <c r="N51" s="144"/>
      <c r="O51" s="39"/>
      <c r="P51" s="72"/>
      <c r="Q51" s="30"/>
      <c r="R51" s="30"/>
      <c r="S51" s="30"/>
      <c r="T51" s="30"/>
      <c r="U51" s="30"/>
      <c r="V51" s="39"/>
      <c r="W51" s="54" t="s">
        <v>1187</v>
      </c>
      <c r="X51" s="964" t="s">
        <v>2566</v>
      </c>
      <c r="Y51" s="32"/>
      <c r="Z51" s="32"/>
      <c r="AA51" s="32"/>
      <c r="AB51" s="117"/>
      <c r="AC51" s="157"/>
      <c r="AD51" s="156"/>
    </row>
    <row r="52" spans="1:30">
      <c r="A52" s="34"/>
      <c r="B52" s="30"/>
      <c r="C52" s="35"/>
      <c r="D52" s="35"/>
      <c r="E52" s="35"/>
      <c r="F52" s="30"/>
      <c r="G52" s="144"/>
      <c r="H52" s="145"/>
      <c r="I52" s="34"/>
      <c r="J52" s="30"/>
      <c r="K52" s="35"/>
      <c r="L52" s="30"/>
      <c r="M52" s="144"/>
      <c r="N52" s="144"/>
      <c r="O52" s="39"/>
      <c r="P52" s="72"/>
      <c r="Q52" s="30"/>
      <c r="R52" s="30"/>
      <c r="S52" s="30"/>
      <c r="T52" s="30"/>
      <c r="U52" s="30"/>
      <c r="V52" s="39"/>
      <c r="W52" s="54" t="s">
        <v>1189</v>
      </c>
      <c r="X52" s="964" t="s">
        <v>2567</v>
      </c>
      <c r="Y52" s="32"/>
      <c r="Z52" s="32"/>
      <c r="AA52" s="32"/>
      <c r="AB52" s="117"/>
      <c r="AC52" s="157">
        <f>AC50-AC51</f>
        <v>0</v>
      </c>
      <c r="AD52" s="156">
        <f>AD50-AD51</f>
        <v>0</v>
      </c>
    </row>
    <row r="53" spans="1:30">
      <c r="A53" s="34"/>
      <c r="B53" s="30"/>
      <c r="C53" s="35"/>
      <c r="D53" s="35"/>
      <c r="E53" s="35"/>
      <c r="F53" s="30"/>
      <c r="G53" s="144"/>
      <c r="H53" s="145"/>
      <c r="I53" s="34"/>
      <c r="J53" s="30"/>
      <c r="K53" s="35"/>
      <c r="L53" s="30"/>
      <c r="M53" s="144"/>
      <c r="N53" s="144"/>
      <c r="O53" s="39"/>
      <c r="P53" s="72"/>
      <c r="Q53" s="30"/>
      <c r="R53" s="30"/>
      <c r="S53" s="30"/>
      <c r="T53" s="30"/>
      <c r="U53" s="30"/>
      <c r="V53" s="39"/>
      <c r="W53" s="54" t="s">
        <v>2568</v>
      </c>
      <c r="X53" s="964" t="s">
        <v>2569</v>
      </c>
      <c r="Y53" s="32"/>
      <c r="Z53" s="32"/>
      <c r="AA53" s="32"/>
      <c r="AB53" s="160" t="s">
        <v>1900</v>
      </c>
      <c r="AC53" s="157"/>
      <c r="AD53" s="156"/>
    </row>
    <row r="54" spans="1:30">
      <c r="A54" s="34"/>
      <c r="B54" s="30"/>
      <c r="C54" s="35"/>
      <c r="D54" s="35"/>
      <c r="E54" s="35"/>
      <c r="F54" s="30"/>
      <c r="G54" s="144"/>
      <c r="H54" s="145"/>
      <c r="I54" s="34"/>
      <c r="J54" s="30"/>
      <c r="K54" s="35"/>
      <c r="L54" s="30"/>
      <c r="M54" s="144"/>
      <c r="N54" s="144"/>
      <c r="O54" s="39"/>
      <c r="P54" s="72"/>
      <c r="Q54" s="30"/>
      <c r="R54" s="30"/>
      <c r="S54" s="30"/>
      <c r="T54" s="30"/>
      <c r="U54" s="30"/>
      <c r="V54" s="39"/>
      <c r="W54" s="54" t="s">
        <v>2570</v>
      </c>
      <c r="X54" s="964" t="s">
        <v>2571</v>
      </c>
      <c r="Y54" s="32"/>
      <c r="Z54" s="32"/>
      <c r="AA54" s="32"/>
      <c r="AB54" s="117"/>
      <c r="AC54" s="157">
        <f>AC52-AC53</f>
        <v>0</v>
      </c>
      <c r="AD54" s="156">
        <f>AD52-AD53</f>
        <v>0</v>
      </c>
    </row>
    <row r="55" spans="1:30">
      <c r="A55" s="34"/>
      <c r="B55" s="30"/>
      <c r="C55" s="35"/>
      <c r="D55" s="35"/>
      <c r="E55" s="35"/>
      <c r="F55" s="30"/>
      <c r="G55" s="144"/>
      <c r="H55" s="145"/>
      <c r="I55" s="34"/>
      <c r="J55" s="30"/>
      <c r="K55" s="35"/>
      <c r="L55" s="30"/>
      <c r="M55" s="144"/>
      <c r="N55" s="144"/>
      <c r="O55" s="39"/>
      <c r="P55" s="72"/>
      <c r="Q55" s="30"/>
      <c r="R55" s="30"/>
      <c r="S55" s="30"/>
      <c r="T55" s="30"/>
      <c r="U55" s="30"/>
      <c r="V55" s="39"/>
      <c r="W55" s="54" t="s">
        <v>2572</v>
      </c>
      <c r="X55" s="964" t="s">
        <v>2573</v>
      </c>
      <c r="Y55" s="32"/>
      <c r="Z55" s="32"/>
      <c r="AA55" s="32"/>
      <c r="AB55" s="117"/>
      <c r="AC55" s="159">
        <f>AC48-AC54</f>
        <v>33843878</v>
      </c>
      <c r="AD55" s="154">
        <f>AD48-AD54</f>
        <v>20298459</v>
      </c>
    </row>
    <row r="56" spans="1:30">
      <c r="A56" s="34"/>
      <c r="B56" s="30"/>
      <c r="C56" s="35"/>
      <c r="D56" s="35"/>
      <c r="E56" s="35"/>
      <c r="F56" s="30"/>
      <c r="G56" s="144"/>
      <c r="H56" s="145"/>
      <c r="I56" s="34"/>
      <c r="J56" s="30"/>
      <c r="K56" s="35"/>
      <c r="L56" s="30"/>
      <c r="M56" s="144"/>
      <c r="N56" s="144"/>
      <c r="O56" s="39"/>
      <c r="P56" s="72"/>
      <c r="Q56" s="30"/>
      <c r="R56" s="30"/>
      <c r="S56" s="30"/>
      <c r="T56" s="30"/>
      <c r="U56" s="30"/>
      <c r="V56" s="39"/>
      <c r="W56" s="34"/>
      <c r="X56" s="30"/>
      <c r="Y56" s="35"/>
      <c r="Z56" s="35"/>
      <c r="AA56" s="35"/>
      <c r="AB56" s="30"/>
      <c r="AC56" s="144"/>
      <c r="AD56" s="145"/>
    </row>
    <row r="57" spans="1:30">
      <c r="A57" s="34"/>
      <c r="B57" s="30"/>
      <c r="C57" s="35"/>
      <c r="D57" s="35"/>
      <c r="E57" s="35"/>
      <c r="F57" s="30"/>
      <c r="G57" s="144"/>
      <c r="H57" s="145"/>
      <c r="I57" s="34"/>
      <c r="J57" s="30"/>
      <c r="K57" s="35"/>
      <c r="L57" s="30"/>
      <c r="M57" s="144"/>
      <c r="N57" s="144"/>
      <c r="O57" s="39"/>
      <c r="P57" s="72"/>
      <c r="Q57" s="30"/>
      <c r="R57" s="30"/>
      <c r="S57" s="30"/>
      <c r="T57" s="30"/>
      <c r="U57" s="30"/>
      <c r="V57" s="39"/>
      <c r="W57" s="34"/>
      <c r="X57" s="30"/>
      <c r="Y57" s="35"/>
      <c r="Z57" s="35"/>
      <c r="AA57" s="35"/>
      <c r="AB57" s="30"/>
      <c r="AC57" s="1423"/>
      <c r="AD57" s="145"/>
    </row>
    <row r="58" spans="1:30" ht="15.75" thickBot="1">
      <c r="A58" s="40"/>
      <c r="B58" s="41"/>
      <c r="C58" s="42"/>
      <c r="D58" s="42"/>
      <c r="E58" s="42"/>
      <c r="F58" s="41"/>
      <c r="G58" s="146"/>
      <c r="H58" s="147"/>
      <c r="I58" s="40"/>
      <c r="J58" s="41"/>
      <c r="K58" s="42"/>
      <c r="L58" s="41"/>
      <c r="M58" s="146"/>
      <c r="N58" s="146"/>
      <c r="O58" s="191"/>
      <c r="P58" s="112"/>
      <c r="Q58" s="41"/>
      <c r="R58" s="41"/>
      <c r="S58" s="41"/>
      <c r="T58" s="41"/>
      <c r="U58" s="41"/>
      <c r="V58" s="191"/>
      <c r="W58" s="40"/>
      <c r="X58" s="41"/>
      <c r="Y58" s="42"/>
      <c r="Z58" s="42"/>
      <c r="AA58" s="42"/>
      <c r="AB58" s="41"/>
      <c r="AC58" s="146"/>
      <c r="AD58" s="147"/>
    </row>
    <row r="59" spans="1:30">
      <c r="A59" s="30"/>
      <c r="B59" s="30"/>
      <c r="C59" s="35"/>
      <c r="D59" s="35"/>
      <c r="E59" s="35"/>
      <c r="F59" s="30"/>
      <c r="G59" s="144"/>
      <c r="H59" s="144"/>
      <c r="I59" s="30"/>
      <c r="J59" s="30"/>
      <c r="K59" s="35"/>
      <c r="L59" s="30"/>
      <c r="M59" s="144"/>
      <c r="N59" s="144"/>
      <c r="O59" s="30"/>
      <c r="P59" s="17"/>
      <c r="Q59" s="30"/>
      <c r="R59" s="30"/>
      <c r="S59" s="30"/>
      <c r="T59" s="30"/>
      <c r="U59" s="30"/>
      <c r="V59" s="30"/>
      <c r="W59" s="30"/>
      <c r="X59" s="30"/>
      <c r="Y59" s="35"/>
      <c r="Z59" s="35"/>
      <c r="AA59" s="35"/>
      <c r="AB59" s="30"/>
      <c r="AC59" s="144"/>
      <c r="AD59" s="144"/>
    </row>
    <row r="60" spans="1:30">
      <c r="A60" s="17" t="s">
        <v>1636</v>
      </c>
      <c r="B60" s="30"/>
      <c r="C60" s="35"/>
      <c r="D60" s="35"/>
      <c r="E60" s="35"/>
      <c r="F60" s="30"/>
      <c r="G60" s="144"/>
      <c r="H60" s="17"/>
      <c r="I60" s="17" t="s">
        <v>1637</v>
      </c>
      <c r="J60" s="30"/>
      <c r="K60" s="35"/>
      <c r="L60" s="30"/>
      <c r="M60" s="144"/>
      <c r="N60" s="144"/>
      <c r="O60" s="30"/>
      <c r="P60" s="17" t="s">
        <v>1638</v>
      </c>
      <c r="Q60" s="30"/>
      <c r="R60" s="30"/>
      <c r="S60" s="30"/>
      <c r="T60" s="30"/>
      <c r="U60" s="30"/>
      <c r="V60" s="30"/>
      <c r="W60" s="136" t="s">
        <v>4029</v>
      </c>
      <c r="X60" s="30"/>
      <c r="Y60" s="35"/>
      <c r="Z60" s="35"/>
      <c r="AA60" s="35"/>
      <c r="AB60" s="30"/>
      <c r="AC60" s="144"/>
      <c r="AD60" s="144"/>
    </row>
    <row r="61" spans="1:30">
      <c r="A61" s="35" t="s">
        <v>1639</v>
      </c>
      <c r="B61" s="35"/>
      <c r="C61" s="69"/>
      <c r="D61" s="69"/>
      <c r="E61" s="35"/>
      <c r="F61" s="35"/>
      <c r="G61" s="148"/>
      <c r="H61" s="69"/>
      <c r="I61" s="148" t="s">
        <v>1640</v>
      </c>
      <c r="J61" s="35"/>
      <c r="K61" s="35"/>
      <c r="L61" s="35"/>
      <c r="M61" s="148"/>
      <c r="N61" s="148"/>
      <c r="O61" s="35"/>
      <c r="P61" s="35" t="s">
        <v>1641</v>
      </c>
      <c r="Q61" s="35"/>
      <c r="R61" s="35"/>
      <c r="S61" s="35"/>
      <c r="T61" s="35"/>
      <c r="U61" s="35"/>
      <c r="V61" s="35"/>
      <c r="W61" s="35" t="s">
        <v>2574</v>
      </c>
      <c r="X61" s="35"/>
      <c r="Y61" s="35"/>
      <c r="Z61" s="69"/>
      <c r="AA61" s="35"/>
      <c r="AB61" s="35"/>
      <c r="AC61" s="148"/>
      <c r="AD61" s="148"/>
    </row>
    <row r="62" spans="1:30">
      <c r="I62" s="30"/>
      <c r="J62" s="30"/>
      <c r="K62" s="35"/>
      <c r="L62" s="30"/>
      <c r="M62" s="144"/>
      <c r="N62" s="144"/>
      <c r="O62" s="30"/>
      <c r="P62" s="17"/>
      <c r="Q62" s="30"/>
      <c r="R62" s="30"/>
      <c r="S62" s="30"/>
      <c r="T62" s="30"/>
      <c r="U62" s="30"/>
      <c r="V62" s="30"/>
    </row>
  </sheetData>
  <customSheetViews>
    <customSheetView guid="{98C50475-4C04-4614-833E-ABC6EEFF4E8E}" scale="85" colorId="22" topLeftCell="M37">
      <selection activeCell="L47" sqref="L47"/>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
      <headerFooter alignWithMargins="0"/>
    </customSheetView>
    <customSheetView guid="{C6EFCE4C-D5CB-4C1D-A286-0DC52BE770F9}" scale="85" colorId="22" topLeftCell="A10">
      <selection activeCell="AC39" sqref="AC39:AD46"/>
      <colBreaks count="3" manualBreakCount="3">
        <brk id="8" max="61" man="1"/>
        <brk id="15" max="1048575" man="1"/>
        <brk id="22" max="1048575" man="1"/>
      </colBreaks>
      <pageMargins left="0.25" right="0.25" top="0.25" bottom="0.25" header="0" footer="0"/>
      <printOptions horizontalCentered="1" verticalCentered="1"/>
      <pageSetup scale="70" fitToWidth="4" orientation="portrait" r:id="rId2"/>
      <headerFooter alignWithMargins="0"/>
    </customSheetView>
    <customSheetView guid="{4BC658A1-0B43-4474-B09F-01138A2D4649}" scale="85" colorId="22" showPageBreaks="1" topLeftCell="A13">
      <selection activeCell="AD47" sqref="AD47"/>
      <colBreaks count="3" manualBreakCount="3">
        <brk id="8" max="61" man="1"/>
        <brk id="15" max="1048575" man="1"/>
        <brk id="22" max="1048575" man="1"/>
      </colBreaks>
      <pageMargins left="0.25" right="0.25" top="0.25" bottom="0.25" header="0" footer="0"/>
      <printOptions horizontalCentered="1" verticalCentered="1"/>
      <pageSetup scale="70" fitToWidth="4" orientation="portrait" r:id="rId3"/>
      <headerFooter alignWithMargins="0"/>
    </customSheetView>
    <customSheetView guid="{615B5AE4-EF39-45E8-9166-92037A1A48C3}"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4"/>
      <headerFooter alignWithMargins="0"/>
    </customSheetView>
    <customSheetView guid="{5615FF12-3AD0-401B-9520-85684B49B8C2}"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5"/>
      <headerFooter alignWithMargins="0"/>
    </customSheetView>
    <customSheetView guid="{770BB473-BE5C-4268-9ADA-B2B104B49C99}" scale="85" colorId="22" showPageBreaks="1" topLeftCell="A10">
      <selection activeCell="AC39" sqref="AC39:AD46"/>
      <colBreaks count="3" manualBreakCount="3">
        <brk id="8" max="61" man="1"/>
        <brk id="15" max="1048575" man="1"/>
        <brk id="22" max="1048575" man="1"/>
      </colBreaks>
      <pageMargins left="0.25" right="0.25" top="0.25" bottom="0.25" header="0" footer="0"/>
      <printOptions horizontalCentered="1" verticalCentered="1"/>
      <pageSetup scale="70" fitToWidth="4" orientation="portrait" r:id="rId6"/>
      <headerFooter alignWithMargins="0"/>
    </customSheetView>
    <customSheetView guid="{2DCD765F-7FFB-4119-8ABA-95F832C93250}"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7"/>
      <headerFooter alignWithMargins="0"/>
    </customSheetView>
    <customSheetView guid="{9A54DEF0-DEC4-4137-89B1-509D03916E27}"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8"/>
      <headerFooter alignWithMargins="0"/>
    </customSheetView>
    <customSheetView guid="{3F1C1F7F-1627-415A-A980-D9471073F5DE}"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9"/>
      <headerFooter alignWithMargins="0"/>
    </customSheetView>
    <customSheetView guid="{139C5046-2F46-48F5-A0B9-76AEA7D78668}"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0"/>
      <headerFooter alignWithMargins="0"/>
    </customSheetView>
    <customSheetView guid="{B81AA01E-C0DE-4A87-A251-E1F5DB0B073A}" scale="85" colorId="22">
      <selection activeCell="B19" sqref="B19"/>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1"/>
      <headerFooter alignWithMargins="0"/>
    </customSheetView>
  </customSheetViews>
  <mergeCells count="11">
    <mergeCell ref="L5:O6"/>
    <mergeCell ref="L7:O10"/>
    <mergeCell ref="I9:K11"/>
    <mergeCell ref="B5:B10"/>
    <mergeCell ref="D5:H14"/>
    <mergeCell ref="B11:B12"/>
    <mergeCell ref="I12:K17"/>
    <mergeCell ref="B13:B15"/>
    <mergeCell ref="D15:H16"/>
    <mergeCell ref="B16:B17"/>
    <mergeCell ref="I5:K8"/>
  </mergeCells>
  <printOptions horizontalCentered="1" verticalCentered="1"/>
  <pageMargins left="0.25" right="0.25" top="0.25" bottom="0.25" header="0" footer="0"/>
  <pageSetup scale="70" fitToWidth="4" orientation="portrait" horizontalDpi="300" verticalDpi="300" r:id="rId12"/>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topLeftCell="A103" colorId="22" zoomScale="85" zoomScaleNormal="85" workbookViewId="0">
      <selection activeCell="B18" sqref="B18"/>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2036</v>
      </c>
      <c r="C1" s="59" t="s">
        <v>1529</v>
      </c>
      <c r="D1" s="46"/>
      <c r="E1" s="46"/>
      <c r="F1" s="794" t="s">
        <v>2038</v>
      </c>
      <c r="G1" s="193" t="s">
        <v>2039</v>
      </c>
    </row>
    <row r="2" spans="1:7">
      <c r="A2" s="34"/>
      <c r="B2" s="81" t="str">
        <f>'Data Sheet'!$C$25</f>
        <v>Central Hudson Gas &amp; Electric</v>
      </c>
      <c r="C2" s="57" t="s">
        <v>1530</v>
      </c>
      <c r="D2" s="30" t="s">
        <v>1531</v>
      </c>
      <c r="E2" s="65" t="s">
        <v>1532</v>
      </c>
      <c r="F2" s="348" t="s">
        <v>2041</v>
      </c>
      <c r="G2" s="39"/>
    </row>
    <row r="3" spans="1:7" ht="15" customHeight="1">
      <c r="A3" s="37"/>
      <c r="B3" s="38"/>
      <c r="C3" s="117" t="s">
        <v>1533</v>
      </c>
      <c r="D3" s="38" t="s">
        <v>1531</v>
      </c>
      <c r="E3" s="116" t="s">
        <v>1534</v>
      </c>
      <c r="F3" s="848" t="str">
        <f>'Data Sheet'!$C$40</f>
        <v>4/15/2015</v>
      </c>
      <c r="G3" s="1575" t="str">
        <f>'Data Sheet'!$C$38</f>
        <v>12/31/14</v>
      </c>
    </row>
    <row r="4" spans="1:7" ht="15" customHeight="1">
      <c r="A4" s="31"/>
      <c r="B4" s="32" t="s">
        <v>2575</v>
      </c>
      <c r="C4" s="32"/>
      <c r="D4" s="32"/>
      <c r="E4" s="32"/>
      <c r="F4" s="32"/>
      <c r="G4" s="33"/>
    </row>
    <row r="5" spans="1:7">
      <c r="A5" s="34"/>
      <c r="B5" s="2255" t="s">
        <v>2630</v>
      </c>
      <c r="C5" s="2248"/>
      <c r="D5" s="35"/>
      <c r="E5" s="136" t="s">
        <v>2631</v>
      </c>
      <c r="F5" s="17"/>
      <c r="G5" s="36"/>
    </row>
    <row r="6" spans="1:7">
      <c r="A6" s="34"/>
      <c r="B6" s="2246"/>
      <c r="C6" s="2249"/>
      <c r="D6" s="35"/>
      <c r="E6" s="2259" t="s">
        <v>2632</v>
      </c>
      <c r="F6" s="2246"/>
      <c r="G6" s="2247"/>
    </row>
    <row r="7" spans="1:7">
      <c r="A7" s="34"/>
      <c r="B7" s="2246"/>
      <c r="C7" s="2249"/>
      <c r="D7" s="35"/>
      <c r="E7" s="2246"/>
      <c r="F7" s="2246"/>
      <c r="G7" s="2247"/>
    </row>
    <row r="8" spans="1:7">
      <c r="A8" s="34"/>
      <c r="B8" s="2259" t="s">
        <v>2633</v>
      </c>
      <c r="C8" s="2246"/>
      <c r="D8" s="35"/>
      <c r="E8" s="2246"/>
      <c r="F8" s="2246"/>
      <c r="G8" s="2247"/>
    </row>
    <row r="9" spans="1:7">
      <c r="A9" s="34"/>
      <c r="B9" s="2246"/>
      <c r="C9" s="2246"/>
      <c r="D9" s="35"/>
      <c r="E9" s="2259" t="s">
        <v>2634</v>
      </c>
      <c r="F9" s="2246"/>
      <c r="G9" s="2247"/>
    </row>
    <row r="10" spans="1:7">
      <c r="A10" s="34"/>
      <c r="B10" s="2246"/>
      <c r="C10" s="2246"/>
      <c r="D10" s="35"/>
      <c r="E10" s="2246"/>
      <c r="F10" s="2246"/>
      <c r="G10" s="2247"/>
    </row>
    <row r="11" spans="1:7">
      <c r="A11" s="34"/>
      <c r="B11" s="2246"/>
      <c r="C11" s="2246"/>
      <c r="D11" s="35"/>
      <c r="E11" s="2246"/>
      <c r="F11" s="2246"/>
      <c r="G11" s="2247"/>
    </row>
    <row r="12" spans="1:7">
      <c r="A12" s="34"/>
      <c r="B12" s="2259" t="s">
        <v>2635</v>
      </c>
      <c r="C12" s="2246"/>
      <c r="D12" s="35"/>
      <c r="E12" s="2246"/>
      <c r="F12" s="2246"/>
      <c r="G12" s="2247"/>
    </row>
    <row r="13" spans="1:7">
      <c r="A13" s="34"/>
      <c r="B13" s="2246"/>
      <c r="C13" s="2246"/>
      <c r="D13" s="35"/>
      <c r="E13" s="2246"/>
      <c r="F13" s="2246"/>
      <c r="G13" s="2247"/>
    </row>
    <row r="14" spans="1:7">
      <c r="A14" s="34"/>
      <c r="B14" s="2259" t="s">
        <v>2636</v>
      </c>
      <c r="C14" s="2246"/>
      <c r="D14" s="35"/>
      <c r="E14" s="2259" t="s">
        <v>2637</v>
      </c>
      <c r="F14" s="2246"/>
      <c r="G14" s="2247"/>
    </row>
    <row r="15" spans="1:7">
      <c r="A15" s="34"/>
      <c r="B15" s="2246"/>
      <c r="C15" s="2246"/>
      <c r="D15" s="35"/>
      <c r="E15" s="2246"/>
      <c r="F15" s="2246"/>
      <c r="G15" s="2247"/>
    </row>
    <row r="16" spans="1:7">
      <c r="A16" s="37"/>
      <c r="B16" s="2258"/>
      <c r="C16" s="2258"/>
      <c r="D16" s="32"/>
      <c r="E16" s="1337"/>
      <c r="F16" s="1337"/>
      <c r="G16" s="1424"/>
    </row>
    <row r="17" spans="1:7">
      <c r="A17" s="34"/>
      <c r="B17" s="52"/>
      <c r="C17" s="35"/>
      <c r="D17" s="35"/>
      <c r="E17" s="35"/>
      <c r="F17" s="205" t="s">
        <v>2077</v>
      </c>
      <c r="G17" s="49"/>
    </row>
    <row r="18" spans="1:7">
      <c r="A18" s="51"/>
      <c r="B18" s="52"/>
      <c r="C18" s="35"/>
      <c r="D18" s="35"/>
      <c r="E18" s="35"/>
      <c r="F18" s="789" t="s">
        <v>2078</v>
      </c>
      <c r="G18" s="162"/>
    </row>
    <row r="19" spans="1:7">
      <c r="A19" s="151" t="s">
        <v>1964</v>
      </c>
      <c r="B19" s="205" t="s">
        <v>2019</v>
      </c>
      <c r="C19" s="35"/>
      <c r="D19" s="35"/>
      <c r="E19" s="35"/>
      <c r="F19" s="789" t="s">
        <v>213</v>
      </c>
      <c r="G19" s="795" t="s">
        <v>2079</v>
      </c>
    </row>
    <row r="20" spans="1:7">
      <c r="A20" s="151" t="s">
        <v>1967</v>
      </c>
      <c r="B20" s="52"/>
      <c r="C20" s="35"/>
      <c r="D20" s="35"/>
      <c r="E20" s="35"/>
      <c r="F20" s="789" t="s">
        <v>2080</v>
      </c>
      <c r="G20" s="162"/>
    </row>
    <row r="21" spans="1:7">
      <c r="A21" s="54"/>
      <c r="B21" s="160" t="s">
        <v>3423</v>
      </c>
      <c r="C21" s="32"/>
      <c r="D21" s="32"/>
      <c r="E21" s="32"/>
      <c r="F21" s="790" t="s">
        <v>3424</v>
      </c>
      <c r="G21" s="791" t="s">
        <v>3425</v>
      </c>
    </row>
    <row r="22" spans="1:7" ht="15.75">
      <c r="A22" s="54"/>
      <c r="B22" s="1425" t="s">
        <v>2081</v>
      </c>
      <c r="C22" s="32"/>
      <c r="D22" s="32"/>
      <c r="E22" s="32"/>
      <c r="F22" s="195"/>
      <c r="G22" s="196"/>
    </row>
    <row r="23" spans="1:7">
      <c r="A23" s="54">
        <v>1</v>
      </c>
      <c r="B23" s="964" t="s">
        <v>2082</v>
      </c>
      <c r="C23" s="32"/>
      <c r="D23" s="32"/>
      <c r="E23" s="32"/>
      <c r="F23" s="195"/>
      <c r="G23" s="197">
        <v>187611940</v>
      </c>
    </row>
    <row r="24" spans="1:7">
      <c r="A24" s="54">
        <v>2</v>
      </c>
      <c r="B24" s="964" t="s">
        <v>2083</v>
      </c>
      <c r="C24" s="32"/>
      <c r="D24" s="32"/>
      <c r="E24" s="32"/>
      <c r="F24" s="195"/>
      <c r="G24" s="196"/>
    </row>
    <row r="25" spans="1:7">
      <c r="A25" s="54">
        <v>3</v>
      </c>
      <c r="B25" s="964" t="s">
        <v>2139</v>
      </c>
      <c r="C25" s="32"/>
      <c r="D25" s="32"/>
      <c r="E25" s="32"/>
      <c r="F25" s="105"/>
      <c r="G25" s="340"/>
    </row>
    <row r="26" spans="1:7">
      <c r="A26" s="54">
        <v>4</v>
      </c>
      <c r="B26" s="964" t="s">
        <v>2140</v>
      </c>
      <c r="C26" s="32"/>
      <c r="D26" s="32"/>
      <c r="E26" s="32"/>
      <c r="F26" s="117"/>
      <c r="G26" s="156"/>
    </row>
    <row r="27" spans="1:7">
      <c r="A27" s="54">
        <v>5</v>
      </c>
      <c r="B27" s="964" t="s">
        <v>2140</v>
      </c>
      <c r="C27" s="32"/>
      <c r="D27" s="32"/>
      <c r="E27" s="32"/>
      <c r="F27" s="117"/>
      <c r="G27" s="156"/>
    </row>
    <row r="28" spans="1:7">
      <c r="A28" s="54">
        <v>6</v>
      </c>
      <c r="B28" s="964" t="s">
        <v>2140</v>
      </c>
      <c r="C28" s="32"/>
      <c r="D28" s="32"/>
      <c r="E28" s="32"/>
      <c r="F28" s="117"/>
      <c r="G28" s="156"/>
    </row>
    <row r="29" spans="1:7">
      <c r="A29" s="54">
        <v>7</v>
      </c>
      <c r="B29" s="964" t="s">
        <v>2140</v>
      </c>
      <c r="C29" s="32"/>
      <c r="D29" s="32"/>
      <c r="E29" s="32"/>
      <c r="F29" s="117"/>
      <c r="G29" s="156"/>
    </row>
    <row r="30" spans="1:7">
      <c r="A30" s="54">
        <v>8</v>
      </c>
      <c r="B30" s="964" t="s">
        <v>2140</v>
      </c>
      <c r="C30" s="32"/>
      <c r="D30" s="32"/>
      <c r="E30" s="32"/>
      <c r="F30" s="117"/>
      <c r="G30" s="156"/>
    </row>
    <row r="31" spans="1:7">
      <c r="A31" s="54">
        <v>9</v>
      </c>
      <c r="B31" s="964" t="s">
        <v>2141</v>
      </c>
      <c r="C31" s="32"/>
      <c r="D31" s="32"/>
      <c r="E31" s="32"/>
      <c r="F31" s="117"/>
      <c r="G31" s="156">
        <f>SUM(G26:G30)</f>
        <v>0</v>
      </c>
    </row>
    <row r="32" spans="1:7">
      <c r="A32" s="54">
        <v>10</v>
      </c>
      <c r="B32" s="964" t="s">
        <v>2142</v>
      </c>
      <c r="C32" s="32"/>
      <c r="D32" s="32"/>
      <c r="E32" s="32"/>
      <c r="F32" s="117"/>
      <c r="G32" s="156"/>
    </row>
    <row r="33" spans="1:7">
      <c r="A33" s="54">
        <v>11</v>
      </c>
      <c r="B33" s="964" t="s">
        <v>2142</v>
      </c>
      <c r="C33" s="32"/>
      <c r="D33" s="32"/>
      <c r="E33" s="32"/>
      <c r="F33" s="117"/>
      <c r="G33" s="156"/>
    </row>
    <row r="34" spans="1:7">
      <c r="A34" s="54">
        <v>12</v>
      </c>
      <c r="B34" s="964" t="s">
        <v>2142</v>
      </c>
      <c r="C34" s="32"/>
      <c r="D34" s="32"/>
      <c r="E34" s="32"/>
      <c r="F34" s="117"/>
      <c r="G34" s="156"/>
    </row>
    <row r="35" spans="1:7">
      <c r="A35" s="54">
        <v>13</v>
      </c>
      <c r="B35" s="964" t="s">
        <v>2142</v>
      </c>
      <c r="C35" s="32"/>
      <c r="D35" s="32"/>
      <c r="E35" s="32"/>
      <c r="F35" s="117"/>
      <c r="G35" s="156"/>
    </row>
    <row r="36" spans="1:7">
      <c r="A36" s="54">
        <v>14</v>
      </c>
      <c r="B36" s="964" t="s">
        <v>2142</v>
      </c>
      <c r="C36" s="32"/>
      <c r="D36" s="32"/>
      <c r="E36" s="32"/>
      <c r="F36" s="117"/>
      <c r="G36" s="156"/>
    </row>
    <row r="37" spans="1:7">
      <c r="A37" s="54">
        <v>15</v>
      </c>
      <c r="B37" s="964" t="s">
        <v>2143</v>
      </c>
      <c r="C37" s="32"/>
      <c r="D37" s="32"/>
      <c r="E37" s="32"/>
      <c r="F37" s="117"/>
      <c r="G37" s="156">
        <f>SUM(G32:G36)</f>
        <v>0</v>
      </c>
    </row>
    <row r="38" spans="1:7">
      <c r="A38" s="54">
        <v>16</v>
      </c>
      <c r="B38" s="964" t="s">
        <v>2144</v>
      </c>
      <c r="C38" s="32"/>
      <c r="D38" s="32"/>
      <c r="E38" s="32"/>
      <c r="F38" s="117"/>
      <c r="G38" s="156">
        <v>33843878</v>
      </c>
    </row>
    <row r="39" spans="1:7">
      <c r="A39" s="54">
        <v>17</v>
      </c>
      <c r="B39" s="964" t="s">
        <v>2145</v>
      </c>
      <c r="C39" s="32"/>
      <c r="D39" s="32"/>
      <c r="E39" s="32"/>
      <c r="F39" s="195"/>
      <c r="G39" s="196"/>
    </row>
    <row r="40" spans="1:7">
      <c r="A40" s="54">
        <v>18</v>
      </c>
      <c r="B40" s="964"/>
      <c r="C40" s="32"/>
      <c r="D40" s="32"/>
      <c r="E40" s="32"/>
      <c r="F40" s="117"/>
      <c r="G40" s="156"/>
    </row>
    <row r="41" spans="1:7">
      <c r="A41" s="54">
        <v>19</v>
      </c>
      <c r="B41" s="964"/>
      <c r="C41" s="32"/>
      <c r="D41" s="32"/>
      <c r="E41" s="32"/>
      <c r="F41" s="117"/>
      <c r="G41" s="156"/>
    </row>
    <row r="42" spans="1:7">
      <c r="A42" s="54">
        <v>20</v>
      </c>
      <c r="B42" s="964"/>
      <c r="C42" s="32"/>
      <c r="D42" s="32"/>
      <c r="E42" s="32"/>
      <c r="F42" s="117"/>
      <c r="G42" s="156"/>
    </row>
    <row r="43" spans="1:7">
      <c r="A43" s="54">
        <v>21</v>
      </c>
      <c r="B43" s="964"/>
      <c r="C43" s="32"/>
      <c r="D43" s="32"/>
      <c r="E43" s="32"/>
      <c r="F43" s="117"/>
      <c r="G43" s="156"/>
    </row>
    <row r="44" spans="1:7">
      <c r="A44" s="54">
        <v>22</v>
      </c>
      <c r="B44" s="964" t="s">
        <v>2146</v>
      </c>
      <c r="C44" s="32"/>
      <c r="D44" s="32"/>
      <c r="E44" s="32"/>
      <c r="F44" s="117"/>
      <c r="G44" s="156">
        <f>SUM(G40:G43)</f>
        <v>0</v>
      </c>
    </row>
    <row r="45" spans="1:7">
      <c r="A45" s="54">
        <v>23</v>
      </c>
      <c r="B45" s="964" t="s">
        <v>2147</v>
      </c>
      <c r="C45" s="32"/>
      <c r="D45" s="32"/>
      <c r="E45" s="32"/>
      <c r="F45" s="198"/>
      <c r="G45" s="199"/>
    </row>
    <row r="46" spans="1:7">
      <c r="A46" s="54">
        <v>24</v>
      </c>
      <c r="B46" s="964"/>
      <c r="C46" s="32"/>
      <c r="D46" s="32"/>
      <c r="E46" s="32"/>
      <c r="F46" s="117"/>
      <c r="G46" s="156"/>
    </row>
    <row r="47" spans="1:7">
      <c r="A47" s="54">
        <v>25</v>
      </c>
      <c r="B47" s="964"/>
      <c r="C47" s="32"/>
      <c r="D47" s="32"/>
      <c r="E47" s="32"/>
      <c r="F47" s="117"/>
      <c r="G47" s="156"/>
    </row>
    <row r="48" spans="1:7">
      <c r="A48" s="54">
        <v>26</v>
      </c>
      <c r="B48" s="964"/>
      <c r="C48" s="32"/>
      <c r="D48" s="32"/>
      <c r="E48" s="32"/>
      <c r="F48" s="117"/>
      <c r="G48" s="156"/>
    </row>
    <row r="49" spans="1:7">
      <c r="A49" s="54">
        <v>27</v>
      </c>
      <c r="B49" s="964"/>
      <c r="C49" s="32"/>
      <c r="D49" s="32"/>
      <c r="E49" s="32"/>
      <c r="F49" s="117"/>
      <c r="G49" s="156"/>
    </row>
    <row r="50" spans="1:7">
      <c r="A50" s="54">
        <v>28</v>
      </c>
      <c r="B50" s="964"/>
      <c r="C50" s="32"/>
      <c r="D50" s="32"/>
      <c r="E50" s="32"/>
      <c r="F50" s="117"/>
      <c r="G50" s="156"/>
    </row>
    <row r="51" spans="1:7">
      <c r="A51" s="54">
        <v>29</v>
      </c>
      <c r="B51" s="964" t="s">
        <v>2148</v>
      </c>
      <c r="C51" s="32"/>
      <c r="D51" s="32"/>
      <c r="E51" s="32"/>
      <c r="F51" s="117"/>
      <c r="G51" s="156">
        <f>SUM(G46:G50)</f>
        <v>0</v>
      </c>
    </row>
    <row r="52" spans="1:7">
      <c r="A52" s="54">
        <v>30</v>
      </c>
      <c r="B52" s="964" t="s">
        <v>2149</v>
      </c>
      <c r="C52" s="32"/>
      <c r="D52" s="32"/>
      <c r="E52" s="32"/>
      <c r="F52" s="195"/>
      <c r="G52" s="196"/>
    </row>
    <row r="53" spans="1:7">
      <c r="A53" s="54">
        <v>31</v>
      </c>
      <c r="B53" s="964"/>
      <c r="C53" s="32"/>
      <c r="D53" s="32"/>
      <c r="E53" s="32"/>
      <c r="F53" s="117">
        <v>238</v>
      </c>
      <c r="G53" s="156">
        <v>-5000000</v>
      </c>
    </row>
    <row r="54" spans="1:7">
      <c r="A54" s="54">
        <v>32</v>
      </c>
      <c r="B54" s="964"/>
      <c r="C54" s="32"/>
      <c r="D54" s="32"/>
      <c r="E54" s="32"/>
      <c r="F54" s="117"/>
      <c r="G54" s="156"/>
    </row>
    <row r="55" spans="1:7">
      <c r="A55" s="54">
        <v>33</v>
      </c>
      <c r="B55" s="964"/>
      <c r="C55" s="32"/>
      <c r="D55" s="32"/>
      <c r="E55" s="32"/>
      <c r="F55" s="117"/>
      <c r="G55" s="156"/>
    </row>
    <row r="56" spans="1:7">
      <c r="A56" s="54">
        <v>34</v>
      </c>
      <c r="B56" s="964"/>
      <c r="C56" s="32"/>
      <c r="D56" s="32"/>
      <c r="E56" s="32"/>
      <c r="F56" s="117"/>
      <c r="G56" s="156"/>
    </row>
    <row r="57" spans="1:7">
      <c r="A57" s="54">
        <v>35</v>
      </c>
      <c r="B57" s="964"/>
      <c r="C57" s="32"/>
      <c r="D57" s="32"/>
      <c r="E57" s="32"/>
      <c r="F57" s="117"/>
      <c r="G57" s="156"/>
    </row>
    <row r="58" spans="1:7">
      <c r="A58" s="54">
        <v>36</v>
      </c>
      <c r="B58" s="964" t="s">
        <v>2150</v>
      </c>
      <c r="C58" s="32"/>
      <c r="D58" s="32"/>
      <c r="E58" s="32"/>
      <c r="F58" s="117"/>
      <c r="G58" s="156">
        <f>SUM(G53:G57)</f>
        <v>-5000000</v>
      </c>
    </row>
    <row r="59" spans="1:7">
      <c r="A59" s="54">
        <v>37</v>
      </c>
      <c r="B59" s="964" t="s">
        <v>685</v>
      </c>
      <c r="C59" s="32"/>
      <c r="D59" s="32"/>
      <c r="E59" s="32"/>
      <c r="F59" s="117"/>
      <c r="G59" s="156"/>
    </row>
    <row r="60" spans="1:7" ht="15.75" thickBot="1">
      <c r="A60" s="58">
        <v>38</v>
      </c>
      <c r="B60" s="137" t="s">
        <v>686</v>
      </c>
      <c r="C60" s="42"/>
      <c r="D60" s="42"/>
      <c r="E60" s="42"/>
      <c r="F60" s="163"/>
      <c r="G60" s="200">
        <f>G23+G31+G37+G38+G44+G51+G58</f>
        <v>216455818</v>
      </c>
    </row>
    <row r="61" spans="1:7">
      <c r="A61" s="1426"/>
      <c r="B61" s="1427"/>
      <c r="C61" s="982"/>
      <c r="D61" s="982"/>
      <c r="E61" s="982"/>
      <c r="F61" s="1426"/>
      <c r="G61" s="1428"/>
    </row>
    <row r="62" spans="1:7">
      <c r="A62" s="17" t="s">
        <v>1955</v>
      </c>
      <c r="B62" s="35"/>
      <c r="C62" s="17"/>
      <c r="D62" s="17"/>
      <c r="E62" s="35"/>
      <c r="F62" s="30"/>
      <c r="G62" s="144"/>
    </row>
    <row r="63" spans="1:7">
      <c r="A63" s="2300" t="s">
        <v>687</v>
      </c>
      <c r="B63" s="2301"/>
      <c r="C63" s="2301"/>
      <c r="D63" s="2301"/>
      <c r="E63" s="2301"/>
      <c r="F63" s="2301"/>
      <c r="G63" s="2301"/>
    </row>
    <row r="64" spans="1:7" ht="15.75" thickBot="1">
      <c r="A64" s="35"/>
      <c r="B64" s="69"/>
      <c r="C64" s="69"/>
      <c r="D64" s="69"/>
      <c r="E64" s="35"/>
      <c r="F64" s="35"/>
      <c r="G64" s="148"/>
    </row>
    <row r="65" spans="1:7">
      <c r="A65" s="43"/>
      <c r="B65" s="44" t="s">
        <v>2036</v>
      </c>
      <c r="C65" s="59" t="s">
        <v>1529</v>
      </c>
      <c r="D65" s="46"/>
      <c r="E65" s="46"/>
      <c r="F65" s="794" t="s">
        <v>2038</v>
      </c>
      <c r="G65" s="193" t="s">
        <v>2039</v>
      </c>
    </row>
    <row r="66" spans="1:7">
      <c r="A66" s="34"/>
      <c r="B66" s="1005" t="str">
        <f>'Data Sheet'!$C$25</f>
        <v>Central Hudson Gas &amp; Electric</v>
      </c>
      <c r="C66" s="57" t="s">
        <v>1530</v>
      </c>
      <c r="D66" s="30" t="s">
        <v>1531</v>
      </c>
      <c r="E66" s="65" t="s">
        <v>1532</v>
      </c>
      <c r="F66" s="348" t="s">
        <v>2041</v>
      </c>
      <c r="G66" s="39"/>
    </row>
    <row r="67" spans="1:7">
      <c r="A67" s="37"/>
      <c r="B67" s="38"/>
      <c r="C67" s="117" t="s">
        <v>1533</v>
      </c>
      <c r="D67" s="38" t="s">
        <v>1531</v>
      </c>
      <c r="E67" s="116" t="s">
        <v>1534</v>
      </c>
      <c r="F67" s="848" t="str">
        <f>'Data Sheet'!$C$40</f>
        <v>4/15/2015</v>
      </c>
      <c r="G67" s="1575" t="str">
        <f>'Data Sheet'!$C$38</f>
        <v>12/31/14</v>
      </c>
    </row>
    <row r="68" spans="1:7">
      <c r="A68" s="31" t="s">
        <v>688</v>
      </c>
      <c r="B68" s="32"/>
      <c r="C68" s="32"/>
      <c r="D68" s="32"/>
      <c r="E68" s="32"/>
      <c r="F68" s="32"/>
      <c r="G68" s="33"/>
    </row>
    <row r="69" spans="1:7">
      <c r="A69" s="51" t="s">
        <v>1964</v>
      </c>
      <c r="B69" s="201" t="s">
        <v>2019</v>
      </c>
      <c r="C69" s="30"/>
      <c r="D69" s="30"/>
      <c r="E69" s="30"/>
      <c r="F69" s="30"/>
      <c r="G69" s="53" t="s">
        <v>2079</v>
      </c>
    </row>
    <row r="70" spans="1:7">
      <c r="A70" s="54" t="s">
        <v>1967</v>
      </c>
      <c r="B70" s="202" t="s">
        <v>689</v>
      </c>
      <c r="C70" s="38"/>
      <c r="D70" s="32"/>
      <c r="E70" s="32"/>
      <c r="F70" s="32"/>
      <c r="G70" s="56" t="s">
        <v>3424</v>
      </c>
    </row>
    <row r="71" spans="1:7">
      <c r="A71" s="51"/>
      <c r="B71" s="30"/>
      <c r="C71" s="30"/>
      <c r="D71" s="35"/>
      <c r="E71" s="35"/>
      <c r="F71" s="35"/>
      <c r="G71" s="196"/>
    </row>
    <row r="72" spans="1:7" ht="15.75">
      <c r="A72" s="51"/>
      <c r="B72" s="141" t="s">
        <v>357</v>
      </c>
      <c r="C72" s="1344"/>
      <c r="D72" s="71"/>
      <c r="E72" s="141"/>
      <c r="F72" s="35"/>
      <c r="G72" s="196"/>
    </row>
    <row r="73" spans="1:7">
      <c r="A73" s="51"/>
      <c r="B73" s="2297" t="s">
        <v>2638</v>
      </c>
      <c r="C73" s="2246"/>
      <c r="D73" s="2246"/>
      <c r="E73" s="2246"/>
      <c r="F73" s="2302"/>
      <c r="G73" s="196"/>
    </row>
    <row r="74" spans="1:7">
      <c r="A74" s="51"/>
      <c r="B74" s="2298"/>
      <c r="C74" s="2246"/>
      <c r="D74" s="2246"/>
      <c r="E74" s="2246"/>
      <c r="F74" s="2302"/>
      <c r="G74" s="196"/>
    </row>
    <row r="75" spans="1:7">
      <c r="A75" s="54"/>
      <c r="B75" s="32"/>
      <c r="C75" s="32"/>
      <c r="D75" s="32"/>
      <c r="E75" s="32"/>
      <c r="F75" s="38"/>
      <c r="G75" s="196"/>
    </row>
    <row r="76" spans="1:7">
      <c r="A76" s="51" t="s">
        <v>1125</v>
      </c>
      <c r="B76" s="35"/>
      <c r="C76" s="35"/>
      <c r="D76" s="35"/>
      <c r="E76" s="35"/>
      <c r="F76" s="30"/>
      <c r="G76" s="162"/>
    </row>
    <row r="77" spans="1:7">
      <c r="A77" s="51" t="s">
        <v>1127</v>
      </c>
      <c r="B77" s="35"/>
      <c r="C77" s="35"/>
      <c r="D77" s="35"/>
      <c r="E77" s="35"/>
      <c r="F77" s="30"/>
      <c r="G77" s="162"/>
    </row>
    <row r="78" spans="1:7">
      <c r="A78" s="51" t="s">
        <v>1130</v>
      </c>
      <c r="B78" s="35"/>
      <c r="C78" s="35"/>
      <c r="D78" s="35"/>
      <c r="E78" s="35"/>
      <c r="F78" s="30"/>
      <c r="G78" s="162"/>
    </row>
    <row r="79" spans="1:7">
      <c r="A79" s="51" t="s">
        <v>1132</v>
      </c>
      <c r="B79" s="35"/>
      <c r="C79" s="35"/>
      <c r="D79" s="35"/>
      <c r="E79" s="35"/>
      <c r="F79" s="30"/>
      <c r="G79" s="162"/>
    </row>
    <row r="80" spans="1:7">
      <c r="A80" s="51" t="s">
        <v>1134</v>
      </c>
      <c r="B80" s="35"/>
      <c r="C80" s="35"/>
      <c r="D80" s="35"/>
      <c r="E80" s="35"/>
      <c r="F80" s="30"/>
      <c r="G80" s="162"/>
    </row>
    <row r="81" spans="1:7">
      <c r="A81" s="54" t="s">
        <v>1136</v>
      </c>
      <c r="B81" s="32"/>
      <c r="C81" s="32"/>
      <c r="D81" s="32"/>
      <c r="E81" s="32"/>
      <c r="F81" s="38"/>
      <c r="G81" s="156"/>
    </row>
    <row r="82" spans="1:7">
      <c r="A82" s="54" t="s">
        <v>1138</v>
      </c>
      <c r="B82" s="32" t="s">
        <v>358</v>
      </c>
      <c r="C82" s="32"/>
      <c r="D82" s="32"/>
      <c r="E82" s="32"/>
      <c r="F82" s="38"/>
      <c r="G82" s="156">
        <f>SUM(G76:G81)</f>
        <v>0</v>
      </c>
    </row>
    <row r="83" spans="1:7">
      <c r="A83" s="51"/>
      <c r="B83" s="35"/>
      <c r="C83" s="35"/>
      <c r="D83" s="35"/>
      <c r="E83" s="35"/>
      <c r="F83" s="30"/>
      <c r="G83" s="196"/>
    </row>
    <row r="84" spans="1:7" ht="15.75">
      <c r="A84" s="51"/>
      <c r="B84" s="2303" t="s">
        <v>359</v>
      </c>
      <c r="C84" s="2304"/>
      <c r="D84" s="2304"/>
      <c r="E84" s="2304"/>
      <c r="F84" s="2305"/>
      <c r="G84" s="196"/>
    </row>
    <row r="85" spans="1:7">
      <c r="A85" s="51"/>
      <c r="B85" s="2294" t="s">
        <v>360</v>
      </c>
      <c r="C85" s="2295"/>
      <c r="D85" s="2295"/>
      <c r="E85" s="2295"/>
      <c r="F85" s="2296"/>
      <c r="G85" s="196"/>
    </row>
    <row r="86" spans="1:7">
      <c r="A86" s="51"/>
      <c r="B86" s="35"/>
      <c r="C86" s="35"/>
      <c r="D86" s="35"/>
      <c r="E86" s="35"/>
      <c r="F86" s="30"/>
      <c r="G86" s="196"/>
    </row>
    <row r="87" spans="1:7">
      <c r="A87" s="51"/>
      <c r="B87" s="2297" t="s">
        <v>2639</v>
      </c>
      <c r="C87" s="2246"/>
      <c r="D87" s="2246"/>
      <c r="E87" s="2246"/>
      <c r="F87" s="30"/>
      <c r="G87" s="196"/>
    </row>
    <row r="88" spans="1:7">
      <c r="A88" s="51"/>
      <c r="B88" s="2298"/>
      <c r="C88" s="2246"/>
      <c r="D88" s="2246"/>
      <c r="E88" s="2246"/>
      <c r="F88" s="30"/>
      <c r="G88" s="196"/>
    </row>
    <row r="89" spans="1:7">
      <c r="A89" s="51"/>
      <c r="B89" s="2298"/>
      <c r="C89" s="2246"/>
      <c r="D89" s="2246"/>
      <c r="E89" s="2246"/>
      <c r="F89" s="30"/>
      <c r="G89" s="196"/>
    </row>
    <row r="90" spans="1:7">
      <c r="A90" s="54"/>
      <c r="B90" s="2299"/>
      <c r="C90" s="2258"/>
      <c r="D90" s="2258"/>
      <c r="E90" s="2258"/>
      <c r="F90" s="38"/>
      <c r="G90" s="196"/>
    </row>
    <row r="91" spans="1:7">
      <c r="A91" s="54" t="s">
        <v>1139</v>
      </c>
      <c r="B91" s="1429" t="s">
        <v>361</v>
      </c>
      <c r="C91" s="32"/>
      <c r="D91" s="32"/>
      <c r="E91" s="32"/>
      <c r="F91" s="38"/>
      <c r="G91" s="156"/>
    </row>
    <row r="92" spans="1:7">
      <c r="A92" s="54" t="s">
        <v>1141</v>
      </c>
      <c r="B92" s="1429" t="s">
        <v>362</v>
      </c>
      <c r="C92" s="32"/>
      <c r="D92" s="32"/>
      <c r="E92" s="32"/>
      <c r="F92" s="38"/>
      <c r="G92" s="156">
        <f>G82+G91</f>
        <v>0</v>
      </c>
    </row>
    <row r="93" spans="1:7">
      <c r="A93" s="54" t="s">
        <v>1143</v>
      </c>
      <c r="B93" s="1429" t="s">
        <v>363</v>
      </c>
      <c r="C93" s="32"/>
      <c r="D93" s="32"/>
      <c r="E93" s="32"/>
      <c r="F93" s="38"/>
      <c r="G93" s="156">
        <f>G60+G92</f>
        <v>216455818</v>
      </c>
    </row>
    <row r="94" spans="1:7">
      <c r="A94" s="51"/>
      <c r="B94" s="35"/>
      <c r="C94" s="35"/>
      <c r="D94" s="35"/>
      <c r="E94" s="35"/>
      <c r="F94" s="30"/>
      <c r="G94" s="196"/>
    </row>
    <row r="95" spans="1:7" ht="15.75">
      <c r="A95" s="51"/>
      <c r="B95" s="141" t="s">
        <v>364</v>
      </c>
      <c r="C95" s="35"/>
      <c r="D95" s="35"/>
      <c r="E95" s="35"/>
      <c r="F95" s="30"/>
      <c r="G95" s="196"/>
    </row>
    <row r="96" spans="1:7">
      <c r="A96" s="54"/>
      <c r="B96" s="32"/>
      <c r="C96" s="32"/>
      <c r="D96" s="32"/>
      <c r="E96" s="32"/>
      <c r="F96" s="38"/>
      <c r="G96" s="196"/>
    </row>
    <row r="97" spans="1:7">
      <c r="A97" s="54" t="s">
        <v>1145</v>
      </c>
      <c r="B97" s="964" t="s">
        <v>365</v>
      </c>
      <c r="C97" s="32"/>
      <c r="D97" s="32"/>
      <c r="E97" s="32"/>
      <c r="F97" s="38"/>
      <c r="G97" s="156"/>
    </row>
    <row r="98" spans="1:7">
      <c r="A98" s="54" t="s">
        <v>1147</v>
      </c>
      <c r="B98" s="964" t="s">
        <v>366</v>
      </c>
      <c r="C98" s="32"/>
      <c r="D98" s="32"/>
      <c r="E98" s="32"/>
      <c r="F98" s="38"/>
      <c r="G98" s="156"/>
    </row>
    <row r="99" spans="1:7">
      <c r="A99" s="54" t="s">
        <v>1149</v>
      </c>
      <c r="B99" s="964" t="s">
        <v>367</v>
      </c>
      <c r="C99" s="32"/>
      <c r="D99" s="32"/>
      <c r="E99" s="32"/>
      <c r="F99" s="38"/>
      <c r="G99" s="156"/>
    </row>
    <row r="100" spans="1:7">
      <c r="A100" s="54" t="s">
        <v>1151</v>
      </c>
      <c r="B100" s="964" t="s">
        <v>368</v>
      </c>
      <c r="C100" s="38"/>
      <c r="D100" s="38"/>
      <c r="E100" s="38"/>
      <c r="F100" s="38"/>
      <c r="G100" s="156"/>
    </row>
    <row r="101" spans="1:7">
      <c r="A101" s="54" t="s">
        <v>1156</v>
      </c>
      <c r="B101" s="964" t="s">
        <v>369</v>
      </c>
      <c r="C101" s="32"/>
      <c r="D101" s="32"/>
      <c r="E101" s="32"/>
      <c r="F101" s="38"/>
      <c r="G101" s="156">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617" t="s">
        <v>1955</v>
      </c>
      <c r="B124" s="1617"/>
      <c r="C124" s="35"/>
      <c r="D124" s="17"/>
      <c r="E124" s="35"/>
      <c r="F124" s="30"/>
      <c r="G124" s="144"/>
    </row>
    <row r="125" spans="1:7">
      <c r="A125" s="35" t="s">
        <v>370</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customSheetViews>
    <customSheetView guid="{98C50475-4C04-4614-833E-ABC6EEFF4E8E}" scale="85" colorId="22" showPageBreaks="1" topLeftCell="A103">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
      <headerFooter alignWithMargins="0"/>
    </customSheetView>
    <customSheetView guid="{C6EFCE4C-D5CB-4C1D-A286-0DC52BE770F9}"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2"/>
      <headerFooter alignWithMargins="0"/>
    </customSheetView>
    <customSheetView guid="{4BC658A1-0B43-4474-B09F-01138A2D4649}" scale="85" colorId="22" showPageBreaks="1">
      <selection activeCell="B18" sqref="B18"/>
      <rowBreaks count="44" manualBreakCount="44">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rowBreaks>
      <pageMargins left="0.5" right="0.5" top="0.5" bottom="0.5" header="0.5" footer="0.5"/>
      <printOptions horizontalCentered="1" verticalCentered="1"/>
      <pageSetup scale="71" fitToHeight="2" orientation="portrait" r:id="rId3"/>
      <headerFooter alignWithMargins="0"/>
    </customSheetView>
    <customSheetView guid="{615B5AE4-EF39-45E8-9166-92037A1A48C3}"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4"/>
      <headerFooter alignWithMargins="0"/>
    </customSheetView>
    <customSheetView guid="{5615FF12-3AD0-401B-9520-85684B49B8C2}"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5"/>
      <headerFooter alignWithMargins="0"/>
    </customSheetView>
    <customSheetView guid="{770BB473-BE5C-4268-9ADA-B2B104B49C99}" scale="85" colorId="22" showPageBreaks="1">
      <selection activeCell="G1" sqref="G1"/>
      <rowBreaks count="22" manualBreakCount="22">
        <brk id="63" max="16383" man="1"/>
        <brk id="121" max="16383" man="1"/>
        <brk id="122" max="16383" man="1"/>
        <brk id="123" max="16383" man="1"/>
        <brk id="124" max="16383" man="1"/>
        <brk id="125" max="16383" man="1"/>
        <brk id="126" max="16383" man="1"/>
        <brk id="127" max="16383" man="1"/>
        <brk id="128" max="16383" man="1"/>
        <brk id="129" max="16383" man="1"/>
        <brk id="130" max="16383" man="1"/>
        <brk id="131" max="16383" man="1"/>
        <brk id="132" max="16383" man="1"/>
        <brk id="133" max="16383" man="1"/>
        <brk id="134" max="16383" man="1"/>
        <brk id="135" max="16383" man="1"/>
        <brk id="136" max="16383" man="1"/>
        <brk id="137" max="16383" man="1"/>
        <brk id="138" max="16383" man="1"/>
        <brk id="139" max="16383" man="1"/>
        <brk id="140" max="16383" man="1"/>
        <brk id="141" max="16383" man="1"/>
      </rowBreaks>
      <pageMargins left="0.5" right="0.5" top="0.5" bottom="0.5" header="0.5" footer="0.5"/>
      <printOptions horizontalCentered="1" verticalCentered="1"/>
      <pageSetup scale="71" fitToHeight="2" orientation="portrait" horizontalDpi="300" verticalDpi="300" r:id="rId6"/>
      <headerFooter alignWithMargins="0"/>
    </customSheetView>
    <customSheetView guid="{2DCD765F-7FFB-4119-8ABA-95F832C93250}"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7"/>
      <headerFooter alignWithMargins="0"/>
    </customSheetView>
    <customSheetView guid="{9A54DEF0-DEC4-4137-89B1-509D03916E27}"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8"/>
      <headerFooter alignWithMargins="0"/>
    </customSheetView>
    <customSheetView guid="{3F1C1F7F-1627-415A-A980-D9471073F5DE}"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9"/>
      <headerFooter alignWithMargins="0"/>
    </customSheetView>
    <customSheetView guid="{139C5046-2F46-48F5-A0B9-76AEA7D78668}"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0"/>
      <headerFooter alignWithMargins="0"/>
    </customSheetView>
    <customSheetView guid="{B81AA01E-C0DE-4A87-A251-E1F5DB0B073A}" scale="85" colorId="22">
      <selection activeCell="B18" sqref="B18"/>
      <rowBreaks count="1" manualBreakCount="1">
        <brk id="63" max="16383" man="1"/>
      </rowBreaks>
      <pageMargins left="0.5" right="0.5" top="0.5" bottom="0.5" header="0.5" footer="0.5"/>
      <printOptions horizontalCentered="1" verticalCentered="1"/>
      <pageSetup scale="71" fitToHeight="2" orientation="portrait" horizontalDpi="300" verticalDpi="300" r:id="rId11"/>
      <headerFooter alignWithMargins="0"/>
    </customSheetView>
  </customSheetViews>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2"/>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5"/>
  <sheetViews>
    <sheetView defaultGridColor="0" view="pageBreakPreview" colorId="22" zoomScale="60" zoomScaleNormal="85" workbookViewId="0">
      <selection activeCell="E32" sqref="E32"/>
    </sheetView>
  </sheetViews>
  <sheetFormatPr defaultColWidth="9.6640625" defaultRowHeight="15"/>
  <cols>
    <col min="1" max="1" width="4.6640625" style="9" customWidth="1"/>
    <col min="2" max="2" width="47" style="9" customWidth="1"/>
    <col min="3" max="3" width="21.6640625" style="9" customWidth="1"/>
    <col min="4" max="4" width="12.6640625" style="9" customWidth="1"/>
    <col min="5" max="5" width="18.6640625" style="9" customWidth="1"/>
    <col min="6" max="16384" width="9.6640625" style="9"/>
  </cols>
  <sheetData>
    <row r="1" spans="1:5">
      <c r="A1" s="43"/>
      <c r="B1" s="44" t="s">
        <v>2036</v>
      </c>
      <c r="C1" s="59" t="s">
        <v>1529</v>
      </c>
      <c r="D1" s="45" t="s">
        <v>2038</v>
      </c>
      <c r="E1" s="60" t="s">
        <v>2039</v>
      </c>
    </row>
    <row r="2" spans="1:5">
      <c r="A2" s="34"/>
      <c r="B2" s="81" t="str">
        <f>'Data Sheet'!$C$25</f>
        <v>Central Hudson Gas &amp; Electric</v>
      </c>
      <c r="C2" s="57" t="s">
        <v>2640</v>
      </c>
      <c r="D2" s="81" t="s">
        <v>2041</v>
      </c>
      <c r="E2" s="39"/>
    </row>
    <row r="3" spans="1:5" ht="15" customHeight="1">
      <c r="A3" s="37"/>
      <c r="B3" s="38"/>
      <c r="C3" s="117" t="s">
        <v>1961</v>
      </c>
      <c r="D3" s="848" t="str">
        <f>'Data Sheet'!$C$40</f>
        <v>4/15/2015</v>
      </c>
      <c r="E3" s="1575" t="str">
        <f>'Data Sheet'!$C$38</f>
        <v>12/31/14</v>
      </c>
    </row>
    <row r="4" spans="1:5" ht="15" customHeight="1">
      <c r="A4" s="31"/>
      <c r="B4" s="32" t="s">
        <v>371</v>
      </c>
      <c r="C4" s="32"/>
      <c r="D4" s="32"/>
      <c r="E4" s="33"/>
    </row>
    <row r="5" spans="1:5">
      <c r="A5" s="34"/>
      <c r="B5" s="2255" t="s">
        <v>3903</v>
      </c>
      <c r="C5" s="2255" t="s">
        <v>3904</v>
      </c>
      <c r="D5" s="2244"/>
      <c r="E5" s="2245"/>
    </row>
    <row r="6" spans="1:5">
      <c r="A6" s="34"/>
      <c r="B6" s="2246"/>
      <c r="C6" s="2246"/>
      <c r="D6" s="2246"/>
      <c r="E6" s="2247"/>
    </row>
    <row r="7" spans="1:5">
      <c r="A7" s="34"/>
      <c r="B7" s="2246"/>
      <c r="C7" s="2246"/>
      <c r="D7" s="2246"/>
      <c r="E7" s="2247"/>
    </row>
    <row r="8" spans="1:5">
      <c r="A8" s="34"/>
      <c r="B8" s="2246"/>
      <c r="C8" s="2246"/>
      <c r="D8" s="2246"/>
      <c r="E8" s="2247"/>
    </row>
    <row r="9" spans="1:5">
      <c r="A9" s="34"/>
      <c r="B9" s="2246"/>
      <c r="C9" s="2246"/>
      <c r="D9" s="2246"/>
      <c r="E9" s="2247"/>
    </row>
    <row r="10" spans="1:5">
      <c r="A10" s="34"/>
      <c r="B10" s="2246"/>
      <c r="C10" s="2246"/>
      <c r="D10" s="2246"/>
      <c r="E10" s="2247"/>
    </row>
    <row r="11" spans="1:5">
      <c r="A11" s="34"/>
      <c r="B11" s="2246"/>
      <c r="C11" s="1013"/>
      <c r="D11" s="1013"/>
      <c r="E11" s="1014"/>
    </row>
    <row r="12" spans="1:5">
      <c r="A12" s="34"/>
      <c r="B12" s="2246"/>
      <c r="C12" s="1017"/>
      <c r="D12" s="1017"/>
      <c r="E12" s="169"/>
    </row>
    <row r="13" spans="1:5">
      <c r="A13" s="34"/>
      <c r="B13" s="2259" t="s">
        <v>3905</v>
      </c>
      <c r="C13" s="35"/>
      <c r="D13" s="17"/>
      <c r="E13" s="169"/>
    </row>
    <row r="14" spans="1:5">
      <c r="A14" s="34"/>
      <c r="B14" s="2246"/>
      <c r="C14" s="35"/>
      <c r="D14" s="17"/>
      <c r="E14" s="169"/>
    </row>
    <row r="15" spans="1:5">
      <c r="A15" s="37"/>
      <c r="B15" s="32"/>
      <c r="C15" s="32"/>
      <c r="D15" s="77"/>
      <c r="E15" s="173"/>
    </row>
    <row r="16" spans="1:5">
      <c r="A16" s="151" t="s">
        <v>1964</v>
      </c>
      <c r="B16" s="35" t="s">
        <v>372</v>
      </c>
      <c r="C16" s="35"/>
      <c r="D16" s="69"/>
      <c r="E16" s="53" t="s">
        <v>373</v>
      </c>
    </row>
    <row r="17" spans="1:5">
      <c r="A17" s="152" t="s">
        <v>1967</v>
      </c>
      <c r="B17" s="32" t="s">
        <v>3423</v>
      </c>
      <c r="C17" s="32"/>
      <c r="D17" s="32"/>
      <c r="E17" s="208" t="s">
        <v>3424</v>
      </c>
    </row>
    <row r="18" spans="1:5">
      <c r="A18" s="54">
        <v>1</v>
      </c>
      <c r="B18" s="964" t="s">
        <v>374</v>
      </c>
      <c r="C18" s="32"/>
      <c r="D18" s="203"/>
      <c r="E18" s="204"/>
    </row>
    <row r="19" spans="1:5">
      <c r="A19" s="54">
        <v>2</v>
      </c>
      <c r="B19" s="964" t="s">
        <v>375</v>
      </c>
      <c r="C19" s="32"/>
      <c r="D19" s="203"/>
      <c r="E19" s="154">
        <v>33843878</v>
      </c>
    </row>
    <row r="20" spans="1:5">
      <c r="A20" s="54">
        <v>3</v>
      </c>
      <c r="B20" s="964" t="s">
        <v>472</v>
      </c>
      <c r="C20" s="32"/>
      <c r="D20" s="203"/>
      <c r="E20" s="204"/>
    </row>
    <row r="21" spans="1:5">
      <c r="A21" s="54">
        <v>4</v>
      </c>
      <c r="B21" s="964" t="s">
        <v>473</v>
      </c>
      <c r="C21" s="32"/>
      <c r="D21" s="203"/>
      <c r="E21" s="156">
        <v>40702062</v>
      </c>
    </row>
    <row r="22" spans="1:5">
      <c r="A22" s="54">
        <v>5</v>
      </c>
      <c r="B22" s="964" t="s">
        <v>474</v>
      </c>
      <c r="C22" s="32"/>
      <c r="D22" s="38"/>
      <c r="E22" s="156">
        <v>3157040</v>
      </c>
    </row>
    <row r="23" spans="1:5">
      <c r="A23" s="54">
        <v>6</v>
      </c>
      <c r="B23" s="964"/>
      <c r="C23" s="32"/>
      <c r="D23" s="38"/>
      <c r="E23" s="156"/>
    </row>
    <row r="24" spans="1:5">
      <c r="A24" s="54">
        <v>7</v>
      </c>
      <c r="B24" s="964"/>
      <c r="C24" s="32"/>
      <c r="D24" s="38"/>
      <c r="E24" s="156"/>
    </row>
    <row r="25" spans="1:5">
      <c r="A25" s="54">
        <v>8</v>
      </c>
      <c r="B25" s="964" t="s">
        <v>475</v>
      </c>
      <c r="C25" s="32"/>
      <c r="D25" s="38"/>
      <c r="E25" s="156">
        <v>10976124</v>
      </c>
    </row>
    <row r="26" spans="1:5">
      <c r="A26" s="54">
        <v>9</v>
      </c>
      <c r="B26" s="964" t="s">
        <v>476</v>
      </c>
      <c r="C26" s="32"/>
      <c r="D26" s="38"/>
      <c r="E26" s="156"/>
    </row>
    <row r="27" spans="1:5">
      <c r="A27" s="54">
        <v>10</v>
      </c>
      <c r="B27" s="964" t="s">
        <v>477</v>
      </c>
      <c r="C27" s="32"/>
      <c r="D27" s="38"/>
      <c r="E27" s="156">
        <v>-9162392</v>
      </c>
    </row>
    <row r="28" spans="1:5">
      <c r="A28" s="54">
        <v>11</v>
      </c>
      <c r="B28" s="964" t="s">
        <v>478</v>
      </c>
      <c r="C28" s="32"/>
      <c r="D28" s="38"/>
      <c r="E28" s="156">
        <v>1086287</v>
      </c>
    </row>
    <row r="29" spans="1:5">
      <c r="A29" s="54">
        <v>12</v>
      </c>
      <c r="B29" s="964" t="s">
        <v>479</v>
      </c>
      <c r="C29" s="32"/>
      <c r="D29" s="38"/>
      <c r="E29" s="156"/>
    </row>
    <row r="30" spans="1:5">
      <c r="A30" s="54">
        <v>13</v>
      </c>
      <c r="B30" s="964" t="s">
        <v>480</v>
      </c>
      <c r="C30" s="32"/>
      <c r="D30" s="38"/>
      <c r="E30" s="156">
        <v>12395790</v>
      </c>
    </row>
    <row r="31" spans="1:5">
      <c r="A31" s="54">
        <v>14</v>
      </c>
      <c r="B31" s="964" t="s">
        <v>481</v>
      </c>
      <c r="C31" s="32"/>
      <c r="D31" s="38"/>
      <c r="E31" s="156">
        <v>-15181905</v>
      </c>
    </row>
    <row r="32" spans="1:5">
      <c r="A32" s="54">
        <v>15</v>
      </c>
      <c r="B32" s="964" t="s">
        <v>482</v>
      </c>
      <c r="C32" s="32"/>
      <c r="D32" s="38"/>
      <c r="E32" s="156">
        <v>17420021</v>
      </c>
    </row>
    <row r="33" spans="1:5">
      <c r="A33" s="54">
        <v>16</v>
      </c>
      <c r="B33" s="964" t="s">
        <v>483</v>
      </c>
      <c r="C33" s="32"/>
      <c r="D33" s="38"/>
      <c r="E33" s="156"/>
    </row>
    <row r="34" spans="1:5">
      <c r="A34" s="54">
        <v>17</v>
      </c>
      <c r="B34" s="964" t="s">
        <v>484</v>
      </c>
      <c r="C34" s="32"/>
      <c r="D34" s="38"/>
      <c r="E34" s="156"/>
    </row>
    <row r="35" spans="1:5">
      <c r="A35" s="54">
        <v>18</v>
      </c>
      <c r="B35" s="964" t="s">
        <v>485</v>
      </c>
      <c r="C35" s="32"/>
      <c r="D35" s="38"/>
      <c r="E35" s="156">
        <v>9381162</v>
      </c>
    </row>
    <row r="36" spans="1:5">
      <c r="A36" s="54">
        <v>19</v>
      </c>
      <c r="B36" s="964"/>
      <c r="C36" s="32"/>
      <c r="D36" s="38"/>
      <c r="E36" s="156"/>
    </row>
    <row r="37" spans="1:5">
      <c r="A37" s="54">
        <v>20</v>
      </c>
      <c r="B37" s="964"/>
      <c r="C37" s="32"/>
      <c r="D37" s="38"/>
      <c r="E37" s="156"/>
    </row>
    <row r="38" spans="1:5">
      <c r="A38" s="54">
        <v>21</v>
      </c>
      <c r="B38" s="964"/>
      <c r="C38" s="32"/>
      <c r="D38" s="38"/>
      <c r="E38" s="156"/>
    </row>
    <row r="39" spans="1:5">
      <c r="A39" s="54">
        <v>22</v>
      </c>
      <c r="B39" s="964" t="s">
        <v>486</v>
      </c>
      <c r="C39" s="32"/>
      <c r="D39" s="38"/>
      <c r="E39" s="156">
        <f>E19+SUM(E21:E32)-E33-E34+SUM(E35:E38)</f>
        <v>104618067</v>
      </c>
    </row>
    <row r="40" spans="1:5">
      <c r="A40" s="54">
        <v>23</v>
      </c>
      <c r="B40" s="964"/>
      <c r="C40" s="32"/>
      <c r="D40" s="38"/>
      <c r="E40" s="156"/>
    </row>
    <row r="41" spans="1:5">
      <c r="A41" s="54">
        <v>24</v>
      </c>
      <c r="B41" s="964" t="s">
        <v>487</v>
      </c>
      <c r="C41" s="32"/>
      <c r="D41" s="38"/>
      <c r="E41" s="156"/>
    </row>
    <row r="42" spans="1:5">
      <c r="A42" s="54">
        <v>25</v>
      </c>
      <c r="B42" s="964" t="s">
        <v>488</v>
      </c>
      <c r="C42" s="32"/>
      <c r="D42" s="38"/>
      <c r="E42" s="156"/>
    </row>
    <row r="43" spans="1:5">
      <c r="A43" s="54">
        <v>26</v>
      </c>
      <c r="B43" s="964" t="s">
        <v>489</v>
      </c>
      <c r="C43" s="32"/>
      <c r="D43" s="38"/>
      <c r="E43" s="156">
        <v>-89491772</v>
      </c>
    </row>
    <row r="44" spans="1:5">
      <c r="A44" s="54">
        <v>27</v>
      </c>
      <c r="B44" s="964" t="s">
        <v>490</v>
      </c>
      <c r="C44" s="32"/>
      <c r="D44" s="38"/>
      <c r="E44" s="156"/>
    </row>
    <row r="45" spans="1:5">
      <c r="A45" s="54">
        <v>28</v>
      </c>
      <c r="B45" s="964" t="s">
        <v>491</v>
      </c>
      <c r="C45" s="32"/>
      <c r="D45" s="38"/>
      <c r="E45" s="156">
        <v>-23698492</v>
      </c>
    </row>
    <row r="46" spans="1:5">
      <c r="A46" s="54">
        <v>29</v>
      </c>
      <c r="B46" s="964" t="s">
        <v>492</v>
      </c>
      <c r="C46" s="32"/>
      <c r="D46" s="38"/>
      <c r="E46" s="156"/>
    </row>
    <row r="47" spans="1:5">
      <c r="A47" s="54">
        <v>30</v>
      </c>
      <c r="B47" s="964" t="s">
        <v>483</v>
      </c>
      <c r="C47" s="32"/>
      <c r="D47" s="38"/>
      <c r="E47" s="156"/>
    </row>
    <row r="48" spans="1:5">
      <c r="A48" s="54">
        <v>31</v>
      </c>
      <c r="B48" s="964" t="s">
        <v>485</v>
      </c>
      <c r="C48" s="32"/>
      <c r="D48" s="38"/>
      <c r="E48" s="156">
        <v>1702667</v>
      </c>
    </row>
    <row r="49" spans="1:5">
      <c r="A49" s="54">
        <v>32</v>
      </c>
      <c r="B49" s="964"/>
      <c r="C49" s="32"/>
      <c r="D49" s="38"/>
      <c r="E49" s="156"/>
    </row>
    <row r="50" spans="1:5">
      <c r="A50" s="54">
        <v>33</v>
      </c>
      <c r="B50" s="964"/>
      <c r="C50" s="32"/>
      <c r="D50" s="38"/>
      <c r="E50" s="156"/>
    </row>
    <row r="51" spans="1:5">
      <c r="A51" s="54">
        <v>34</v>
      </c>
      <c r="B51" s="964" t="s">
        <v>1854</v>
      </c>
      <c r="C51" s="32"/>
      <c r="D51" s="38"/>
      <c r="E51" s="156">
        <f>SUM(E42:E50)</f>
        <v>-111487597</v>
      </c>
    </row>
    <row r="52" spans="1:5">
      <c r="A52" s="54">
        <v>35</v>
      </c>
      <c r="B52" s="964"/>
      <c r="C52" s="32"/>
      <c r="D52" s="38"/>
      <c r="E52" s="204"/>
    </row>
    <row r="53" spans="1:5">
      <c r="A53" s="54">
        <v>36</v>
      </c>
      <c r="B53" s="964" t="s">
        <v>1855</v>
      </c>
      <c r="C53" s="32"/>
      <c r="D53" s="38"/>
      <c r="E53" s="156"/>
    </row>
    <row r="54" spans="1:5">
      <c r="A54" s="54">
        <v>37</v>
      </c>
      <c r="B54" s="964" t="s">
        <v>1720</v>
      </c>
      <c r="C54" s="32"/>
      <c r="D54" s="38"/>
      <c r="E54" s="156"/>
    </row>
    <row r="55" spans="1:5">
      <c r="A55" s="54">
        <v>38</v>
      </c>
      <c r="B55" s="964"/>
      <c r="C55" s="32"/>
      <c r="D55" s="38"/>
      <c r="E55" s="156"/>
    </row>
    <row r="56" spans="1:5">
      <c r="A56" s="54">
        <v>39</v>
      </c>
      <c r="B56" s="964" t="s">
        <v>1721</v>
      </c>
      <c r="C56" s="32"/>
      <c r="D56" s="38"/>
      <c r="E56" s="156"/>
    </row>
    <row r="57" spans="1:5">
      <c r="A57" s="54">
        <v>40</v>
      </c>
      <c r="B57" s="964" t="s">
        <v>1722</v>
      </c>
      <c r="C57" s="32"/>
      <c r="D57" s="38"/>
      <c r="E57" s="156"/>
    </row>
    <row r="58" spans="1:5">
      <c r="A58" s="54">
        <v>41</v>
      </c>
      <c r="B58" s="964" t="s">
        <v>1723</v>
      </c>
      <c r="C58" s="32"/>
      <c r="D58" s="38"/>
      <c r="E58" s="204"/>
    </row>
    <row r="59" spans="1:5">
      <c r="A59" s="54">
        <v>42</v>
      </c>
      <c r="B59" s="964" t="s">
        <v>1724</v>
      </c>
      <c r="C59" s="32"/>
      <c r="D59" s="38"/>
      <c r="E59" s="156"/>
    </row>
    <row r="60" spans="1:5">
      <c r="A60" s="54">
        <v>43</v>
      </c>
      <c r="B60" s="964"/>
      <c r="C60" s="32"/>
      <c r="D60" s="38"/>
      <c r="E60" s="156"/>
    </row>
    <row r="61" spans="1:5">
      <c r="A61" s="54">
        <v>44</v>
      </c>
      <c r="B61" s="964" t="s">
        <v>1725</v>
      </c>
      <c r="C61" s="32"/>
      <c r="D61" s="38"/>
      <c r="E61" s="156"/>
    </row>
    <row r="62" spans="1:5" ht="15.75" thickBot="1">
      <c r="A62" s="58">
        <v>45</v>
      </c>
      <c r="B62" s="137" t="s">
        <v>1726</v>
      </c>
      <c r="C62" s="42"/>
      <c r="D62" s="41"/>
      <c r="E62" s="165"/>
    </row>
    <row r="63" spans="1:5">
      <c r="A63" s="1426"/>
      <c r="B63" s="1427"/>
      <c r="C63" s="982"/>
      <c r="D63" s="1426"/>
      <c r="E63" s="1413"/>
    </row>
    <row r="64" spans="1:5">
      <c r="A64" s="17" t="s">
        <v>1955</v>
      </c>
      <c r="B64" s="30"/>
      <c r="C64" s="35"/>
      <c r="D64" s="30"/>
      <c r="E64" s="144"/>
    </row>
    <row r="65" spans="1:5">
      <c r="A65" s="17"/>
      <c r="B65" s="30"/>
      <c r="C65" s="35"/>
      <c r="D65" s="30"/>
      <c r="E65" s="144"/>
    </row>
    <row r="66" spans="1:5" ht="15.75" thickBot="1">
      <c r="A66" s="35" t="s">
        <v>1727</v>
      </c>
      <c r="B66" s="69"/>
      <c r="C66" s="35"/>
      <c r="D66" s="35"/>
      <c r="E66" s="148"/>
    </row>
    <row r="67" spans="1:5">
      <c r="A67" s="43"/>
      <c r="B67" s="44" t="s">
        <v>2036</v>
      </c>
      <c r="C67" s="59" t="s">
        <v>1529</v>
      </c>
      <c r="D67" s="45" t="s">
        <v>2038</v>
      </c>
      <c r="E67" s="60" t="s">
        <v>2039</v>
      </c>
    </row>
    <row r="68" spans="1:5">
      <c r="A68" s="34"/>
      <c r="B68" s="81" t="str">
        <f>'Data Sheet'!$C$25</f>
        <v>Central Hudson Gas &amp; Electric</v>
      </c>
      <c r="C68" s="57" t="s">
        <v>2640</v>
      </c>
      <c r="D68" s="81" t="s">
        <v>2041</v>
      </c>
      <c r="E68" s="39"/>
    </row>
    <row r="69" spans="1:5">
      <c r="A69" s="37"/>
      <c r="B69" s="38"/>
      <c r="C69" s="117" t="s">
        <v>1961</v>
      </c>
      <c r="D69" s="848" t="str">
        <f>'Data Sheet'!$C$40</f>
        <v>4/15/2015</v>
      </c>
      <c r="E69" s="1575" t="str">
        <f>'Data Sheet'!$C$38</f>
        <v>12/31/14</v>
      </c>
    </row>
    <row r="70" spans="1:5">
      <c r="A70" s="31"/>
      <c r="B70" s="32" t="s">
        <v>1728</v>
      </c>
      <c r="C70" s="32"/>
      <c r="D70" s="32"/>
      <c r="E70" s="33"/>
    </row>
    <row r="71" spans="1:5">
      <c r="A71" s="1430" t="s">
        <v>3906</v>
      </c>
      <c r="B71" s="136" t="s">
        <v>3907</v>
      </c>
      <c r="C71" s="136" t="s">
        <v>1729</v>
      </c>
      <c r="D71" s="17"/>
      <c r="E71" s="36"/>
    </row>
    <row r="72" spans="1:5">
      <c r="A72" s="1431"/>
      <c r="B72" s="2259" t="s">
        <v>3908</v>
      </c>
      <c r="C72" s="136" t="s">
        <v>1730</v>
      </c>
      <c r="D72" s="17"/>
      <c r="E72" s="36"/>
    </row>
    <row r="73" spans="1:5">
      <c r="A73" s="34"/>
      <c r="B73" s="2246"/>
      <c r="C73" s="136" t="s">
        <v>1731</v>
      </c>
      <c r="D73" s="17"/>
      <c r="E73" s="36"/>
    </row>
    <row r="74" spans="1:5">
      <c r="A74" s="34"/>
      <c r="B74" s="2246"/>
      <c r="C74" s="136" t="s">
        <v>1732</v>
      </c>
      <c r="D74" s="17"/>
      <c r="E74" s="194"/>
    </row>
    <row r="75" spans="1:5">
      <c r="A75" s="34"/>
      <c r="B75" s="35"/>
      <c r="C75" s="136" t="s">
        <v>1733</v>
      </c>
      <c r="D75" s="17"/>
      <c r="E75" s="36"/>
    </row>
    <row r="76" spans="1:5">
      <c r="A76" s="34"/>
      <c r="B76" s="2259" t="s">
        <v>3909</v>
      </c>
      <c r="C76" s="136" t="s">
        <v>440</v>
      </c>
      <c r="D76" s="17"/>
      <c r="E76" s="36"/>
    </row>
    <row r="77" spans="1:5">
      <c r="A77" s="34"/>
      <c r="B77" s="2246"/>
      <c r="C77" s="2259" t="s">
        <v>441</v>
      </c>
      <c r="D77" s="2246"/>
      <c r="E77" s="2247"/>
    </row>
    <row r="78" spans="1:5">
      <c r="A78" s="34"/>
      <c r="B78" s="2246"/>
      <c r="C78" s="2246"/>
      <c r="D78" s="2246"/>
      <c r="E78" s="2247"/>
    </row>
    <row r="79" spans="1:5">
      <c r="A79" s="34"/>
      <c r="B79" s="2246"/>
      <c r="C79" s="35"/>
      <c r="D79" s="17"/>
      <c r="E79" s="169"/>
    </row>
    <row r="80" spans="1:5">
      <c r="A80" s="34"/>
      <c r="B80" s="2249"/>
      <c r="C80" s="35"/>
      <c r="D80" s="17"/>
      <c r="E80" s="169"/>
    </row>
    <row r="81" spans="1:5">
      <c r="A81" s="37"/>
      <c r="B81" s="32"/>
      <c r="C81" s="32"/>
      <c r="D81" s="77"/>
      <c r="E81" s="173"/>
    </row>
    <row r="82" spans="1:5">
      <c r="A82" s="151" t="s">
        <v>1964</v>
      </c>
      <c r="B82" s="35" t="s">
        <v>442</v>
      </c>
      <c r="C82" s="35"/>
      <c r="D82" s="69"/>
      <c r="E82" s="53" t="s">
        <v>373</v>
      </c>
    </row>
    <row r="83" spans="1:5">
      <c r="A83" s="152" t="s">
        <v>1967</v>
      </c>
      <c r="B83" s="32" t="s">
        <v>3423</v>
      </c>
      <c r="C83" s="32"/>
      <c r="D83" s="32"/>
      <c r="E83" s="208" t="s">
        <v>3424</v>
      </c>
    </row>
    <row r="84" spans="1:5">
      <c r="A84" s="54">
        <v>46</v>
      </c>
      <c r="B84" s="964" t="s">
        <v>443</v>
      </c>
      <c r="C84" s="32"/>
      <c r="D84" s="203"/>
      <c r="E84" s="154"/>
    </row>
    <row r="85" spans="1:5">
      <c r="A85" s="54">
        <v>47</v>
      </c>
      <c r="B85" s="964" t="s">
        <v>444</v>
      </c>
      <c r="C85" s="32"/>
      <c r="D85" s="203"/>
      <c r="E85" s="156"/>
    </row>
    <row r="86" spans="1:5">
      <c r="A86" s="54">
        <v>48</v>
      </c>
      <c r="B86" s="964"/>
      <c r="C86" s="32"/>
      <c r="D86" s="203"/>
      <c r="E86" s="156"/>
    </row>
    <row r="87" spans="1:5">
      <c r="A87" s="54">
        <v>49</v>
      </c>
      <c r="B87" s="964" t="s">
        <v>445</v>
      </c>
      <c r="C87" s="32"/>
      <c r="D87" s="203"/>
      <c r="E87" s="156"/>
    </row>
    <row r="88" spans="1:5">
      <c r="A88" s="54">
        <v>50</v>
      </c>
      <c r="B88" s="964" t="s">
        <v>446</v>
      </c>
      <c r="C88" s="32"/>
      <c r="D88" s="38"/>
      <c r="E88" s="156"/>
    </row>
    <row r="89" spans="1:5">
      <c r="A89" s="54">
        <v>51</v>
      </c>
      <c r="B89" s="964" t="s">
        <v>447</v>
      </c>
      <c r="C89" s="32"/>
      <c r="D89" s="38"/>
      <c r="E89" s="156"/>
    </row>
    <row r="90" spans="1:5">
      <c r="A90" s="54">
        <v>52</v>
      </c>
      <c r="B90" s="964" t="s">
        <v>448</v>
      </c>
      <c r="C90" s="32"/>
      <c r="D90" s="38"/>
      <c r="E90" s="156"/>
    </row>
    <row r="91" spans="1:5">
      <c r="A91" s="54">
        <v>53</v>
      </c>
      <c r="B91" s="964" t="s">
        <v>449</v>
      </c>
      <c r="C91" s="32"/>
      <c r="D91" s="38"/>
      <c r="E91" s="156"/>
    </row>
    <row r="92" spans="1:5">
      <c r="A92" s="54">
        <v>54</v>
      </c>
      <c r="B92" s="964"/>
      <c r="C92" s="32"/>
      <c r="D92" s="38"/>
      <c r="E92" s="156"/>
    </row>
    <row r="93" spans="1:5">
      <c r="A93" s="54">
        <v>55</v>
      </c>
      <c r="B93" s="964"/>
      <c r="C93" s="32"/>
      <c r="D93" s="38"/>
      <c r="E93" s="156"/>
    </row>
    <row r="94" spans="1:5">
      <c r="A94" s="54">
        <v>56</v>
      </c>
      <c r="B94" s="964" t="s">
        <v>450</v>
      </c>
      <c r="C94" s="32"/>
      <c r="D94" s="38"/>
      <c r="E94" s="204"/>
    </row>
    <row r="95" spans="1:5">
      <c r="A95" s="54">
        <v>57</v>
      </c>
      <c r="B95" s="964" t="s">
        <v>451</v>
      </c>
      <c r="C95" s="32"/>
      <c r="D95" s="38"/>
      <c r="E95" s="156">
        <f>E51+SUM(E53:E62)+SUM(E84:E93)</f>
        <v>-111487597</v>
      </c>
    </row>
    <row r="96" spans="1:5">
      <c r="A96" s="54">
        <v>58</v>
      </c>
      <c r="B96" s="964"/>
      <c r="C96" s="32"/>
      <c r="D96" s="38"/>
      <c r="E96" s="204"/>
    </row>
    <row r="97" spans="1:5">
      <c r="A97" s="54">
        <v>59</v>
      </c>
      <c r="B97" s="964" t="s">
        <v>452</v>
      </c>
      <c r="C97" s="32"/>
      <c r="D97" s="38"/>
      <c r="E97" s="204"/>
    </row>
    <row r="98" spans="1:5">
      <c r="A98" s="54">
        <v>60</v>
      </c>
      <c r="B98" s="964" t="s">
        <v>453</v>
      </c>
      <c r="C98" s="32"/>
      <c r="D98" s="38"/>
      <c r="E98" s="204"/>
    </row>
    <row r="99" spans="1:5">
      <c r="A99" s="54">
        <v>61</v>
      </c>
      <c r="B99" s="964" t="s">
        <v>454</v>
      </c>
      <c r="C99" s="32"/>
      <c r="D99" s="38"/>
      <c r="E99" s="156">
        <v>30000000</v>
      </c>
    </row>
    <row r="100" spans="1:5">
      <c r="A100" s="54">
        <v>62</v>
      </c>
      <c r="B100" s="964" t="s">
        <v>455</v>
      </c>
      <c r="C100" s="32"/>
      <c r="D100" s="38"/>
      <c r="E100" s="156"/>
    </row>
    <row r="101" spans="1:5">
      <c r="A101" s="54">
        <v>63</v>
      </c>
      <c r="B101" s="964" t="s">
        <v>456</v>
      </c>
      <c r="C101" s="32"/>
      <c r="D101" s="38"/>
      <c r="E101" s="156"/>
    </row>
    <row r="102" spans="1:5">
      <c r="A102" s="54">
        <v>64</v>
      </c>
      <c r="B102" s="964" t="s">
        <v>485</v>
      </c>
      <c r="C102" s="32"/>
      <c r="D102" s="38"/>
      <c r="E102" s="156"/>
    </row>
    <row r="103" spans="1:5">
      <c r="A103" s="54">
        <v>65</v>
      </c>
      <c r="B103" s="964"/>
      <c r="C103" s="32"/>
      <c r="D103" s="38"/>
      <c r="E103" s="156"/>
    </row>
    <row r="104" spans="1:5">
      <c r="A104" s="54">
        <v>66</v>
      </c>
      <c r="B104" s="964" t="s">
        <v>457</v>
      </c>
      <c r="C104" s="32"/>
      <c r="D104" s="38"/>
      <c r="E104" s="156"/>
    </row>
    <row r="105" spans="1:5">
      <c r="A105" s="54">
        <v>67</v>
      </c>
      <c r="B105" s="964" t="s">
        <v>485</v>
      </c>
      <c r="C105" s="32"/>
      <c r="D105" s="38"/>
      <c r="E105" s="156"/>
    </row>
    <row r="106" spans="1:5">
      <c r="A106" s="54">
        <v>68</v>
      </c>
      <c r="B106" s="964"/>
      <c r="C106" s="32"/>
      <c r="D106" s="38"/>
      <c r="E106" s="156"/>
    </row>
    <row r="107" spans="1:5">
      <c r="A107" s="54">
        <v>69</v>
      </c>
      <c r="B107" s="964"/>
      <c r="C107" s="32"/>
      <c r="D107" s="38"/>
      <c r="E107" s="156"/>
    </row>
    <row r="108" spans="1:5">
      <c r="A108" s="54">
        <v>70</v>
      </c>
      <c r="B108" s="964" t="s">
        <v>458</v>
      </c>
      <c r="C108" s="32"/>
      <c r="D108" s="38"/>
      <c r="E108" s="156">
        <f>SUM(E99:E107)</f>
        <v>30000000</v>
      </c>
    </row>
    <row r="109" spans="1:5">
      <c r="A109" s="54">
        <v>71</v>
      </c>
      <c r="B109" s="964"/>
      <c r="C109" s="32"/>
      <c r="D109" s="38"/>
      <c r="E109" s="156"/>
    </row>
    <row r="110" spans="1:5">
      <c r="A110" s="54">
        <v>72</v>
      </c>
      <c r="B110" s="964" t="s">
        <v>459</v>
      </c>
      <c r="C110" s="32"/>
      <c r="D110" s="38"/>
      <c r="E110" s="204"/>
    </row>
    <row r="111" spans="1:5">
      <c r="A111" s="54">
        <v>73</v>
      </c>
      <c r="B111" s="964" t="s">
        <v>460</v>
      </c>
      <c r="C111" s="32"/>
      <c r="D111" s="38"/>
      <c r="E111" s="156">
        <v>-14000000</v>
      </c>
    </row>
    <row r="112" spans="1:5">
      <c r="A112" s="54">
        <v>74</v>
      </c>
      <c r="B112" s="964" t="s">
        <v>455</v>
      </c>
      <c r="C112" s="32"/>
      <c r="D112" s="38"/>
      <c r="E112" s="156"/>
    </row>
    <row r="113" spans="1:5">
      <c r="A113" s="54">
        <v>75</v>
      </c>
      <c r="B113" s="964" t="s">
        <v>456</v>
      </c>
      <c r="C113" s="32"/>
      <c r="D113" s="38"/>
      <c r="E113" s="156"/>
    </row>
    <row r="114" spans="1:5">
      <c r="A114" s="54">
        <v>76</v>
      </c>
      <c r="B114" s="964" t="s">
        <v>485</v>
      </c>
      <c r="C114" s="32"/>
      <c r="D114" s="38"/>
      <c r="E114" s="156">
        <v>-207123</v>
      </c>
    </row>
    <row r="115" spans="1:5">
      <c r="A115" s="54">
        <v>77</v>
      </c>
      <c r="B115" s="964"/>
      <c r="C115" s="32"/>
      <c r="D115" s="38"/>
      <c r="E115" s="156"/>
    </row>
    <row r="116" spans="1:5">
      <c r="A116" s="54">
        <v>78</v>
      </c>
      <c r="B116" s="964" t="s">
        <v>461</v>
      </c>
      <c r="C116" s="32"/>
      <c r="D116" s="38"/>
      <c r="E116" s="156"/>
    </row>
    <row r="117" spans="1:5">
      <c r="A117" s="54">
        <v>79</v>
      </c>
      <c r="B117" s="964"/>
      <c r="C117" s="32"/>
      <c r="D117" s="38"/>
      <c r="E117" s="156"/>
    </row>
    <row r="118" spans="1:5">
      <c r="A118" s="54">
        <v>80</v>
      </c>
      <c r="B118" s="964" t="s">
        <v>462</v>
      </c>
      <c r="C118" s="32"/>
      <c r="D118" s="38"/>
      <c r="E118" s="156"/>
    </row>
    <row r="119" spans="1:5">
      <c r="A119" s="54">
        <v>81</v>
      </c>
      <c r="B119" s="964" t="s">
        <v>463</v>
      </c>
      <c r="C119" s="32"/>
      <c r="D119" s="38"/>
      <c r="E119" s="156">
        <v>-5000000</v>
      </c>
    </row>
    <row r="120" spans="1:5">
      <c r="A120" s="54">
        <v>82</v>
      </c>
      <c r="B120" s="964" t="s">
        <v>464</v>
      </c>
      <c r="C120" s="32"/>
      <c r="D120" s="38"/>
      <c r="E120" s="204"/>
    </row>
    <row r="121" spans="1:5">
      <c r="A121" s="54">
        <v>83</v>
      </c>
      <c r="B121" s="964" t="s">
        <v>465</v>
      </c>
      <c r="C121" s="32"/>
      <c r="D121" s="38"/>
      <c r="E121" s="156">
        <f>SUM(E108:E119)</f>
        <v>10792877</v>
      </c>
    </row>
    <row r="122" spans="1:5">
      <c r="A122" s="54">
        <v>84</v>
      </c>
      <c r="B122" s="964"/>
      <c r="C122" s="32"/>
      <c r="D122" s="38"/>
      <c r="E122" s="156"/>
    </row>
    <row r="123" spans="1:5">
      <c r="A123" s="54">
        <v>85</v>
      </c>
      <c r="B123" s="964" t="s">
        <v>466</v>
      </c>
      <c r="C123" s="32"/>
      <c r="D123" s="38"/>
      <c r="E123" s="204"/>
    </row>
    <row r="124" spans="1:5">
      <c r="A124" s="54">
        <v>86</v>
      </c>
      <c r="B124" s="964" t="s">
        <v>467</v>
      </c>
      <c r="C124" s="32"/>
      <c r="D124" s="38"/>
      <c r="E124" s="156">
        <f>E39+E95+E121</f>
        <v>3923347</v>
      </c>
    </row>
    <row r="125" spans="1:5">
      <c r="A125" s="54">
        <v>87</v>
      </c>
      <c r="B125" s="964"/>
      <c r="C125" s="32"/>
      <c r="D125" s="38"/>
      <c r="E125" s="204"/>
    </row>
    <row r="126" spans="1:5">
      <c r="A126" s="54">
        <v>88</v>
      </c>
      <c r="B126" s="964" t="s">
        <v>468</v>
      </c>
      <c r="C126" s="32"/>
      <c r="D126" s="38"/>
      <c r="E126" s="156">
        <v>14379297</v>
      </c>
    </row>
    <row r="127" spans="1:5">
      <c r="A127" s="54">
        <v>89</v>
      </c>
      <c r="B127" s="964"/>
      <c r="C127" s="32"/>
      <c r="D127" s="38"/>
      <c r="E127" s="204"/>
    </row>
    <row r="128" spans="1:5" ht="15.75" thickBot="1">
      <c r="A128" s="58">
        <v>90</v>
      </c>
      <c r="B128" s="137" t="s">
        <v>469</v>
      </c>
      <c r="C128" s="42"/>
      <c r="D128" s="41"/>
      <c r="E128" s="165">
        <f>E124+E126</f>
        <v>18302644</v>
      </c>
    </row>
    <row r="129" spans="1:5">
      <c r="A129" s="17" t="s">
        <v>4029</v>
      </c>
      <c r="B129" s="35"/>
      <c r="C129" s="30"/>
      <c r="D129" s="30"/>
      <c r="E129" s="144"/>
    </row>
    <row r="130" spans="1:5">
      <c r="A130" s="35" t="s">
        <v>470</v>
      </c>
      <c r="B130" s="35"/>
      <c r="C130" s="35"/>
      <c r="D130" s="35"/>
      <c r="E130" s="148"/>
    </row>
    <row r="131" spans="1:5">
      <c r="A131" s="17"/>
      <c r="B131" s="17"/>
      <c r="C131" s="17"/>
      <c r="D131" s="17"/>
      <c r="E131" s="17"/>
    </row>
    <row r="132" spans="1:5">
      <c r="A132"/>
      <c r="B132"/>
      <c r="C132"/>
      <c r="D132"/>
      <c r="E132"/>
    </row>
    <row r="133" spans="1:5">
      <c r="A133" s="17"/>
      <c r="B133" s="35"/>
      <c r="C133" s="30"/>
      <c r="D133" s="30"/>
      <c r="E133" s="144"/>
    </row>
    <row r="134" spans="1:5">
      <c r="A134" s="17"/>
      <c r="B134" s="35"/>
      <c r="C134" s="30"/>
      <c r="D134" s="30"/>
      <c r="E134" s="144"/>
    </row>
    <row r="135" spans="1:5">
      <c r="A135" s="17"/>
      <c r="B135" s="35"/>
      <c r="C135" s="30"/>
      <c r="D135" s="30"/>
      <c r="E135" s="144"/>
    </row>
    <row r="136" spans="1:5">
      <c r="A136" s="17"/>
      <c r="B136" s="35"/>
      <c r="C136" s="30"/>
      <c r="D136" s="30"/>
      <c r="E136" s="144"/>
    </row>
    <row r="137" spans="1:5">
      <c r="A137" s="17"/>
      <c r="B137" s="35"/>
      <c r="C137" s="30"/>
      <c r="D137" s="30"/>
      <c r="E137" s="144"/>
    </row>
    <row r="138" spans="1:5">
      <c r="A138" s="30"/>
      <c r="B138" s="30"/>
      <c r="C138" s="30"/>
      <c r="D138" s="30"/>
      <c r="E138" s="144"/>
    </row>
    <row r="139" spans="1:5">
      <c r="A139" s="30"/>
      <c r="B139" s="30"/>
      <c r="C139" s="30"/>
      <c r="D139" s="30"/>
      <c r="E139" s="144"/>
    </row>
    <row r="140" spans="1:5">
      <c r="A140" s="30"/>
      <c r="B140" s="30"/>
      <c r="C140" s="30"/>
      <c r="D140" s="30"/>
      <c r="E140" s="144"/>
    </row>
    <row r="141" spans="1:5">
      <c r="A141" s="30"/>
      <c r="B141" s="30"/>
      <c r="C141" s="30"/>
      <c r="D141" s="30"/>
      <c r="E141" s="144"/>
    </row>
    <row r="142" spans="1:5">
      <c r="A142" s="30"/>
      <c r="B142" s="30"/>
      <c r="C142" s="30"/>
      <c r="D142" s="30"/>
      <c r="E142" s="144"/>
    </row>
    <row r="143" spans="1:5">
      <c r="A143" s="30"/>
      <c r="B143" s="30"/>
      <c r="C143" s="30"/>
      <c r="D143" s="30"/>
      <c r="E143" s="144"/>
    </row>
    <row r="144" spans="1:5">
      <c r="A144" s="30"/>
      <c r="B144" s="30"/>
      <c r="C144" s="30"/>
      <c r="D144" s="30"/>
      <c r="E144" s="144"/>
    </row>
    <row r="145" spans="1:5">
      <c r="A145" s="30"/>
      <c r="B145" s="30"/>
      <c r="C145" s="30"/>
      <c r="D145" s="30"/>
      <c r="E145" s="144"/>
    </row>
  </sheetData>
  <customSheetViews>
    <customSheetView guid="{98C50475-4C04-4614-833E-ABC6EEFF4E8E}" scale="60" colorId="22" showPageBreaks="1" printArea="1" view="pageBreakPreview">
      <selection activeCell="E32" sqref="E32"/>
      <rowBreaks count="1" manualBreakCount="1">
        <brk id="66" max="16383" man="1"/>
      </rowBreaks>
      <pageMargins left="0.5" right="0.5" top="0.5" bottom="0.5" header="0.5" footer="0.5"/>
      <printOptions horizontalCentered="1" verticalCentered="1"/>
      <pageSetup scale="67" fitToHeight="2" orientation="portrait" r:id="rId1"/>
      <headerFooter alignWithMargins="0"/>
    </customSheetView>
    <customSheetView guid="{C6EFCE4C-D5CB-4C1D-A286-0DC52BE770F9}" scale="85" colorId="22" showPageBreaks="1" printArea="1">
      <selection activeCell="E127" sqref="E127"/>
      <rowBreaks count="20" manualBreakCount="20">
        <brk id="19" max="4" man="1"/>
        <brk id="20" max="4" man="1"/>
        <brk id="21" max="4" man="1"/>
        <brk id="22" max="4" man="1"/>
        <brk id="23" max="4" man="1"/>
        <brk id="24" max="4" man="1"/>
        <brk id="25" max="4" man="1"/>
        <brk id="26" max="4" man="1"/>
        <brk id="27" max="4" man="1"/>
        <brk id="28" max="4" man="1"/>
        <brk id="29" max="4" man="1"/>
        <brk id="30" max="4" man="1"/>
        <brk id="31" max="4" man="1"/>
        <brk id="32" max="4" man="1"/>
        <brk id="33" max="4" man="1"/>
        <brk id="34" max="4" man="1"/>
        <brk id="35" max="4" man="1"/>
        <brk id="36" max="4" man="1"/>
        <brk id="37" max="4" man="1"/>
        <brk id="66" max="16383" man="1"/>
      </rowBreaks>
      <pageMargins left="0.5" right="0.5" top="0.5" bottom="0.5" header="0.5" footer="0.5"/>
      <printOptions horizontalCentered="1" verticalCentered="1"/>
      <pageSetup scale="67" fitToHeight="2" orientation="portrait" horizontalDpi="300" verticalDpi="300" r:id="rId2"/>
      <headerFooter alignWithMargins="0"/>
    </customSheetView>
    <customSheetView guid="{4BC658A1-0B43-4474-B09F-01138A2D4649}" scale="85" colorId="22" showPageBreaks="1" topLeftCell="A82">
      <selection activeCell="E118" sqref="E118"/>
      <rowBreaks count="22" manualBreakCount="22">
        <brk id="66" max="16383" man="1"/>
        <brk id="125" max="16383" man="1"/>
        <brk id="126" max="16383" man="1"/>
        <brk id="127" max="16383" man="1"/>
        <brk id="128" max="4" man="1"/>
        <brk id="129" max="4" man="1"/>
        <brk id="130" max="4" man="1"/>
        <brk id="131" max="16383" man="1"/>
        <brk id="132" max="16383" man="1"/>
        <brk id="133" max="16383" man="1"/>
        <brk id="134" max="16383" man="1"/>
        <brk id="135" max="16383" man="1"/>
        <brk id="136" max="16383" man="1"/>
        <brk id="137" max="16383" man="1"/>
        <brk id="138" max="16383" man="1"/>
        <brk id="139" max="16383" man="1"/>
        <brk id="140" max="16383" man="1"/>
        <brk id="141" max="16383" man="1"/>
        <brk id="142" max="16383" man="1"/>
        <brk id="143" max="16383" man="1"/>
        <brk id="144" max="16383" man="1"/>
        <brk id="145" max="16383" man="1"/>
      </rowBreaks>
      <pageMargins left="0.5" right="0.5" top="0.5" bottom="0.5" header="0.5" footer="0.5"/>
      <printOptions horizontalCentered="1" verticalCentered="1"/>
      <pageSetup scale="67" fitToHeight="2" orientation="portrait" r:id="rId3"/>
      <headerFooter alignWithMargins="0"/>
    </customSheetView>
    <customSheetView guid="{615B5AE4-EF39-45E8-9166-92037A1A48C3}" scale="85" colorId="22" showPageBreaks="1" printArea="1">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4"/>
      <headerFooter alignWithMargins="0"/>
    </customSheetView>
    <customSheetView guid="{5615FF12-3AD0-401B-9520-85684B49B8C2}" scale="85" colorId="22">
      <rowBreaks count="44" manualBreakCount="44">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rowBreaks>
      <pageMargins left="0.5" right="0.5" top="0.5" bottom="0.5" header="0.5" footer="0.5"/>
      <printOptions horizontalCentered="1" verticalCentered="1"/>
      <pageSetup scale="67" fitToHeight="2" orientation="portrait" horizontalDpi="300" verticalDpi="300" r:id="rId5"/>
      <headerFooter alignWithMargins="0"/>
    </customSheetView>
    <customSheetView guid="{770BB473-BE5C-4268-9ADA-B2B104B49C99}" scale="85" colorId="22" showPageBreaks="1" printArea="1">
      <selection activeCell="E127" sqref="E127"/>
      <rowBreaks count="38" manualBreakCount="38">
        <brk id="38" max="4" man="1"/>
        <brk id="39" max="4" man="1"/>
        <brk id="40" max="4" man="1"/>
        <brk id="41" max="4" man="1"/>
        <brk id="42" max="4" man="1"/>
        <brk id="43" max="4" man="1"/>
        <brk id="44" max="4" man="1"/>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rowBreaks>
      <pageMargins left="0.5" right="0.5" top="0.5" bottom="0.5" header="0.5" footer="0.5"/>
      <printOptions horizontalCentered="1" verticalCentered="1"/>
      <pageSetup scale="67" fitToHeight="2" orientation="portrait" r:id="rId6"/>
      <headerFooter alignWithMargins="0"/>
    </customSheetView>
    <customSheetView guid="{2DCD765F-7FFB-4119-8ABA-95F832C93250}" scale="85" colorId="22" showPageBreaks="1" printArea="1">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rowBreaks>
      <pageMargins left="0.5" right="0.5" top="0.5" bottom="0.5" header="0.5" footer="0.5"/>
      <printOptions horizontalCentered="1" verticalCentered="1"/>
      <pageSetup scale="67" fitToHeight="2" orientation="portrait" horizontalDpi="300" verticalDpi="300" r:id="rId7"/>
      <headerFooter alignWithMargins="0"/>
    </customSheetView>
    <customSheetView guid="{9A54DEF0-DEC4-4137-89B1-509D03916E27}"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rowBreaks>
      <pageMargins left="0.5" right="0.5" top="0.5" bottom="0.5" header="0.5" footer="0.5"/>
      <printOptions horizontalCentered="1" verticalCentered="1"/>
      <pageSetup scale="67" fitToHeight="2" orientation="portrait" horizontalDpi="300" verticalDpi="300" r:id="rId8"/>
      <headerFooter alignWithMargins="0"/>
    </customSheetView>
    <customSheetView guid="{3F1C1F7F-1627-415A-A980-D9471073F5DE}" scale="85" colorId="22" showPageBreaks="1">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rowBreaks>
      <pageMargins left="0.5" right="0.5" top="0.5" bottom="0.5" header="0.5" footer="0.5"/>
      <printOptions horizontalCentered="1" verticalCentered="1"/>
      <pageSetup scale="67" fitToHeight="2" orientation="portrait" horizontalDpi="300" verticalDpi="300" r:id="rId9"/>
      <headerFooter alignWithMargins="0"/>
    </customSheetView>
    <customSheetView guid="{139C5046-2F46-48F5-A0B9-76AEA7D78668}"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rowBreaks>
      <pageMargins left="0.5" right="0.5" top="0.5" bottom="0.5" header="0.5" footer="0.5"/>
      <printOptions horizontalCentered="1" verticalCentered="1"/>
      <pageSetup scale="67" fitToHeight="2" orientation="portrait" horizontalDpi="300" verticalDpi="300" r:id="rId10"/>
      <headerFooter alignWithMargins="0"/>
    </customSheetView>
    <customSheetView guid="{B81AA01E-C0DE-4A87-A251-E1F5DB0B073A}" scale="85" colorId="22">
      <rowBreaks count="50" manualBreakCount="50">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16383" man="1"/>
        <brk id="67" max="4"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rowBreaks>
      <pageMargins left="0.5" right="0.5" top="0.5" bottom="0.5" header="0.5" footer="0.5"/>
      <printOptions horizontalCentered="1" verticalCentered="1"/>
      <pageSetup scale="67" fitToHeight="2" orientation="portrait" horizontalDpi="300" verticalDpi="300" r:id="rId11"/>
      <headerFooter alignWithMargins="0"/>
    </customSheetView>
  </customSheetViews>
  <mergeCells count="6">
    <mergeCell ref="B76:B80"/>
    <mergeCell ref="C77:E78"/>
    <mergeCell ref="B5:B12"/>
    <mergeCell ref="C5:E10"/>
    <mergeCell ref="B13:B14"/>
    <mergeCell ref="B72:B74"/>
  </mergeCells>
  <printOptions horizontalCentered="1" verticalCentered="1"/>
  <pageMargins left="0.5" right="0.5" top="0.5" bottom="0.5" header="0.5" footer="0.5"/>
  <pageSetup scale="67" fitToHeight="2" orientation="portrait" r:id="rId12"/>
  <headerFooter alignWithMargins="0"/>
  <rowBreaks count="1" manualBreakCount="1">
    <brk id="6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31"/>
  <sheetViews>
    <sheetView defaultGridColor="0" colorId="22" zoomScale="85" zoomScaleNormal="85" workbookViewId="0"/>
  </sheetViews>
  <sheetFormatPr defaultColWidth="9.6640625" defaultRowHeight="15"/>
  <cols>
    <col min="1" max="1" width="4.6640625" style="9" customWidth="1"/>
    <col min="2" max="2" width="43.6640625" style="9" customWidth="1"/>
    <col min="3" max="3" width="4.6640625" style="9" customWidth="1"/>
    <col min="4" max="4" width="3.6640625" style="9" customWidth="1"/>
    <col min="5" max="5" width="1.6640625" style="9" customWidth="1"/>
    <col min="6" max="6" width="18.88671875" style="9" bestFit="1" customWidth="1"/>
    <col min="7" max="7" width="15.6640625" style="9" customWidth="1"/>
    <col min="8" max="8" width="18.5546875" style="9" bestFit="1" customWidth="1"/>
    <col min="9" max="16384" width="9.6640625" style="9"/>
  </cols>
  <sheetData>
    <row r="1" spans="1:8">
      <c r="A1" s="43"/>
      <c r="B1" s="44" t="s">
        <v>2036</v>
      </c>
      <c r="C1" s="59" t="s">
        <v>1529</v>
      </c>
      <c r="D1" s="46"/>
      <c r="E1" s="46"/>
      <c r="F1" s="44"/>
      <c r="G1" s="44" t="s">
        <v>2038</v>
      </c>
      <c r="H1" s="60" t="s">
        <v>1958</v>
      </c>
    </row>
    <row r="2" spans="1:8">
      <c r="A2" s="34"/>
      <c r="B2" s="81" t="str">
        <f>'Data Sheet'!$C$25</f>
        <v>Central Hudson Gas &amp; Electric</v>
      </c>
      <c r="C2" s="205" t="s">
        <v>1530</v>
      </c>
      <c r="D2" s="30" t="s">
        <v>1531</v>
      </c>
      <c r="E2" s="30" t="s">
        <v>1532</v>
      </c>
      <c r="F2" s="81"/>
      <c r="G2" s="65" t="s">
        <v>2041</v>
      </c>
      <c r="H2" s="39"/>
    </row>
    <row r="3" spans="1:8" ht="15" customHeight="1">
      <c r="A3" s="37"/>
      <c r="B3" s="38"/>
      <c r="C3" s="160" t="s">
        <v>1533</v>
      </c>
      <c r="D3" s="38" t="s">
        <v>1531</v>
      </c>
      <c r="E3" s="38" t="s">
        <v>1534</v>
      </c>
      <c r="F3" s="116"/>
      <c r="G3" s="848" t="str">
        <f>'Data Sheet'!$C$40</f>
        <v>4/15/2015</v>
      </c>
      <c r="H3" s="1575" t="str">
        <f>'Data Sheet'!$C$38</f>
        <v>12/31/14</v>
      </c>
    </row>
    <row r="4" spans="1:8" ht="15" customHeight="1">
      <c r="A4" s="31" t="s">
        <v>471</v>
      </c>
      <c r="B4" s="32"/>
      <c r="C4" s="32"/>
      <c r="D4" s="32"/>
      <c r="E4" s="32"/>
      <c r="F4" s="32"/>
      <c r="G4" s="32"/>
      <c r="H4" s="33"/>
    </row>
    <row r="5" spans="1:8">
      <c r="A5" s="34"/>
      <c r="B5" s="2255" t="s">
        <v>3910</v>
      </c>
      <c r="C5" s="2244"/>
      <c r="D5" s="35"/>
      <c r="E5" s="2255" t="s">
        <v>3911</v>
      </c>
      <c r="F5" s="2244"/>
      <c r="G5" s="2244"/>
      <c r="H5" s="2245"/>
    </row>
    <row r="6" spans="1:8">
      <c r="A6" s="34"/>
      <c r="B6" s="2246"/>
      <c r="C6" s="2246"/>
      <c r="D6" s="35"/>
      <c r="E6" s="2246"/>
      <c r="F6" s="2246"/>
      <c r="G6" s="2246"/>
      <c r="H6" s="2247"/>
    </row>
    <row r="7" spans="1:8">
      <c r="A7" s="34"/>
      <c r="B7" s="2246"/>
      <c r="C7" s="2246"/>
      <c r="D7" s="35"/>
      <c r="E7" s="2246"/>
      <c r="F7" s="2246"/>
      <c r="G7" s="2246"/>
      <c r="H7" s="2247"/>
    </row>
    <row r="8" spans="1:8">
      <c r="A8" s="34"/>
      <c r="B8" s="2246"/>
      <c r="C8" s="2246"/>
      <c r="D8" s="35"/>
      <c r="E8" s="2246"/>
      <c r="F8" s="2246"/>
      <c r="G8" s="2246"/>
      <c r="H8" s="2247"/>
    </row>
    <row r="9" spans="1:8">
      <c r="A9" s="34"/>
      <c r="B9" s="2246"/>
      <c r="C9" s="2246"/>
      <c r="D9" s="35"/>
      <c r="E9" s="2259" t="s">
        <v>3992</v>
      </c>
      <c r="F9" s="2260"/>
      <c r="G9" s="2260"/>
      <c r="H9" s="2262"/>
    </row>
    <row r="10" spans="1:8">
      <c r="A10" s="34"/>
      <c r="B10" s="2246"/>
      <c r="C10" s="2246"/>
      <c r="D10" s="35"/>
      <c r="E10" s="2260"/>
      <c r="F10" s="2260"/>
      <c r="G10" s="2260"/>
      <c r="H10" s="2262"/>
    </row>
    <row r="11" spans="1:8">
      <c r="A11" s="34"/>
      <c r="B11" s="2246"/>
      <c r="C11" s="2246"/>
      <c r="D11" s="35"/>
      <c r="E11" s="2260"/>
      <c r="F11" s="2260"/>
      <c r="G11" s="2260"/>
      <c r="H11" s="2262"/>
    </row>
    <row r="12" spans="1:8">
      <c r="A12" s="34"/>
      <c r="B12" s="2259" t="s">
        <v>3993</v>
      </c>
      <c r="C12" s="2246"/>
      <c r="D12" s="35"/>
      <c r="E12" s="2260"/>
      <c r="F12" s="2260"/>
      <c r="G12" s="2260"/>
      <c r="H12" s="2262"/>
    </row>
    <row r="13" spans="1:8">
      <c r="A13" s="34"/>
      <c r="B13" s="2246"/>
      <c r="C13" s="2246"/>
      <c r="D13" s="35"/>
      <c r="E13" s="2260"/>
      <c r="F13" s="2260"/>
      <c r="G13" s="2260"/>
      <c r="H13" s="2262"/>
    </row>
    <row r="14" spans="1:8">
      <c r="A14" s="34"/>
      <c r="B14" s="2246"/>
      <c r="C14" s="2246"/>
      <c r="D14" s="35"/>
      <c r="E14" s="2306" t="s">
        <v>3994</v>
      </c>
      <c r="F14" s="2246"/>
      <c r="G14" s="2246"/>
      <c r="H14" s="2247"/>
    </row>
    <row r="15" spans="1:8">
      <c r="A15" s="34"/>
      <c r="B15" s="2246"/>
      <c r="C15" s="2246"/>
      <c r="D15" s="35"/>
      <c r="E15" s="2246"/>
      <c r="F15" s="2246"/>
      <c r="G15" s="2246"/>
      <c r="H15" s="2247"/>
    </row>
    <row r="16" spans="1:8">
      <c r="A16" s="34"/>
      <c r="B16" s="2246"/>
      <c r="C16" s="2246"/>
      <c r="D16" s="35"/>
      <c r="E16" s="2246"/>
      <c r="F16" s="2246"/>
      <c r="G16" s="2246"/>
      <c r="H16" s="2247"/>
    </row>
    <row r="17" spans="1:8">
      <c r="A17" s="34"/>
      <c r="B17" s="2246"/>
      <c r="C17" s="2246"/>
      <c r="D17" s="35"/>
      <c r="E17" s="2259" t="s">
        <v>3995</v>
      </c>
      <c r="F17" s="2246"/>
      <c r="G17" s="2246"/>
      <c r="H17" s="2247"/>
    </row>
    <row r="18" spans="1:8">
      <c r="A18" s="34"/>
      <c r="B18" s="2246"/>
      <c r="C18" s="2246"/>
      <c r="D18" s="35"/>
      <c r="E18" s="2246"/>
      <c r="F18" s="2246"/>
      <c r="G18" s="2246"/>
      <c r="H18" s="2247"/>
    </row>
    <row r="19" spans="1:8">
      <c r="A19" s="34"/>
      <c r="B19" s="2246"/>
      <c r="C19" s="2246"/>
      <c r="D19" s="35"/>
      <c r="E19" s="2246"/>
      <c r="F19" s="2246"/>
      <c r="G19" s="2246"/>
      <c r="H19" s="2247"/>
    </row>
    <row r="20" spans="1:8">
      <c r="A20" s="34"/>
      <c r="B20" s="2259" t="s">
        <v>3996</v>
      </c>
      <c r="C20" s="2246"/>
      <c r="D20" s="35"/>
      <c r="E20" s="2246"/>
      <c r="F20" s="2246"/>
      <c r="G20" s="2246"/>
      <c r="H20" s="2247"/>
    </row>
    <row r="21" spans="1:8">
      <c r="A21" s="37"/>
      <c r="B21" s="2258"/>
      <c r="C21" s="2258"/>
      <c r="D21" s="32"/>
      <c r="E21" s="2258"/>
      <c r="F21" s="2258"/>
      <c r="G21" s="2258"/>
      <c r="H21" s="2307"/>
    </row>
    <row r="22" spans="1:8">
      <c r="A22" s="34"/>
      <c r="B22" s="35"/>
      <c r="C22" s="35"/>
      <c r="D22" s="35"/>
      <c r="E22" s="35"/>
      <c r="F22" s="30"/>
      <c r="G22" s="144"/>
      <c r="H22" s="145"/>
    </row>
    <row r="23" spans="1:8">
      <c r="A23" s="34"/>
      <c r="B23" s="30"/>
      <c r="C23" s="35"/>
      <c r="D23" s="35"/>
      <c r="E23" s="35"/>
      <c r="F23" s="30"/>
      <c r="G23" s="144"/>
      <c r="H23" s="145"/>
    </row>
    <row r="24" spans="1:8">
      <c r="A24" s="34"/>
      <c r="B24" s="35"/>
      <c r="C24" s="35"/>
      <c r="D24" s="35"/>
      <c r="E24" s="35"/>
      <c r="F24" s="30"/>
      <c r="G24" s="144"/>
      <c r="H24" s="145"/>
    </row>
    <row r="25" spans="1:8">
      <c r="A25" s="34"/>
      <c r="B25" s="30"/>
      <c r="C25" s="35"/>
      <c r="D25" s="35"/>
      <c r="E25" s="35"/>
      <c r="F25" s="30"/>
      <c r="G25" s="144"/>
      <c r="H25" s="145"/>
    </row>
    <row r="26" spans="1:8">
      <c r="A26" s="34"/>
      <c r="B26" s="35"/>
      <c r="C26" s="35"/>
      <c r="D26" s="35"/>
      <c r="E26" s="35"/>
      <c r="F26" s="30"/>
      <c r="G26" s="144"/>
      <c r="H26" s="145"/>
    </row>
    <row r="27" spans="1:8">
      <c r="A27" s="34"/>
      <c r="B27" s="35"/>
      <c r="C27" s="35"/>
      <c r="D27" s="35"/>
      <c r="E27" s="35"/>
      <c r="F27" s="30"/>
      <c r="G27" s="144"/>
      <c r="H27" s="145"/>
    </row>
    <row r="28" spans="1:8">
      <c r="A28" s="34"/>
      <c r="B28" s="35"/>
      <c r="C28" s="35"/>
      <c r="D28" s="35"/>
      <c r="E28" s="35"/>
      <c r="F28" s="30"/>
      <c r="G28" s="144"/>
      <c r="H28" s="145"/>
    </row>
    <row r="29" spans="1:8">
      <c r="A29" s="34"/>
      <c r="B29" s="35"/>
      <c r="C29" s="35"/>
      <c r="D29" s="35"/>
      <c r="E29" s="35"/>
      <c r="F29" s="30"/>
      <c r="G29" s="144"/>
      <c r="H29" s="145"/>
    </row>
    <row r="30" spans="1:8">
      <c r="A30" s="34"/>
      <c r="B30" s="35"/>
      <c r="C30" s="35"/>
      <c r="D30" s="35"/>
      <c r="E30" s="35"/>
      <c r="F30" s="30"/>
      <c r="G30" s="144"/>
      <c r="H30" s="145"/>
    </row>
    <row r="31" spans="1:8">
      <c r="A31" s="34"/>
      <c r="B31" s="35"/>
      <c r="C31" s="35"/>
      <c r="D31" s="35"/>
      <c r="E31" s="35"/>
      <c r="F31" s="30"/>
      <c r="G31" s="144"/>
      <c r="H31" s="145"/>
    </row>
    <row r="32" spans="1:8">
      <c r="A32" s="34"/>
      <c r="B32" s="35"/>
      <c r="C32" s="35"/>
      <c r="D32" s="35"/>
      <c r="E32" s="35"/>
      <c r="F32" s="30"/>
      <c r="G32" s="144"/>
      <c r="H32" s="145"/>
    </row>
    <row r="33" spans="1:8">
      <c r="A33" s="34"/>
      <c r="B33" s="35"/>
      <c r="C33" s="35"/>
      <c r="D33" s="35"/>
      <c r="E33" s="35"/>
      <c r="F33" s="30"/>
      <c r="G33" s="144"/>
      <c r="H33" s="145"/>
    </row>
    <row r="34" spans="1:8">
      <c r="A34" s="34"/>
      <c r="B34" s="35"/>
      <c r="C34" s="35"/>
      <c r="D34" s="35"/>
      <c r="E34" s="35"/>
      <c r="F34" s="30"/>
      <c r="G34" s="144"/>
      <c r="H34" s="145"/>
    </row>
    <row r="35" spans="1:8">
      <c r="A35" s="34"/>
      <c r="B35" s="35"/>
      <c r="C35" s="35"/>
      <c r="D35" s="35"/>
      <c r="E35" s="35"/>
      <c r="F35" s="30"/>
      <c r="G35" s="144"/>
      <c r="H35" s="145"/>
    </row>
    <row r="36" spans="1:8">
      <c r="A36" s="34"/>
      <c r="B36" s="35"/>
      <c r="C36" s="35"/>
      <c r="D36" s="35"/>
      <c r="E36" s="35"/>
      <c r="F36" s="30"/>
      <c r="G36" s="144"/>
      <c r="H36" s="145"/>
    </row>
    <row r="37" spans="1:8">
      <c r="A37" s="34"/>
      <c r="B37" s="35"/>
      <c r="C37" s="35"/>
      <c r="D37" s="35"/>
      <c r="E37" s="35"/>
      <c r="F37" s="30"/>
      <c r="G37" s="144"/>
      <c r="H37" s="145"/>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5"/>
      <c r="C44" s="35"/>
      <c r="D44" s="35"/>
      <c r="E44" s="35"/>
      <c r="F44" s="30"/>
      <c r="G44" s="144"/>
      <c r="H44" s="145"/>
    </row>
    <row r="45" spans="1:8">
      <c r="A45" s="34"/>
      <c r="B45" s="35"/>
      <c r="C45" s="35"/>
      <c r="D45" s="35"/>
      <c r="E45" s="35"/>
      <c r="F45" s="30"/>
      <c r="G45" s="144"/>
      <c r="H45" s="145"/>
    </row>
    <row r="46" spans="1:8">
      <c r="A46" s="34"/>
      <c r="B46" s="35"/>
      <c r="C46" s="35"/>
      <c r="D46" s="35"/>
      <c r="E46" s="35"/>
      <c r="F46" s="30"/>
      <c r="G46" s="144"/>
      <c r="H46" s="145"/>
    </row>
    <row r="47" spans="1:8">
      <c r="A47" s="34"/>
      <c r="B47" s="35"/>
      <c r="C47" s="35"/>
      <c r="D47" s="35"/>
      <c r="E47" s="35"/>
      <c r="F47" s="30"/>
      <c r="G47" s="144"/>
      <c r="H47" s="145"/>
    </row>
    <row r="48" spans="1:8">
      <c r="A48" s="34"/>
      <c r="B48" s="35"/>
      <c r="C48" s="35"/>
      <c r="D48" s="35"/>
      <c r="E48" s="35"/>
      <c r="F48" s="30"/>
      <c r="G48" s="144"/>
      <c r="H48" s="145"/>
    </row>
    <row r="49" spans="1:8">
      <c r="A49" s="34"/>
      <c r="B49" s="35"/>
      <c r="C49" s="35"/>
      <c r="D49" s="35"/>
      <c r="E49" s="35"/>
      <c r="F49" s="30"/>
      <c r="G49" s="144"/>
      <c r="H49" s="145"/>
    </row>
    <row r="50" spans="1:8">
      <c r="A50" s="34"/>
      <c r="B50" s="35"/>
      <c r="C50" s="35"/>
      <c r="D50" s="35"/>
      <c r="E50" s="35"/>
      <c r="F50" s="30"/>
      <c r="G50" s="144"/>
      <c r="H50" s="145"/>
    </row>
    <row r="51" spans="1:8">
      <c r="A51" s="34"/>
      <c r="B51" s="35"/>
      <c r="C51" s="35"/>
      <c r="D51" s="35"/>
      <c r="E51" s="35"/>
      <c r="F51" s="30"/>
      <c r="G51" s="144"/>
      <c r="H51" s="145"/>
    </row>
    <row r="52" spans="1:8">
      <c r="A52" s="34"/>
      <c r="B52" s="30"/>
      <c r="C52" s="35"/>
      <c r="D52" s="35"/>
      <c r="E52" s="35"/>
      <c r="F52" s="30"/>
      <c r="G52" s="144"/>
      <c r="H52" s="145"/>
    </row>
    <row r="53" spans="1:8">
      <c r="A53" s="34"/>
      <c r="B53" s="35"/>
      <c r="C53" s="35"/>
      <c r="D53" s="35"/>
      <c r="E53" s="35"/>
      <c r="F53" s="30"/>
      <c r="G53" s="144"/>
      <c r="H53" s="145"/>
    </row>
    <row r="54" spans="1:8">
      <c r="A54" s="34"/>
      <c r="B54" s="30"/>
      <c r="C54" s="35"/>
      <c r="D54" s="35"/>
      <c r="E54" s="35"/>
      <c r="F54" s="30"/>
      <c r="G54" s="144"/>
      <c r="H54" s="145"/>
    </row>
    <row r="55" spans="1:8">
      <c r="A55" s="34"/>
      <c r="B55" s="30"/>
      <c r="C55" s="35"/>
      <c r="D55" s="35"/>
      <c r="E55" s="35"/>
      <c r="F55" s="30"/>
      <c r="G55" s="144"/>
      <c r="H55" s="145"/>
    </row>
    <row r="56" spans="1:8">
      <c r="A56" s="34"/>
      <c r="B56" s="30"/>
      <c r="C56" s="35"/>
      <c r="D56" s="35"/>
      <c r="E56" s="35"/>
      <c r="F56" s="30"/>
      <c r="G56" s="144"/>
      <c r="H56" s="145"/>
    </row>
    <row r="57" spans="1:8">
      <c r="A57" s="34"/>
      <c r="B57" s="30"/>
      <c r="C57" s="35"/>
      <c r="D57" s="35"/>
      <c r="E57" s="35"/>
      <c r="F57" s="30"/>
      <c r="G57" s="144"/>
      <c r="H57" s="145"/>
    </row>
    <row r="58" spans="1:8">
      <c r="A58" s="34"/>
      <c r="B58" s="30"/>
      <c r="C58" s="35"/>
      <c r="D58" s="35"/>
      <c r="E58" s="35"/>
      <c r="F58" s="30"/>
      <c r="G58" s="144"/>
      <c r="H58" s="145"/>
    </row>
    <row r="59" spans="1:8" ht="15.75" thickBot="1">
      <c r="A59" s="40"/>
      <c r="B59" s="41"/>
      <c r="C59" s="42"/>
      <c r="D59" s="42"/>
      <c r="E59" s="42"/>
      <c r="F59" s="41"/>
      <c r="G59" s="146"/>
      <c r="H59" s="147"/>
    </row>
    <row r="60" spans="1:8">
      <c r="A60" s="17" t="s">
        <v>2053</v>
      </c>
      <c r="B60" s="35"/>
      <c r="C60" s="17"/>
      <c r="D60" s="17"/>
      <c r="E60" s="30"/>
      <c r="F60" s="30"/>
      <c r="G60" s="144"/>
      <c r="H60" s="144"/>
    </row>
    <row r="61" spans="1:8" ht="15.75" thickBot="1">
      <c r="A61" s="35" t="s">
        <v>2054</v>
      </c>
      <c r="B61" s="35"/>
      <c r="C61" s="69"/>
      <c r="D61" s="69"/>
      <c r="E61" s="35"/>
      <c r="F61" s="35"/>
      <c r="G61" s="148"/>
      <c r="H61" s="148"/>
    </row>
    <row r="62" spans="1:8">
      <c r="A62" s="43"/>
      <c r="B62" s="44" t="s">
        <v>2036</v>
      </c>
      <c r="C62" s="59" t="s">
        <v>1529</v>
      </c>
      <c r="D62" s="46"/>
      <c r="E62" s="46"/>
      <c r="F62" s="44"/>
      <c r="G62" s="44" t="s">
        <v>1957</v>
      </c>
      <c r="H62" s="60" t="s">
        <v>1958</v>
      </c>
    </row>
    <row r="63" spans="1:8">
      <c r="A63" s="34"/>
      <c r="B63" s="81" t="str">
        <f>'Data Sheet'!$C$22</f>
        <v>Please fill in the following:</v>
      </c>
      <c r="C63" s="205" t="s">
        <v>1530</v>
      </c>
      <c r="D63" s="30" t="s">
        <v>1531</v>
      </c>
      <c r="E63" s="30"/>
      <c r="F63" s="65" t="s">
        <v>1532</v>
      </c>
      <c r="G63" s="65" t="s">
        <v>1960</v>
      </c>
      <c r="H63" s="39"/>
    </row>
    <row r="64" spans="1:8">
      <c r="A64" s="37"/>
      <c r="B64" s="38"/>
      <c r="C64" s="160" t="s">
        <v>1533</v>
      </c>
      <c r="D64" s="38" t="s">
        <v>1531</v>
      </c>
      <c r="E64" s="38"/>
      <c r="F64" s="116" t="s">
        <v>1534</v>
      </c>
      <c r="G64" s="848" t="str">
        <f>'Data Sheet'!$C$40</f>
        <v>4/15/2015</v>
      </c>
      <c r="H64" s="1575" t="str">
        <f>'Data Sheet'!$C$38</f>
        <v>12/31/14</v>
      </c>
    </row>
    <row r="65" spans="1:8">
      <c r="A65" s="31" t="s">
        <v>2055</v>
      </c>
      <c r="B65" s="32"/>
      <c r="C65" s="32"/>
      <c r="D65" s="32"/>
      <c r="E65" s="32"/>
      <c r="F65" s="32"/>
      <c r="G65" s="32"/>
      <c r="H65" s="33"/>
    </row>
    <row r="66" spans="1:8">
      <c r="A66" s="34"/>
      <c r="B66" s="35"/>
      <c r="C66" s="35"/>
      <c r="D66" s="35"/>
      <c r="E66" s="35"/>
      <c r="F66" s="17"/>
      <c r="G66" s="35"/>
      <c r="H66" s="36"/>
    </row>
    <row r="67" spans="1:8">
      <c r="A67" s="34"/>
      <c r="B67" s="35"/>
      <c r="C67" s="35"/>
      <c r="D67" s="35"/>
      <c r="E67" s="35"/>
      <c r="F67" s="17"/>
      <c r="G67" s="35"/>
      <c r="H67" s="36"/>
    </row>
    <row r="68" spans="1:8">
      <c r="A68" s="34"/>
      <c r="B68" s="35"/>
      <c r="C68" s="35"/>
      <c r="D68" s="35"/>
      <c r="E68" s="35"/>
      <c r="F68" s="17"/>
      <c r="G68" s="35"/>
      <c r="H68" s="36"/>
    </row>
    <row r="69" spans="1:8">
      <c r="A69" s="34"/>
      <c r="B69" s="35"/>
      <c r="C69" s="35"/>
      <c r="D69" s="35"/>
      <c r="E69" s="35"/>
      <c r="F69" s="17"/>
      <c r="G69" s="35"/>
      <c r="H69" s="194"/>
    </row>
    <row r="70" spans="1:8">
      <c r="A70" s="34"/>
      <c r="B70" s="35"/>
      <c r="C70" s="35"/>
      <c r="D70" s="35"/>
      <c r="E70" s="35"/>
      <c r="F70" s="17"/>
      <c r="G70" s="35"/>
      <c r="H70" s="36"/>
    </row>
    <row r="71" spans="1:8">
      <c r="A71" s="34"/>
      <c r="B71" s="35"/>
      <c r="C71" s="35"/>
      <c r="D71" s="35"/>
      <c r="E71" s="35"/>
      <c r="F71" s="17"/>
      <c r="G71" s="35"/>
      <c r="H71" s="36"/>
    </row>
    <row r="72" spans="1:8">
      <c r="A72" s="34"/>
      <c r="B72" s="35"/>
      <c r="C72" s="35"/>
      <c r="D72" s="35"/>
      <c r="E72" s="35"/>
      <c r="F72" s="17"/>
      <c r="G72" s="148"/>
      <c r="H72" s="169"/>
    </row>
    <row r="73" spans="1:8">
      <c r="A73" s="34"/>
      <c r="B73" s="35"/>
      <c r="C73" s="35"/>
      <c r="D73" s="35"/>
      <c r="E73" s="35"/>
      <c r="F73" s="17"/>
      <c r="G73" s="148"/>
      <c r="H73" s="169"/>
    </row>
    <row r="74" spans="1:8">
      <c r="A74" s="34"/>
      <c r="B74" s="30"/>
      <c r="C74" s="35"/>
      <c r="D74" s="35"/>
      <c r="E74" s="35"/>
      <c r="F74" s="17"/>
      <c r="G74" s="148"/>
      <c r="H74" s="169"/>
    </row>
    <row r="75" spans="1:8">
      <c r="A75" s="34"/>
      <c r="B75" s="35"/>
      <c r="C75" s="35"/>
      <c r="D75" s="35"/>
      <c r="E75" s="35"/>
      <c r="F75" s="17"/>
      <c r="G75" s="148"/>
      <c r="H75" s="169"/>
    </row>
    <row r="76" spans="1:8">
      <c r="A76" s="34"/>
      <c r="B76" s="35"/>
      <c r="C76" s="35"/>
      <c r="D76" s="35"/>
      <c r="E76" s="35"/>
      <c r="F76" s="17"/>
      <c r="G76" s="148"/>
      <c r="H76" s="169"/>
    </row>
    <row r="77" spans="1:8">
      <c r="A77" s="34"/>
      <c r="B77" s="35"/>
      <c r="C77" s="35"/>
      <c r="D77" s="35"/>
      <c r="E77" s="35"/>
      <c r="F77" s="17"/>
      <c r="G77" s="35"/>
      <c r="H77" s="36"/>
    </row>
    <row r="78" spans="1:8">
      <c r="A78" s="34"/>
      <c r="B78" s="35"/>
      <c r="C78" s="35"/>
      <c r="D78" s="35"/>
      <c r="E78" s="35"/>
      <c r="F78" s="17"/>
      <c r="G78" s="35"/>
      <c r="H78" s="36"/>
    </row>
    <row r="79" spans="1:8">
      <c r="A79" s="34"/>
      <c r="B79" s="35"/>
      <c r="C79" s="35"/>
      <c r="D79" s="35"/>
      <c r="E79" s="35"/>
      <c r="F79" s="17"/>
      <c r="G79" s="35"/>
      <c r="H79" s="36"/>
    </row>
    <row r="80" spans="1:8">
      <c r="A80" s="34"/>
      <c r="B80" s="35"/>
      <c r="C80" s="35"/>
      <c r="D80" s="35"/>
      <c r="E80" s="35"/>
      <c r="F80" s="17"/>
      <c r="G80" s="35"/>
      <c r="H80" s="36"/>
    </row>
    <row r="81" spans="1:8">
      <c r="A81" s="34"/>
      <c r="B81" s="35"/>
      <c r="C81" s="35"/>
      <c r="D81" s="35"/>
      <c r="E81" s="35"/>
      <c r="F81" s="17"/>
      <c r="G81" s="35"/>
      <c r="H81" s="36"/>
    </row>
    <row r="82" spans="1:8">
      <c r="A82" s="34"/>
      <c r="B82" s="35"/>
      <c r="C82" s="35"/>
      <c r="D82" s="35"/>
      <c r="E82" s="35"/>
      <c r="F82" s="35"/>
      <c r="G82" s="35"/>
      <c r="H82" s="36"/>
    </row>
    <row r="83" spans="1:8">
      <c r="A83" s="34"/>
      <c r="B83" s="35"/>
      <c r="C83" s="35"/>
      <c r="D83" s="35"/>
      <c r="E83" s="35"/>
      <c r="F83" s="30"/>
      <c r="G83" s="144"/>
      <c r="H83" s="145"/>
    </row>
    <row r="84" spans="1:8">
      <c r="A84" s="34"/>
      <c r="B84" s="30"/>
      <c r="C84" s="35"/>
      <c r="D84" s="35"/>
      <c r="E84" s="35"/>
      <c r="F84" s="30"/>
      <c r="G84" s="144"/>
      <c r="H84" s="145"/>
    </row>
    <row r="85" spans="1:8">
      <c r="A85" s="34"/>
      <c r="B85" s="35"/>
      <c r="C85" s="35"/>
      <c r="D85" s="35"/>
      <c r="E85" s="35"/>
      <c r="F85" s="30"/>
      <c r="G85" s="144"/>
      <c r="H85" s="145"/>
    </row>
    <row r="86" spans="1:8">
      <c r="A86" s="34"/>
      <c r="B86" s="30"/>
      <c r="C86" s="35"/>
      <c r="D86" s="35"/>
      <c r="E86" s="35"/>
      <c r="F86" s="30"/>
      <c r="G86" s="144"/>
      <c r="H86" s="145"/>
    </row>
    <row r="87" spans="1:8">
      <c r="A87" s="34"/>
      <c r="B87" s="35"/>
      <c r="C87" s="35"/>
      <c r="D87" s="35"/>
      <c r="E87" s="35"/>
      <c r="F87" s="30"/>
      <c r="G87" s="144"/>
      <c r="H87" s="145"/>
    </row>
    <row r="88" spans="1:8">
      <c r="A88" s="34"/>
      <c r="B88" s="35"/>
      <c r="C88" s="35"/>
      <c r="D88" s="35"/>
      <c r="E88" s="35"/>
      <c r="F88" s="30"/>
      <c r="G88" s="144"/>
      <c r="H88" s="145"/>
    </row>
    <row r="89" spans="1:8">
      <c r="A89" s="34"/>
      <c r="B89" s="35"/>
      <c r="C89" s="35"/>
      <c r="D89" s="35"/>
      <c r="E89" s="35"/>
      <c r="F89" s="30"/>
      <c r="G89" s="144"/>
      <c r="H89" s="145"/>
    </row>
    <row r="90" spans="1:8">
      <c r="A90" s="34"/>
      <c r="B90" s="35"/>
      <c r="C90" s="35"/>
      <c r="D90" s="35"/>
      <c r="E90" s="35"/>
      <c r="F90" s="30"/>
      <c r="G90" s="144"/>
      <c r="H90" s="145"/>
    </row>
    <row r="91" spans="1:8">
      <c r="A91" s="34"/>
      <c r="B91" s="35"/>
      <c r="C91" s="35"/>
      <c r="D91" s="35"/>
      <c r="E91" s="35"/>
      <c r="F91" s="30"/>
      <c r="G91" s="144"/>
      <c r="H91" s="145"/>
    </row>
    <row r="92" spans="1:8">
      <c r="A92" s="34"/>
      <c r="B92" s="35"/>
      <c r="C92" s="35"/>
      <c r="D92" s="35"/>
      <c r="E92" s="35"/>
      <c r="F92" s="30"/>
      <c r="G92" s="144"/>
      <c r="H92" s="145"/>
    </row>
    <row r="93" spans="1:8">
      <c r="A93" s="34"/>
      <c r="B93" s="35"/>
      <c r="C93" s="35"/>
      <c r="D93" s="35"/>
      <c r="E93" s="35"/>
      <c r="F93" s="30"/>
      <c r="G93" s="144"/>
      <c r="H93" s="145"/>
    </row>
    <row r="94" spans="1:8">
      <c r="A94" s="34"/>
      <c r="B94" s="35"/>
      <c r="C94" s="35"/>
      <c r="D94" s="35"/>
      <c r="E94" s="35"/>
      <c r="F94" s="30"/>
      <c r="G94" s="144"/>
      <c r="H94" s="145"/>
    </row>
    <row r="95" spans="1:8">
      <c r="A95" s="34"/>
      <c r="B95" s="35"/>
      <c r="C95" s="35"/>
      <c r="D95" s="35"/>
      <c r="E95" s="35"/>
      <c r="F95" s="30"/>
      <c r="G95" s="144"/>
      <c r="H95" s="145"/>
    </row>
    <row r="96" spans="1:8">
      <c r="A96" s="34"/>
      <c r="B96" s="35"/>
      <c r="C96" s="35"/>
      <c r="D96" s="35"/>
      <c r="E96" s="35"/>
      <c r="F96" s="30"/>
      <c r="G96" s="144"/>
      <c r="H96" s="145"/>
    </row>
    <row r="97" spans="1:8">
      <c r="A97" s="34"/>
      <c r="B97" s="35"/>
      <c r="C97" s="35"/>
      <c r="D97" s="35"/>
      <c r="E97" s="35"/>
      <c r="F97" s="30"/>
      <c r="G97" s="144"/>
      <c r="H97" s="145"/>
    </row>
    <row r="98" spans="1:8">
      <c r="A98" s="34"/>
      <c r="B98" s="35"/>
      <c r="C98" s="35"/>
      <c r="D98" s="35"/>
      <c r="E98" s="35"/>
      <c r="F98" s="30"/>
      <c r="G98" s="144"/>
      <c r="H98" s="145"/>
    </row>
    <row r="99" spans="1:8">
      <c r="A99" s="34"/>
      <c r="B99" s="35"/>
      <c r="C99" s="35"/>
      <c r="D99" s="35"/>
      <c r="E99" s="35"/>
      <c r="F99" s="30"/>
      <c r="G99" s="144"/>
      <c r="H99" s="145"/>
    </row>
    <row r="100" spans="1:8">
      <c r="A100" s="34"/>
      <c r="B100" s="35"/>
      <c r="C100" s="35"/>
      <c r="D100" s="35"/>
      <c r="E100" s="35"/>
      <c r="F100" s="30"/>
      <c r="G100" s="144"/>
      <c r="H100" s="145"/>
    </row>
    <row r="101" spans="1:8">
      <c r="A101" s="34"/>
      <c r="B101" s="35"/>
      <c r="C101" s="35"/>
      <c r="D101" s="35"/>
      <c r="E101" s="35"/>
      <c r="F101" s="30"/>
      <c r="G101" s="144"/>
      <c r="H101" s="145"/>
    </row>
    <row r="102" spans="1:8">
      <c r="A102" s="34"/>
      <c r="B102" s="35"/>
      <c r="C102" s="35"/>
      <c r="D102" s="35"/>
      <c r="E102" s="35"/>
      <c r="F102" s="30"/>
      <c r="G102" s="144"/>
      <c r="H102" s="145"/>
    </row>
    <row r="103" spans="1:8">
      <c r="A103" s="34"/>
      <c r="B103" s="35"/>
      <c r="C103" s="35"/>
      <c r="D103" s="35"/>
      <c r="E103" s="35"/>
      <c r="F103" s="30"/>
      <c r="G103" s="144"/>
      <c r="H103" s="145"/>
    </row>
    <row r="104" spans="1:8">
      <c r="A104" s="34"/>
      <c r="B104" s="35"/>
      <c r="C104" s="35"/>
      <c r="D104" s="35"/>
      <c r="E104" s="35"/>
      <c r="F104" s="30"/>
      <c r="G104" s="144"/>
      <c r="H104" s="145"/>
    </row>
    <row r="105" spans="1:8">
      <c r="A105" s="34"/>
      <c r="B105" s="35"/>
      <c r="C105" s="35"/>
      <c r="D105" s="35"/>
      <c r="E105" s="35"/>
      <c r="F105" s="30"/>
      <c r="G105" s="144"/>
      <c r="H105" s="145"/>
    </row>
    <row r="106" spans="1:8">
      <c r="A106" s="34"/>
      <c r="B106" s="35"/>
      <c r="C106" s="35"/>
      <c r="D106" s="35"/>
      <c r="E106" s="35"/>
      <c r="F106" s="30"/>
      <c r="G106" s="144"/>
      <c r="H106" s="145"/>
    </row>
    <row r="107" spans="1:8">
      <c r="A107" s="34"/>
      <c r="B107" s="35"/>
      <c r="C107" s="35"/>
      <c r="D107" s="35"/>
      <c r="E107" s="35"/>
      <c r="F107" s="30"/>
      <c r="G107" s="144"/>
      <c r="H107" s="145"/>
    </row>
    <row r="108" spans="1:8">
      <c r="A108" s="34"/>
      <c r="B108" s="35"/>
      <c r="C108" s="35"/>
      <c r="D108" s="35"/>
      <c r="E108" s="35"/>
      <c r="F108" s="30"/>
      <c r="G108" s="144"/>
      <c r="H108" s="145"/>
    </row>
    <row r="109" spans="1:8">
      <c r="A109" s="34"/>
      <c r="B109" s="35"/>
      <c r="C109" s="35"/>
      <c r="D109" s="35"/>
      <c r="E109" s="35"/>
      <c r="F109" s="30"/>
      <c r="G109" s="144"/>
      <c r="H109" s="145"/>
    </row>
    <row r="110" spans="1:8">
      <c r="A110" s="34"/>
      <c r="B110" s="35"/>
      <c r="C110" s="35"/>
      <c r="D110" s="35"/>
      <c r="E110" s="35"/>
      <c r="F110" s="30"/>
      <c r="G110" s="144"/>
      <c r="H110" s="145"/>
    </row>
    <row r="111" spans="1:8">
      <c r="A111" s="34"/>
      <c r="B111" s="35"/>
      <c r="C111" s="35"/>
      <c r="D111" s="35"/>
      <c r="E111" s="35"/>
      <c r="F111" s="30"/>
      <c r="G111" s="144"/>
      <c r="H111" s="145"/>
    </row>
    <row r="112" spans="1:8">
      <c r="A112" s="34"/>
      <c r="B112" s="30"/>
      <c r="C112" s="35"/>
      <c r="D112" s="35"/>
      <c r="E112" s="35"/>
      <c r="F112" s="30"/>
      <c r="G112" s="144"/>
      <c r="H112" s="145"/>
    </row>
    <row r="113" spans="1:8">
      <c r="A113" s="34"/>
      <c r="B113" s="35"/>
      <c r="C113" s="35"/>
      <c r="D113" s="35"/>
      <c r="E113" s="35"/>
      <c r="F113" s="30"/>
      <c r="G113" s="144"/>
      <c r="H113" s="145"/>
    </row>
    <row r="114" spans="1:8">
      <c r="A114" s="34"/>
      <c r="B114" s="30"/>
      <c r="C114" s="35"/>
      <c r="D114" s="35"/>
      <c r="E114" s="35"/>
      <c r="F114" s="30"/>
      <c r="G114" s="144"/>
      <c r="H114" s="145"/>
    </row>
    <row r="115" spans="1:8">
      <c r="A115" s="34"/>
      <c r="B115" s="30"/>
      <c r="C115" s="35"/>
      <c r="D115" s="35"/>
      <c r="E115" s="35"/>
      <c r="F115" s="30"/>
      <c r="G115" s="144"/>
      <c r="H115" s="145"/>
    </row>
    <row r="116" spans="1:8">
      <c r="A116" s="34"/>
      <c r="B116" s="30"/>
      <c r="C116" s="35"/>
      <c r="D116" s="35"/>
      <c r="E116" s="35"/>
      <c r="F116" s="30"/>
      <c r="G116" s="144"/>
      <c r="H116" s="145"/>
    </row>
    <row r="117" spans="1:8">
      <c r="A117" s="34"/>
      <c r="B117" s="30"/>
      <c r="C117" s="35"/>
      <c r="D117" s="35"/>
      <c r="E117" s="35"/>
      <c r="F117" s="30"/>
      <c r="G117" s="144"/>
      <c r="H117" s="145"/>
    </row>
    <row r="118" spans="1:8">
      <c r="A118" s="34"/>
      <c r="B118" s="30"/>
      <c r="C118" s="35"/>
      <c r="D118" s="35"/>
      <c r="E118" s="35"/>
      <c r="F118" s="30"/>
      <c r="G118" s="144"/>
      <c r="H118" s="145"/>
    </row>
    <row r="119" spans="1:8">
      <c r="A119" s="34"/>
      <c r="B119" s="30"/>
      <c r="C119" s="35"/>
      <c r="D119" s="35"/>
      <c r="E119" s="35"/>
      <c r="F119" s="30"/>
      <c r="G119" s="144"/>
      <c r="H119" s="145"/>
    </row>
    <row r="120" spans="1:8">
      <c r="A120" s="34"/>
      <c r="B120" s="30"/>
      <c r="C120" s="35"/>
      <c r="D120" s="35"/>
      <c r="E120" s="35"/>
      <c r="F120" s="30"/>
      <c r="G120" s="144"/>
      <c r="H120" s="145"/>
    </row>
    <row r="121" spans="1:8">
      <c r="A121" s="34"/>
      <c r="B121" s="30"/>
      <c r="C121" s="35"/>
      <c r="D121" s="35"/>
      <c r="E121" s="35"/>
      <c r="F121" s="30"/>
      <c r="G121" s="144"/>
      <c r="H121" s="145"/>
    </row>
    <row r="122" spans="1:8">
      <c r="A122" s="34"/>
      <c r="B122" s="30"/>
      <c r="C122" s="35"/>
      <c r="D122" s="35"/>
      <c r="E122" s="35"/>
      <c r="F122" s="30"/>
      <c r="G122" s="144"/>
      <c r="H122" s="145"/>
    </row>
    <row r="123" spans="1:8">
      <c r="A123" s="34"/>
      <c r="B123" s="30"/>
      <c r="C123" s="35"/>
      <c r="D123" s="35"/>
      <c r="E123" s="35"/>
      <c r="F123" s="30"/>
      <c r="G123" s="144"/>
      <c r="H123" s="145"/>
    </row>
    <row r="124" spans="1:8" ht="15.75" thickBot="1">
      <c r="A124" s="40"/>
      <c r="B124" s="41"/>
      <c r="C124" s="42"/>
      <c r="D124" s="42"/>
      <c r="E124" s="42"/>
      <c r="F124" s="41"/>
      <c r="G124" s="146"/>
      <c r="H124" s="147"/>
    </row>
    <row r="125" spans="1:8">
      <c r="A125" s="17" t="s">
        <v>2053</v>
      </c>
      <c r="B125" s="35"/>
      <c r="C125" s="17"/>
      <c r="D125" s="17"/>
      <c r="E125" s="30"/>
      <c r="F125" s="30"/>
      <c r="G125" s="144"/>
      <c r="H125" s="206" t="s">
        <v>2056</v>
      </c>
    </row>
    <row r="126" spans="1:8">
      <c r="A126" s="35" t="s">
        <v>2057</v>
      </c>
      <c r="B126" s="35"/>
      <c r="C126" s="35"/>
      <c r="D126" s="35"/>
      <c r="E126" s="35"/>
      <c r="F126" s="35"/>
      <c r="G126" s="148"/>
      <c r="H126" s="148"/>
    </row>
    <row r="127" spans="1:8">
      <c r="A127" s="17"/>
      <c r="B127" s="17"/>
      <c r="C127" s="17"/>
      <c r="D127" s="17"/>
      <c r="E127" s="17"/>
      <c r="F127" s="17"/>
      <c r="G127" s="17"/>
      <c r="H127" s="1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s="30"/>
      <c r="B135" s="30"/>
      <c r="C135" s="30"/>
      <c r="D135" s="30"/>
      <c r="E135" s="30"/>
      <c r="F135" s="30"/>
      <c r="G135" s="144"/>
      <c r="H135" s="144"/>
    </row>
    <row r="136" spans="1:8">
      <c r="A136" s="30"/>
      <c r="B136" s="30"/>
      <c r="C136" s="30"/>
      <c r="D136" s="30"/>
      <c r="E136" s="30"/>
      <c r="F136" s="30"/>
      <c r="G136" s="144"/>
      <c r="H136" s="144"/>
    </row>
    <row r="137" spans="1:8">
      <c r="A137" s="30"/>
      <c r="B137" s="30"/>
      <c r="C137" s="30"/>
      <c r="D137" s="30"/>
      <c r="E137" s="30"/>
      <c r="F137" s="30"/>
      <c r="G137" s="144"/>
      <c r="H137" s="144"/>
    </row>
    <row r="138" spans="1:8">
      <c r="A138" s="30"/>
      <c r="B138" s="30"/>
      <c r="C138" s="30"/>
      <c r="D138" s="30"/>
      <c r="E138" s="30"/>
      <c r="F138" s="30"/>
      <c r="G138" s="144"/>
      <c r="H138" s="144"/>
    </row>
    <row r="139" spans="1:8">
      <c r="A139" s="30"/>
      <c r="B139" s="30"/>
      <c r="C139" s="30"/>
      <c r="D139" s="30"/>
      <c r="E139" s="30"/>
      <c r="F139" s="30"/>
      <c r="G139" s="144"/>
      <c r="H139" s="144"/>
    </row>
    <row r="140" spans="1:8">
      <c r="A140" s="30"/>
      <c r="B140"/>
      <c r="C140" s="30"/>
      <c r="D140" s="30"/>
      <c r="E140" s="30"/>
      <c r="F140" s="30"/>
      <c r="G140" s="144"/>
      <c r="H140" s="144"/>
    </row>
    <row r="141" spans="1:8">
      <c r="A141" s="30"/>
      <c r="B141"/>
      <c r="C141" s="30"/>
      <c r="D141" s="30"/>
      <c r="E141" s="30"/>
      <c r="F141" s="30"/>
      <c r="G141" s="144"/>
      <c r="H141" s="144"/>
    </row>
    <row r="142" spans="1:8">
      <c r="A142" s="30"/>
      <c r="B142"/>
      <c r="C142" s="30"/>
      <c r="D142" s="30"/>
      <c r="E142" s="30"/>
      <c r="F142" s="30"/>
      <c r="G142" s="144"/>
      <c r="H142" s="144"/>
    </row>
    <row r="143" spans="1:8">
      <c r="A143" s="30"/>
      <c r="B143"/>
      <c r="C143" s="30"/>
      <c r="D143" s="30"/>
      <c r="E143" s="30"/>
      <c r="F143" s="30"/>
      <c r="G143" s="144"/>
      <c r="H143" s="144"/>
    </row>
    <row r="144" spans="1:8">
      <c r="A144" s="30"/>
      <c r="B144"/>
      <c r="C144" s="30"/>
      <c r="D144" s="30"/>
      <c r="E144" s="30"/>
      <c r="F144" s="30"/>
      <c r="G144" s="144"/>
      <c r="H144" s="144"/>
    </row>
    <row r="145" spans="1:8">
      <c r="A145" s="30"/>
      <c r="B145"/>
      <c r="C145" s="30"/>
      <c r="D145" s="30"/>
      <c r="E145" s="30"/>
      <c r="F145" s="30"/>
      <c r="G145" s="144"/>
      <c r="H145" s="144"/>
    </row>
    <row r="146" spans="1:8">
      <c r="A146" s="30"/>
      <c r="B146"/>
      <c r="C146" s="30"/>
      <c r="D146" s="30"/>
      <c r="E146" s="30"/>
      <c r="F146" s="30"/>
      <c r="G146" s="144"/>
      <c r="H146" s="144"/>
    </row>
    <row r="147" spans="1:8">
      <c r="A147" s="30"/>
      <c r="B147"/>
      <c r="C147" s="30"/>
      <c r="D147" s="30"/>
      <c r="E147" s="30"/>
      <c r="F147" s="30"/>
      <c r="G147" s="144"/>
      <c r="H147" s="144"/>
    </row>
    <row r="148" spans="1:8">
      <c r="A148" s="30"/>
      <c r="B148"/>
      <c r="C148" s="30"/>
      <c r="D148" s="30"/>
      <c r="E148" s="30"/>
      <c r="F148" s="30"/>
      <c r="G148" s="144"/>
      <c r="H148" s="144"/>
    </row>
    <row r="149" spans="1:8">
      <c r="A149" s="30"/>
      <c r="B149"/>
      <c r="C149" s="30"/>
      <c r="D149" s="30"/>
      <c r="E149" s="30"/>
      <c r="F149" s="30"/>
      <c r="G149" s="30"/>
      <c r="H149" s="30"/>
    </row>
    <row r="150" spans="1:8">
      <c r="A150" s="30"/>
      <c r="B150" s="30"/>
      <c r="C150" s="30"/>
      <c r="D150" s="30"/>
      <c r="E150" s="30"/>
      <c r="F150" s="30"/>
      <c r="G150" s="30"/>
      <c r="H150" s="30"/>
    </row>
    <row r="151" spans="1:8">
      <c r="A151" s="30"/>
      <c r="B151" s="30"/>
      <c r="C151" s="30"/>
      <c r="D151" s="30"/>
      <c r="E151" s="30"/>
      <c r="F151" s="30"/>
      <c r="G151" s="30"/>
      <c r="H151" s="30"/>
    </row>
    <row r="152" spans="1:8">
      <c r="A152" s="30"/>
      <c r="B152" s="30"/>
      <c r="C152" s="30"/>
      <c r="D152" s="30"/>
      <c r="E152" s="30"/>
      <c r="F152" s="30"/>
      <c r="G152" s="30"/>
      <c r="H152" s="30"/>
    </row>
    <row r="153" spans="1:8">
      <c r="A153" s="30"/>
      <c r="B153" s="30"/>
      <c r="C153" s="30"/>
      <c r="D153" s="30"/>
      <c r="E153" s="30"/>
      <c r="F153" s="30"/>
      <c r="G153" s="30"/>
      <c r="H153" s="30"/>
    </row>
    <row r="231" spans="1:4">
      <c r="A231" s="17"/>
      <c r="B231" s="484"/>
      <c r="C231" s="17"/>
      <c r="D231" s="484"/>
    </row>
  </sheetData>
  <customSheetViews>
    <customSheetView guid="{98C50475-4C04-4614-833E-ABC6EEFF4E8E}" scale="85" colorId="22" showPageBreaks="1">
      <rowBreaks count="1" manualBreakCount="1">
        <brk id="61" max="16383" man="1"/>
      </rowBreaks>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85" colorId="22">
      <rowBreaks count="1" manualBreakCount="1">
        <brk id="61" max="16383" man="1"/>
      </rowBreaks>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rowBreaks count="1" manualBreakCount="1">
        <brk id="61" max="16383" man="1"/>
      </rowBreaks>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rowBreaks count="1" manualBreakCount="1">
        <brk id="61" max="16383" man="1"/>
      </rowBreaks>
      <pageMargins left="0.5" right="0.5" top="0.5" bottom="0.5" header="0.5" footer="0.5"/>
      <printOptions horizontalCentered="1" verticalCentered="1"/>
      <pageSetup scale="70" orientation="portrait" horizontalDpi="300" verticalDpi="300" r:id="rId4"/>
      <headerFooter alignWithMargins="0"/>
    </customSheetView>
    <customSheetView guid="{5615FF12-3AD0-401B-9520-85684B49B8C2}" scale="85" colorId="22">
      <rowBreaks count="1" manualBreakCount="1">
        <brk id="61" max="16383" man="1"/>
      </row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rowBreaks count="38" manualBreakCount="38">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rowBreaks>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rowBreaks count="1" manualBreakCount="1">
        <brk id="61" max="16383" man="1"/>
      </rowBreaks>
      <pageMargins left="0.5" right="0.5" top="0.5" bottom="0.5" header="0.5" footer="0.5"/>
      <printOptions horizontalCentered="1" verticalCentered="1"/>
      <pageSetup scale="70" orientation="portrait" horizontalDpi="300" verticalDpi="300" r:id="rId7"/>
      <headerFooter alignWithMargins="0"/>
    </customSheetView>
    <customSheetView guid="{9A54DEF0-DEC4-4137-89B1-509D03916E27}" scale="85" colorId="22">
      <rowBreaks count="1" manualBreakCount="1">
        <brk id="61" max="16383" man="1"/>
      </row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rowBreaks count="1" manualBreakCount="1">
        <brk id="61" max="16383" man="1"/>
      </row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rowBreaks count="1" manualBreakCount="1">
        <brk id="61" max="16383" man="1"/>
      </row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rowBreaks count="1" manualBreakCount="1">
        <brk id="61" max="16383" man="1"/>
      </rowBreaks>
      <pageMargins left="0.5" right="0.5" top="0.5" bottom="0.5" header="0.5" footer="0.5"/>
      <printOptions horizontalCentered="1" verticalCentered="1"/>
      <pageSetup scale="70" orientation="portrait" horizontalDpi="300" verticalDpi="300" r:id="rId11"/>
      <headerFooter alignWithMargins="0"/>
    </customSheetView>
  </customSheetViews>
  <mergeCells count="7">
    <mergeCell ref="B5:C11"/>
    <mergeCell ref="E5:H8"/>
    <mergeCell ref="E9:H13"/>
    <mergeCell ref="B12:C19"/>
    <mergeCell ref="E14:H16"/>
    <mergeCell ref="E17:H21"/>
    <mergeCell ref="B20:C21"/>
  </mergeCells>
  <printOptions horizontalCentered="1" verticalCentered="1"/>
  <pageMargins left="0.5" right="0.5" top="0.5" bottom="0.5" header="0.5" footer="0.5"/>
  <pageSetup scale="70" orientation="portrait" horizontalDpi="300" verticalDpi="300" r:id="rId12"/>
  <headerFooter alignWithMargins="0"/>
  <rowBreaks count="1" manualBreakCount="1">
    <brk id="6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topLeftCell="C16" colorId="22" zoomScale="85" zoomScaleNormal="70" workbookViewId="0">
      <selection activeCell="F10" sqref="F10"/>
    </sheetView>
  </sheetViews>
  <sheetFormatPr defaultColWidth="9.6640625" defaultRowHeight="15"/>
  <cols>
    <col min="1" max="1" width="4.6640625" style="9" customWidth="1"/>
    <col min="2" max="2" width="45.77734375" style="9" customWidth="1"/>
    <col min="3" max="3" width="20.21875" style="9" bestFit="1" customWidth="1"/>
    <col min="4" max="4" width="15.88671875" style="9"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2036</v>
      </c>
      <c r="C1" s="45" t="s">
        <v>1529</v>
      </c>
      <c r="D1" s="44" t="s">
        <v>1957</v>
      </c>
      <c r="E1" s="60" t="s">
        <v>1958</v>
      </c>
      <c r="F1" s="43" t="s">
        <v>2036</v>
      </c>
      <c r="G1" s="46"/>
      <c r="H1" s="45" t="s">
        <v>1529</v>
      </c>
      <c r="I1" s="44" t="s">
        <v>2038</v>
      </c>
      <c r="J1" s="46" t="s">
        <v>2039</v>
      </c>
      <c r="K1" s="60"/>
    </row>
    <row r="2" spans="1:11" ht="17.649999999999999" customHeight="1">
      <c r="A2" s="34"/>
      <c r="B2" s="81" t="str">
        <f>'Data Sheet'!$C$25</f>
        <v>Central Hudson Gas &amp; Electric</v>
      </c>
      <c r="C2" s="48" t="s">
        <v>2058</v>
      </c>
      <c r="D2" s="65" t="s">
        <v>2059</v>
      </c>
      <c r="E2" s="39"/>
      <c r="F2" s="72" t="str">
        <f>'Data Sheet'!$C$25</f>
        <v>Central Hudson Gas &amp; Electric</v>
      </c>
      <c r="G2" s="30"/>
      <c r="H2" s="48" t="s">
        <v>2058</v>
      </c>
      <c r="I2" s="788" t="s">
        <v>2060</v>
      </c>
      <c r="J2" s="30"/>
      <c r="K2" s="39"/>
    </row>
    <row r="3" spans="1:11" ht="17.649999999999999" customHeight="1">
      <c r="A3" s="37"/>
      <c r="B3" s="38"/>
      <c r="C3" s="50" t="s">
        <v>3395</v>
      </c>
      <c r="D3" s="848" t="str">
        <f>'Data Sheet'!$C$40</f>
        <v>4/15/2015</v>
      </c>
      <c r="E3" s="111" t="str">
        <f>'Data Sheet'!$C$38</f>
        <v>12/31/14</v>
      </c>
      <c r="F3" s="37"/>
      <c r="G3" s="38"/>
      <c r="H3" s="50" t="s">
        <v>3395</v>
      </c>
      <c r="I3" s="848" t="str">
        <f>'Data Sheet'!$C$40</f>
        <v>4/15/2015</v>
      </c>
      <c r="J3" s="105" t="str">
        <f>'Data Sheet'!$C$38</f>
        <v>12/31/14</v>
      </c>
      <c r="K3" s="133"/>
    </row>
    <row r="4" spans="1:11" ht="17.649999999999999" customHeight="1">
      <c r="A4" s="119"/>
      <c r="B4" s="35" t="s">
        <v>3396</v>
      </c>
      <c r="C4" s="35"/>
      <c r="D4" s="35"/>
      <c r="E4" s="36"/>
      <c r="F4" s="119" t="s">
        <v>3397</v>
      </c>
      <c r="G4" s="35"/>
      <c r="H4" s="35"/>
      <c r="I4" s="35"/>
      <c r="J4" s="35"/>
      <c r="K4" s="36"/>
    </row>
    <row r="5" spans="1:11" ht="17.649999999999999" customHeight="1">
      <c r="A5" s="31"/>
      <c r="B5" s="32" t="s">
        <v>3398</v>
      </c>
      <c r="C5" s="32"/>
      <c r="D5" s="32"/>
      <c r="E5" s="33"/>
      <c r="F5" s="31" t="s">
        <v>3398</v>
      </c>
      <c r="G5" s="32"/>
      <c r="H5" s="32"/>
      <c r="I5" s="32"/>
      <c r="J5" s="32"/>
      <c r="K5" s="33"/>
    </row>
    <row r="6" spans="1:11" ht="17.649999999999999" customHeight="1">
      <c r="A6" s="151"/>
      <c r="B6" s="30"/>
      <c r="C6" s="30"/>
      <c r="D6" s="57"/>
      <c r="E6" s="49"/>
      <c r="F6" s="51"/>
      <c r="G6" s="788" t="s">
        <v>3399</v>
      </c>
      <c r="H6" s="788" t="s">
        <v>3399</v>
      </c>
      <c r="I6" s="788" t="s">
        <v>3399</v>
      </c>
      <c r="J6" s="65"/>
      <c r="K6" s="207"/>
    </row>
    <row r="7" spans="1:11" ht="17.649999999999999" customHeight="1">
      <c r="A7" s="151" t="s">
        <v>1964</v>
      </c>
      <c r="B7" s="35" t="s">
        <v>2019</v>
      </c>
      <c r="C7" s="35"/>
      <c r="D7" s="205" t="s">
        <v>2657</v>
      </c>
      <c r="E7" s="207" t="s">
        <v>3400</v>
      </c>
      <c r="F7" s="151" t="s">
        <v>3401</v>
      </c>
      <c r="G7" s="788" t="s">
        <v>3402</v>
      </c>
      <c r="H7" s="788" t="s">
        <v>3402</v>
      </c>
      <c r="I7" s="788" t="s">
        <v>3402</v>
      </c>
      <c r="J7" s="788" t="s">
        <v>4015</v>
      </c>
      <c r="K7" s="207" t="s">
        <v>1964</v>
      </c>
    </row>
    <row r="8" spans="1:11" ht="17.649999999999999" customHeight="1">
      <c r="A8" s="152" t="s">
        <v>1967</v>
      </c>
      <c r="B8" s="32" t="s">
        <v>3423</v>
      </c>
      <c r="C8" s="32"/>
      <c r="D8" s="160" t="s">
        <v>3424</v>
      </c>
      <c r="E8" s="208" t="s">
        <v>3425</v>
      </c>
      <c r="F8" s="152" t="s">
        <v>3426</v>
      </c>
      <c r="G8" s="792" t="s">
        <v>2672</v>
      </c>
      <c r="H8" s="792" t="s">
        <v>2673</v>
      </c>
      <c r="I8" s="792" t="s">
        <v>2674</v>
      </c>
      <c r="J8" s="792" t="s">
        <v>2675</v>
      </c>
      <c r="K8" s="208" t="s">
        <v>1967</v>
      </c>
    </row>
    <row r="9" spans="1:11" ht="17.649999999999999" customHeight="1">
      <c r="A9" s="152" t="s">
        <v>2847</v>
      </c>
      <c r="B9" s="32" t="s">
        <v>2848</v>
      </c>
      <c r="C9" s="32"/>
      <c r="D9" s="209"/>
      <c r="E9" s="210"/>
      <c r="F9" s="211"/>
      <c r="G9" s="212"/>
      <c r="H9" s="212"/>
      <c r="I9" s="212"/>
      <c r="J9" s="213"/>
      <c r="K9" s="208" t="s">
        <v>2847</v>
      </c>
    </row>
    <row r="10" spans="1:11" ht="17.649999999999999" customHeight="1">
      <c r="A10" s="152" t="s">
        <v>2849</v>
      </c>
      <c r="B10" s="964" t="s">
        <v>3403</v>
      </c>
      <c r="C10" s="32"/>
      <c r="D10" s="214"/>
      <c r="E10" s="215"/>
      <c r="F10" s="216"/>
      <c r="G10" s="217"/>
      <c r="H10" s="217"/>
      <c r="I10" s="217"/>
      <c r="J10" s="218"/>
      <c r="K10" s="208" t="s">
        <v>2849</v>
      </c>
    </row>
    <row r="11" spans="1:11" ht="17.649999999999999" customHeight="1">
      <c r="A11" s="152" t="s">
        <v>2851</v>
      </c>
      <c r="B11" s="964" t="s">
        <v>3404</v>
      </c>
      <c r="C11" s="32"/>
      <c r="D11" s="966">
        <f>SUM(E11:J11)</f>
        <v>1641447269</v>
      </c>
      <c r="E11" s="970">
        <v>1097400917</v>
      </c>
      <c r="F11" s="971">
        <v>360163387</v>
      </c>
      <c r="G11" s="972"/>
      <c r="H11" s="972"/>
      <c r="I11" s="972"/>
      <c r="J11" s="972">
        <v>183882965</v>
      </c>
      <c r="K11" s="208" t="s">
        <v>2851</v>
      </c>
    </row>
    <row r="12" spans="1:11" ht="17.649999999999999" customHeight="1">
      <c r="A12" s="152" t="s">
        <v>2853</v>
      </c>
      <c r="B12" s="964" t="s">
        <v>3405</v>
      </c>
      <c r="C12" s="32"/>
      <c r="D12" s="967">
        <f>SUM(E12:J12)</f>
        <v>0</v>
      </c>
      <c r="E12" s="973"/>
      <c r="F12" s="974"/>
      <c r="G12" s="975" t="s">
        <v>2025</v>
      </c>
      <c r="H12" s="975"/>
      <c r="I12" s="975"/>
      <c r="J12" s="975"/>
      <c r="K12" s="208" t="s">
        <v>2853</v>
      </c>
    </row>
    <row r="13" spans="1:11" ht="17.649999999999999" customHeight="1">
      <c r="A13" s="152" t="s">
        <v>2087</v>
      </c>
      <c r="B13" s="964" t="s">
        <v>3406</v>
      </c>
      <c r="C13" s="32"/>
      <c r="D13" s="967">
        <f>SUM(E13:J13)</f>
        <v>0</v>
      </c>
      <c r="E13" s="973"/>
      <c r="F13" s="974"/>
      <c r="G13" s="975"/>
      <c r="H13" s="975"/>
      <c r="I13" s="975"/>
      <c r="J13" s="975"/>
      <c r="K13" s="208" t="s">
        <v>2087</v>
      </c>
    </row>
    <row r="14" spans="1:11" ht="17.649999999999999" customHeight="1">
      <c r="A14" s="152" t="s">
        <v>2089</v>
      </c>
      <c r="B14" s="964" t="s">
        <v>3407</v>
      </c>
      <c r="C14" s="32"/>
      <c r="D14" s="967">
        <f>SUM(E14:J14)</f>
        <v>84755826</v>
      </c>
      <c r="E14" s="973">
        <v>63032676</v>
      </c>
      <c r="F14" s="974">
        <v>20802570</v>
      </c>
      <c r="G14" s="975"/>
      <c r="H14" s="975"/>
      <c r="I14" s="975"/>
      <c r="J14" s="975">
        <v>920580</v>
      </c>
      <c r="K14" s="208" t="s">
        <v>2089</v>
      </c>
    </row>
    <row r="15" spans="1:11" ht="17.649999999999999" customHeight="1">
      <c r="A15" s="152" t="s">
        <v>2092</v>
      </c>
      <c r="B15" s="964" t="s">
        <v>3408</v>
      </c>
      <c r="C15" s="32"/>
      <c r="D15" s="967">
        <f>SUM(E15:J15)</f>
        <v>0</v>
      </c>
      <c r="E15" s="973"/>
      <c r="F15" s="974"/>
      <c r="G15" s="975"/>
      <c r="H15" s="975"/>
      <c r="I15" s="975"/>
      <c r="J15" s="975"/>
      <c r="K15" s="208" t="s">
        <v>2092</v>
      </c>
    </row>
    <row r="16" spans="1:11" ht="17.649999999999999" customHeight="1">
      <c r="A16" s="152" t="s">
        <v>2094</v>
      </c>
      <c r="B16" s="964" t="s">
        <v>3409</v>
      </c>
      <c r="C16" s="32"/>
      <c r="D16" s="967">
        <f t="shared" ref="D16:J16" si="0">SUM(D11:D15)</f>
        <v>1726203095</v>
      </c>
      <c r="E16" s="976">
        <f t="shared" si="0"/>
        <v>1160433593</v>
      </c>
      <c r="F16" s="977">
        <f t="shared" si="0"/>
        <v>380965957</v>
      </c>
      <c r="G16" s="978">
        <f t="shared" si="0"/>
        <v>0</v>
      </c>
      <c r="H16" s="978">
        <f t="shared" si="0"/>
        <v>0</v>
      </c>
      <c r="I16" s="978">
        <f t="shared" si="0"/>
        <v>0</v>
      </c>
      <c r="J16" s="978">
        <f t="shared" si="0"/>
        <v>184803545</v>
      </c>
      <c r="K16" s="208" t="s">
        <v>2094</v>
      </c>
    </row>
    <row r="17" spans="1:11" ht="17.649999999999999" customHeight="1">
      <c r="A17" s="152" t="s">
        <v>2096</v>
      </c>
      <c r="B17" s="964" t="s">
        <v>3410</v>
      </c>
      <c r="C17" s="32"/>
      <c r="D17" s="967">
        <f>SUM(E17:J17)</f>
        <v>0</v>
      </c>
      <c r="E17" s="973"/>
      <c r="F17" s="974"/>
      <c r="G17" s="975"/>
      <c r="H17" s="975"/>
      <c r="I17" s="975"/>
      <c r="J17" s="975"/>
      <c r="K17" s="208" t="s">
        <v>2096</v>
      </c>
    </row>
    <row r="18" spans="1:11" ht="17.649999999999999" customHeight="1">
      <c r="A18" s="152" t="s">
        <v>2098</v>
      </c>
      <c r="B18" s="964" t="s">
        <v>3411</v>
      </c>
      <c r="C18" s="32"/>
      <c r="D18" s="967">
        <f>SUM(E18:J18)</f>
        <v>209069</v>
      </c>
      <c r="E18" s="973">
        <v>209069</v>
      </c>
      <c r="F18" s="974"/>
      <c r="G18" s="975"/>
      <c r="H18" s="975"/>
      <c r="I18" s="975"/>
      <c r="J18" s="975"/>
      <c r="K18" s="208" t="s">
        <v>2098</v>
      </c>
    </row>
    <row r="19" spans="1:11" ht="17.649999999999999" customHeight="1">
      <c r="A19" s="152" t="s">
        <v>2100</v>
      </c>
      <c r="B19" s="964" t="s">
        <v>1463</v>
      </c>
      <c r="C19" s="32"/>
      <c r="D19" s="967">
        <f>SUM(E19:J19)</f>
        <v>57543278</v>
      </c>
      <c r="E19" s="973">
        <v>34541271</v>
      </c>
      <c r="F19" s="974">
        <v>11492790</v>
      </c>
      <c r="G19" s="975"/>
      <c r="H19" s="975"/>
      <c r="I19" s="975"/>
      <c r="J19" s="975">
        <v>11509217</v>
      </c>
      <c r="K19" s="208" t="s">
        <v>2100</v>
      </c>
    </row>
    <row r="20" spans="1:11" ht="17.649999999999999" customHeight="1">
      <c r="A20" s="152" t="s">
        <v>2102</v>
      </c>
      <c r="B20" s="964" t="s">
        <v>3412</v>
      </c>
      <c r="C20" s="32"/>
      <c r="D20" s="967">
        <f>SUM(E20:J20)</f>
        <v>0</v>
      </c>
      <c r="E20" s="973"/>
      <c r="F20" s="974"/>
      <c r="G20" s="975"/>
      <c r="H20" s="975"/>
      <c r="I20" s="975"/>
      <c r="J20" s="975"/>
      <c r="K20" s="208" t="s">
        <v>2102</v>
      </c>
    </row>
    <row r="21" spans="1:11" ht="17.649999999999999" customHeight="1">
      <c r="A21" s="152" t="s">
        <v>2104</v>
      </c>
      <c r="B21" s="964" t="s">
        <v>3588</v>
      </c>
      <c r="C21" s="32"/>
      <c r="D21" s="968">
        <f t="shared" ref="D21:J21" si="1">SUM(D16:D20)</f>
        <v>1783955442</v>
      </c>
      <c r="E21" s="976">
        <f t="shared" si="1"/>
        <v>1195183933</v>
      </c>
      <c r="F21" s="977">
        <f t="shared" si="1"/>
        <v>392458747</v>
      </c>
      <c r="G21" s="978">
        <f t="shared" si="1"/>
        <v>0</v>
      </c>
      <c r="H21" s="978">
        <f t="shared" si="1"/>
        <v>0</v>
      </c>
      <c r="I21" s="978">
        <f t="shared" si="1"/>
        <v>0</v>
      </c>
      <c r="J21" s="978">
        <f t="shared" si="1"/>
        <v>196312762</v>
      </c>
      <c r="K21" s="208" t="s">
        <v>2104</v>
      </c>
    </row>
    <row r="22" spans="1:11" ht="17.649999999999999" customHeight="1">
      <c r="A22" s="152" t="s">
        <v>2106</v>
      </c>
      <c r="B22" s="964" t="s">
        <v>3589</v>
      </c>
      <c r="C22" s="32"/>
      <c r="D22" s="967">
        <f t="shared" ref="D22:I22" si="2">D42</f>
        <v>505986698</v>
      </c>
      <c r="E22" s="976">
        <v>319122310</v>
      </c>
      <c r="F22" s="977">
        <v>114476656</v>
      </c>
      <c r="G22" s="978">
        <f t="shared" si="2"/>
        <v>0</v>
      </c>
      <c r="H22" s="978">
        <f t="shared" si="2"/>
        <v>0</v>
      </c>
      <c r="I22" s="978">
        <f t="shared" si="2"/>
        <v>0</v>
      </c>
      <c r="J22" s="978">
        <v>72387732</v>
      </c>
      <c r="K22" s="208" t="s">
        <v>2106</v>
      </c>
    </row>
    <row r="23" spans="1:11" ht="17.649999999999999" customHeight="1">
      <c r="A23" s="152" t="s">
        <v>2108</v>
      </c>
      <c r="B23" s="964" t="s">
        <v>3590</v>
      </c>
      <c r="C23" s="32"/>
      <c r="D23" s="969">
        <f t="shared" ref="D23:J23" si="3">D21-D22</f>
        <v>1277968744</v>
      </c>
      <c r="E23" s="979">
        <f t="shared" si="3"/>
        <v>876061623</v>
      </c>
      <c r="F23" s="980">
        <f t="shared" si="3"/>
        <v>277982091</v>
      </c>
      <c r="G23" s="981">
        <f t="shared" si="3"/>
        <v>0</v>
      </c>
      <c r="H23" s="981">
        <f t="shared" si="3"/>
        <v>0</v>
      </c>
      <c r="I23" s="981">
        <f t="shared" si="3"/>
        <v>0</v>
      </c>
      <c r="J23" s="981">
        <f t="shared" si="3"/>
        <v>123925030</v>
      </c>
      <c r="K23" s="208" t="s">
        <v>2108</v>
      </c>
    </row>
    <row r="24" spans="1:11" ht="17.649999999999999" customHeight="1">
      <c r="A24" s="151" t="s">
        <v>2110</v>
      </c>
      <c r="B24" s="136" t="s">
        <v>3591</v>
      </c>
      <c r="C24" s="30"/>
      <c r="D24" s="221"/>
      <c r="E24" s="222"/>
      <c r="F24" s="223"/>
      <c r="G24" s="224"/>
      <c r="H24" s="224"/>
      <c r="I24" s="224"/>
      <c r="J24" s="225"/>
      <c r="K24" s="207" t="s">
        <v>2110</v>
      </c>
    </row>
    <row r="25" spans="1:11" ht="17.649999999999999" customHeight="1">
      <c r="A25" s="273"/>
      <c r="B25" s="965" t="s">
        <v>3592</v>
      </c>
      <c r="C25" s="38"/>
      <c r="D25" s="221"/>
      <c r="E25" s="222"/>
      <c r="F25" s="223"/>
      <c r="G25" s="224"/>
      <c r="H25" s="224"/>
      <c r="I25" s="224"/>
      <c r="J25" s="225"/>
      <c r="K25" s="208"/>
    </row>
    <row r="26" spans="1:11" ht="17.649999999999999" customHeight="1">
      <c r="A26" s="152" t="s">
        <v>2112</v>
      </c>
      <c r="B26" s="964" t="s">
        <v>3593</v>
      </c>
      <c r="C26" s="32"/>
      <c r="D26" s="226"/>
      <c r="E26" s="227"/>
      <c r="F26" s="228"/>
      <c r="G26" s="229"/>
      <c r="H26" s="229"/>
      <c r="I26" s="229"/>
      <c r="J26" s="230"/>
      <c r="K26" s="208" t="s">
        <v>2112</v>
      </c>
    </row>
    <row r="27" spans="1:11" ht="17.649999999999999" customHeight="1">
      <c r="A27" s="152" t="s">
        <v>2114</v>
      </c>
      <c r="B27" s="964" t="s">
        <v>3594</v>
      </c>
      <c r="C27" s="32"/>
      <c r="D27" s="966">
        <f>SUM(E27:J27)</f>
        <v>491718401</v>
      </c>
      <c r="E27" s="219">
        <v>318932464</v>
      </c>
      <c r="F27" s="1601">
        <v>114476656</v>
      </c>
      <c r="G27" s="1602"/>
      <c r="H27" s="1602"/>
      <c r="I27" s="1602"/>
      <c r="J27" s="1602">
        <v>58309281</v>
      </c>
      <c r="K27" s="208" t="s">
        <v>2114</v>
      </c>
    </row>
    <row r="28" spans="1:11" ht="17.649999999999999" customHeight="1">
      <c r="A28" s="152" t="s">
        <v>2116</v>
      </c>
      <c r="B28" s="964" t="s">
        <v>3595</v>
      </c>
      <c r="C28" s="575"/>
      <c r="D28" s="967">
        <f>SUM(E28:J28)</f>
        <v>0</v>
      </c>
      <c r="E28" s="1603"/>
      <c r="F28" s="1604"/>
      <c r="G28" s="1605"/>
      <c r="H28" s="1605"/>
      <c r="I28" s="1605"/>
      <c r="J28" s="1606"/>
      <c r="K28" s="208" t="s">
        <v>2116</v>
      </c>
    </row>
    <row r="29" spans="1:11" ht="17.649999999999999" customHeight="1">
      <c r="A29" s="152" t="s">
        <v>2118</v>
      </c>
      <c r="B29" s="964" t="s">
        <v>3596</v>
      </c>
      <c r="C29" s="1614"/>
      <c r="D29" s="983">
        <f>SUM(E29:J29)</f>
        <v>0</v>
      </c>
      <c r="E29" s="1607"/>
      <c r="F29" s="1604"/>
      <c r="G29" s="1608"/>
      <c r="H29" s="1608"/>
      <c r="I29" s="1608"/>
      <c r="J29" s="1609"/>
      <c r="K29" s="208" t="s">
        <v>2118</v>
      </c>
    </row>
    <row r="30" spans="1:11" ht="17.649999999999999" customHeight="1">
      <c r="A30" s="152" t="s">
        <v>2120</v>
      </c>
      <c r="B30" s="964" t="s">
        <v>3597</v>
      </c>
      <c r="C30" s="1614"/>
      <c r="D30" s="984">
        <f>SUM(E30:J30)</f>
        <v>14268297</v>
      </c>
      <c r="E30" s="1610">
        <v>189846</v>
      </c>
      <c r="F30" s="1604"/>
      <c r="G30" s="1611"/>
      <c r="H30" s="1612"/>
      <c r="I30" s="1612"/>
      <c r="J30" s="1612">
        <v>14078451</v>
      </c>
      <c r="K30" s="208" t="s">
        <v>2120</v>
      </c>
    </row>
    <row r="31" spans="1:11" ht="17.649999999999999" customHeight="1">
      <c r="A31" s="152" t="s">
        <v>2122</v>
      </c>
      <c r="B31" s="964" t="s">
        <v>3598</v>
      </c>
      <c r="C31" s="1614"/>
      <c r="D31" s="985">
        <f>SUM(D27:D30)</f>
        <v>505986698</v>
      </c>
      <c r="E31" s="976">
        <f t="shared" ref="E31:J31" si="4">SUM(E27:E30)</f>
        <v>319122310</v>
      </c>
      <c r="F31" s="977">
        <f t="shared" si="4"/>
        <v>114476656</v>
      </c>
      <c r="G31" s="968">
        <f t="shared" si="4"/>
        <v>0</v>
      </c>
      <c r="H31" s="978">
        <f t="shared" si="4"/>
        <v>0</v>
      </c>
      <c r="I31" s="978">
        <f t="shared" si="4"/>
        <v>0</v>
      </c>
      <c r="J31" s="978">
        <f t="shared" si="4"/>
        <v>72387732</v>
      </c>
      <c r="K31" s="208" t="s">
        <v>2122</v>
      </c>
    </row>
    <row r="32" spans="1:11" ht="17.649999999999999" customHeight="1">
      <c r="A32" s="152" t="s">
        <v>2124</v>
      </c>
      <c r="B32" s="964" t="s">
        <v>3410</v>
      </c>
      <c r="C32" s="1614"/>
      <c r="D32" s="229"/>
      <c r="E32" s="227"/>
      <c r="F32" s="228"/>
      <c r="G32" s="229"/>
      <c r="H32" s="229"/>
      <c r="I32" s="229"/>
      <c r="J32" s="230"/>
      <c r="K32" s="208" t="s">
        <v>2124</v>
      </c>
    </row>
    <row r="33" spans="1:11" ht="17.649999999999999" customHeight="1">
      <c r="A33" s="152" t="s">
        <v>2126</v>
      </c>
      <c r="B33" s="964" t="s">
        <v>3594</v>
      </c>
      <c r="C33" s="575"/>
      <c r="D33" s="967">
        <f>SUM(E33:J33)</f>
        <v>0</v>
      </c>
      <c r="E33" s="1610" t="s">
        <v>2025</v>
      </c>
      <c r="F33" s="1604"/>
      <c r="G33" s="1612"/>
      <c r="H33" s="1612"/>
      <c r="I33" s="1612"/>
      <c r="J33" s="1612"/>
      <c r="K33" s="208" t="s">
        <v>2126</v>
      </c>
    </row>
    <row r="34" spans="1:11" ht="17.649999999999999" customHeight="1">
      <c r="A34" s="152" t="s">
        <v>2128</v>
      </c>
      <c r="B34" s="964" t="s">
        <v>3599</v>
      </c>
      <c r="C34" s="32"/>
      <c r="D34" s="967">
        <f>SUM(E34:J34)</f>
        <v>0</v>
      </c>
      <c r="E34" s="1610"/>
      <c r="F34" s="1604"/>
      <c r="G34" s="1612"/>
      <c r="H34" s="1612"/>
      <c r="I34" s="1612"/>
      <c r="J34" s="1612"/>
      <c r="K34" s="208" t="s">
        <v>2128</v>
      </c>
    </row>
    <row r="35" spans="1:11" ht="17.649999999999999" customHeight="1">
      <c r="A35" s="152" t="s">
        <v>2130</v>
      </c>
      <c r="B35" s="964" t="s">
        <v>3600</v>
      </c>
      <c r="C35" s="32"/>
      <c r="D35" s="968">
        <f>SUM(D33:D34)</f>
        <v>0</v>
      </c>
      <c r="E35" s="976">
        <f t="shared" ref="E35:J35" si="5">SUM(E33:E34)</f>
        <v>0</v>
      </c>
      <c r="F35" s="977">
        <f t="shared" si="5"/>
        <v>0</v>
      </c>
      <c r="G35" s="978">
        <f t="shared" si="5"/>
        <v>0</v>
      </c>
      <c r="H35" s="978">
        <f t="shared" si="5"/>
        <v>0</v>
      </c>
      <c r="I35" s="978">
        <f t="shared" si="5"/>
        <v>0</v>
      </c>
      <c r="J35" s="978">
        <f t="shared" si="5"/>
        <v>0</v>
      </c>
      <c r="K35" s="208" t="s">
        <v>2130</v>
      </c>
    </row>
    <row r="36" spans="1:11" ht="17.649999999999999" customHeight="1">
      <c r="A36" s="152" t="s">
        <v>2132</v>
      </c>
      <c r="B36" s="964" t="s">
        <v>3411</v>
      </c>
      <c r="C36" s="32"/>
      <c r="D36" s="226"/>
      <c r="E36" s="227"/>
      <c r="F36" s="228"/>
      <c r="G36" s="229"/>
      <c r="H36" s="229"/>
      <c r="I36" s="229"/>
      <c r="J36" s="230"/>
      <c r="K36" s="208" t="s">
        <v>2132</v>
      </c>
    </row>
    <row r="37" spans="1:11" ht="17.649999999999999" customHeight="1">
      <c r="A37" s="152" t="s">
        <v>2134</v>
      </c>
      <c r="B37" s="964" t="s">
        <v>3594</v>
      </c>
      <c r="C37" s="32"/>
      <c r="D37" s="967">
        <f>SUM(E37:J37)</f>
        <v>0</v>
      </c>
      <c r="E37" s="1610"/>
      <c r="F37" s="1604"/>
      <c r="G37" s="1612"/>
      <c r="H37" s="1612"/>
      <c r="I37" s="1612"/>
      <c r="J37" s="1612"/>
      <c r="K37" s="208" t="s">
        <v>2134</v>
      </c>
    </row>
    <row r="38" spans="1:11" ht="17.649999999999999" customHeight="1">
      <c r="A38" s="152" t="s">
        <v>2136</v>
      </c>
      <c r="B38" s="964" t="s">
        <v>3601</v>
      </c>
      <c r="C38" s="32"/>
      <c r="D38" s="967">
        <f>SUM(E38:J38)</f>
        <v>0</v>
      </c>
      <c r="E38" s="1610"/>
      <c r="F38" s="1604"/>
      <c r="G38" s="1612"/>
      <c r="H38" s="1612"/>
      <c r="I38" s="1612"/>
      <c r="J38" s="1612"/>
      <c r="K38" s="208" t="s">
        <v>2136</v>
      </c>
    </row>
    <row r="39" spans="1:11" ht="17.649999999999999" customHeight="1">
      <c r="A39" s="152" t="s">
        <v>2138</v>
      </c>
      <c r="B39" s="964" t="s">
        <v>3602</v>
      </c>
      <c r="C39" s="1613"/>
      <c r="D39" s="968">
        <f t="shared" ref="D39:J39" si="6">SUM(D37:D38)</f>
        <v>0</v>
      </c>
      <c r="E39" s="976">
        <f t="shared" si="6"/>
        <v>0</v>
      </c>
      <c r="F39" s="977">
        <f t="shared" si="6"/>
        <v>0</v>
      </c>
      <c r="G39" s="978">
        <f t="shared" si="6"/>
        <v>0</v>
      </c>
      <c r="H39" s="978">
        <f t="shared" si="6"/>
        <v>0</v>
      </c>
      <c r="I39" s="978">
        <f t="shared" si="6"/>
        <v>0</v>
      </c>
      <c r="J39" s="978">
        <f t="shared" si="6"/>
        <v>0</v>
      </c>
      <c r="K39" s="208" t="s">
        <v>2138</v>
      </c>
    </row>
    <row r="40" spans="1:11" ht="17.649999999999999" customHeight="1">
      <c r="A40" s="152" t="s">
        <v>231</v>
      </c>
      <c r="B40" s="964" t="s">
        <v>3603</v>
      </c>
      <c r="C40" s="32"/>
      <c r="D40" s="967">
        <f>SUM(E40:J40)</f>
        <v>0</v>
      </c>
      <c r="E40" s="1607"/>
      <c r="F40" s="1604" t="s">
        <v>2025</v>
      </c>
      <c r="G40" s="1608"/>
      <c r="H40" s="1608"/>
      <c r="I40" s="1608"/>
      <c r="J40" s="1609"/>
      <c r="K40" s="208" t="s">
        <v>231</v>
      </c>
    </row>
    <row r="41" spans="1:11" ht="17.649999999999999" customHeight="1">
      <c r="A41" s="152" t="s">
        <v>233</v>
      </c>
      <c r="B41" s="964" t="s">
        <v>3604</v>
      </c>
      <c r="C41" s="32"/>
      <c r="D41" s="967">
        <f>SUM(E41:J41)</f>
        <v>0</v>
      </c>
      <c r="E41" s="1610"/>
      <c r="F41" s="1604"/>
      <c r="G41" s="1612"/>
      <c r="H41" s="1612"/>
      <c r="I41" s="1612"/>
      <c r="J41" s="1612"/>
      <c r="K41" s="208" t="s">
        <v>233</v>
      </c>
    </row>
    <row r="42" spans="1:11" ht="17.649999999999999" customHeight="1">
      <c r="A42" s="151" t="s">
        <v>235</v>
      </c>
      <c r="B42" s="136" t="s">
        <v>3605</v>
      </c>
      <c r="C42" s="35"/>
      <c r="D42" s="966">
        <f t="shared" ref="D42:J42" si="7">D31+D35+D39+D40+D41</f>
        <v>505986698</v>
      </c>
      <c r="E42" s="979">
        <f t="shared" si="7"/>
        <v>319122310</v>
      </c>
      <c r="F42" s="980">
        <f t="shared" si="7"/>
        <v>114476656</v>
      </c>
      <c r="G42" s="981">
        <f t="shared" si="7"/>
        <v>0</v>
      </c>
      <c r="H42" s="981">
        <f t="shared" si="7"/>
        <v>0</v>
      </c>
      <c r="I42" s="981">
        <f t="shared" si="7"/>
        <v>0</v>
      </c>
      <c r="J42" s="981">
        <f t="shared" si="7"/>
        <v>72387732</v>
      </c>
      <c r="K42" s="207" t="s">
        <v>235</v>
      </c>
    </row>
    <row r="43" spans="1:11" ht="17.649999999999999" customHeight="1">
      <c r="A43" s="152"/>
      <c r="B43" s="964" t="s">
        <v>790</v>
      </c>
      <c r="C43" s="231"/>
      <c r="D43" s="226"/>
      <c r="E43" s="227"/>
      <c r="F43" s="228"/>
      <c r="G43" s="229"/>
      <c r="H43" s="229"/>
      <c r="I43" s="229"/>
      <c r="J43" s="230"/>
      <c r="K43" s="134"/>
    </row>
    <row r="44" spans="1:11">
      <c r="A44" s="34"/>
      <c r="B44" s="35"/>
      <c r="C44" s="35"/>
      <c r="D44" s="148"/>
      <c r="E44" s="169"/>
      <c r="F44" s="34"/>
      <c r="G44" s="35"/>
      <c r="H44" s="35"/>
      <c r="I44" s="35"/>
      <c r="J44" s="148"/>
      <c r="K44" s="169"/>
    </row>
    <row r="45" spans="1:11">
      <c r="A45" s="34"/>
      <c r="B45" s="35"/>
      <c r="C45" s="35"/>
      <c r="D45" s="148"/>
      <c r="E45" s="169"/>
      <c r="F45" s="34"/>
      <c r="G45" s="35"/>
      <c r="H45" s="35"/>
      <c r="I45" s="35"/>
      <c r="J45" s="148"/>
      <c r="K45" s="169"/>
    </row>
    <row r="46" spans="1:11">
      <c r="A46" s="34"/>
      <c r="B46" s="35"/>
      <c r="C46" s="35"/>
      <c r="D46" s="148"/>
      <c r="E46" s="169"/>
      <c r="F46" s="34"/>
      <c r="G46" s="30"/>
      <c r="H46" s="35"/>
      <c r="I46" s="35"/>
      <c r="J46" s="148"/>
      <c r="K46" s="169"/>
    </row>
    <row r="47" spans="1:11">
      <c r="A47" s="34"/>
      <c r="B47" s="30"/>
      <c r="C47" s="35"/>
      <c r="D47" s="148"/>
      <c r="E47" s="169"/>
      <c r="F47" s="34"/>
      <c r="G47" s="30"/>
      <c r="H47" s="35"/>
      <c r="I47" s="35"/>
      <c r="J47" s="148"/>
      <c r="K47" s="169"/>
    </row>
    <row r="48" spans="1:11">
      <c r="A48" s="34"/>
      <c r="B48" s="30"/>
      <c r="C48" s="35"/>
      <c r="D48" s="148"/>
      <c r="E48" s="169"/>
      <c r="F48" s="34"/>
      <c r="G48" s="30"/>
      <c r="H48" s="35"/>
      <c r="I48" s="35"/>
      <c r="J48" s="148"/>
      <c r="K48" s="169"/>
    </row>
    <row r="49" spans="1:11">
      <c r="A49" s="34"/>
      <c r="B49" s="30"/>
      <c r="C49" s="35"/>
      <c r="D49" s="148"/>
      <c r="E49" s="169"/>
      <c r="F49" s="34"/>
      <c r="G49" s="30"/>
      <c r="H49" s="35"/>
      <c r="I49" s="35"/>
      <c r="J49" s="148"/>
      <c r="K49" s="169"/>
    </row>
    <row r="50" spans="1:11">
      <c r="A50" s="34"/>
      <c r="B50" s="30"/>
      <c r="C50" s="35"/>
      <c r="D50" s="148"/>
      <c r="E50" s="169"/>
      <c r="F50" s="34"/>
      <c r="G50" s="30"/>
      <c r="H50" s="35"/>
      <c r="I50" s="35"/>
      <c r="J50" s="148"/>
      <c r="K50" s="169"/>
    </row>
    <row r="51" spans="1:11">
      <c r="A51" s="34"/>
      <c r="B51" s="30"/>
      <c r="C51" s="35"/>
      <c r="D51" s="148"/>
      <c r="E51" s="169"/>
      <c r="F51" s="34"/>
      <c r="G51" s="30"/>
      <c r="H51" s="35"/>
      <c r="I51" s="35"/>
      <c r="J51" s="148"/>
      <c r="K51" s="169"/>
    </row>
    <row r="52" spans="1:11">
      <c r="A52" s="34"/>
      <c r="B52" s="30"/>
      <c r="C52" s="35"/>
      <c r="D52" s="148"/>
      <c r="E52" s="169"/>
      <c r="F52" s="34"/>
      <c r="G52" s="30"/>
      <c r="H52" s="35"/>
      <c r="I52" s="35"/>
      <c r="J52" s="148"/>
      <c r="K52" s="169"/>
    </row>
    <row r="53" spans="1:11">
      <c r="A53" s="34"/>
      <c r="B53" s="30"/>
      <c r="C53" s="35"/>
      <c r="D53" s="148"/>
      <c r="E53" s="169"/>
      <c r="F53" s="34"/>
      <c r="G53" s="30"/>
      <c r="H53" s="35"/>
      <c r="I53" s="35"/>
      <c r="J53" s="148"/>
      <c r="K53" s="169"/>
    </row>
    <row r="54" spans="1:11">
      <c r="A54" s="34"/>
      <c r="B54" s="30"/>
      <c r="C54" s="35"/>
      <c r="D54" s="148"/>
      <c r="E54" s="169"/>
      <c r="F54" s="34"/>
      <c r="G54" s="30"/>
      <c r="H54" s="35"/>
      <c r="I54" s="35"/>
      <c r="J54" s="148"/>
      <c r="K54" s="169"/>
    </row>
    <row r="55" spans="1:11">
      <c r="A55" s="34"/>
      <c r="B55" s="30"/>
      <c r="C55" s="35"/>
      <c r="D55" s="148"/>
      <c r="E55" s="169"/>
      <c r="F55" s="34"/>
      <c r="G55" s="30"/>
      <c r="H55" s="35"/>
      <c r="I55" s="35"/>
      <c r="J55" s="148"/>
      <c r="K55" s="169"/>
    </row>
    <row r="56" spans="1:11" ht="15.75" thickBot="1">
      <c r="A56" s="40"/>
      <c r="B56" s="41"/>
      <c r="C56" s="42"/>
      <c r="D56" s="170"/>
      <c r="E56" s="171"/>
      <c r="F56" s="40"/>
      <c r="G56" s="41"/>
      <c r="H56" s="42"/>
      <c r="I56" s="42"/>
      <c r="J56" s="170"/>
      <c r="K56" s="171"/>
    </row>
    <row r="57" spans="1:11">
      <c r="A57" s="2308" t="s">
        <v>2763</v>
      </c>
      <c r="B57" s="2308"/>
      <c r="C57" s="35"/>
      <c r="D57" s="148"/>
      <c r="E57" s="148"/>
      <c r="F57" s="2308" t="s">
        <v>2763</v>
      </c>
      <c r="G57" s="2308"/>
      <c r="H57" s="35"/>
      <c r="I57" s="35"/>
      <c r="J57" s="148"/>
      <c r="K57" s="148"/>
    </row>
    <row r="58" spans="1:11">
      <c r="A58" s="35" t="s">
        <v>3606</v>
      </c>
      <c r="B58" s="35"/>
      <c r="C58" s="69"/>
      <c r="D58" s="148"/>
      <c r="E58" s="148"/>
      <c r="F58" s="35" t="s">
        <v>3607</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84"/>
    </row>
  </sheetData>
  <customSheetViews>
    <customSheetView guid="{98C50475-4C04-4614-833E-ABC6EEFF4E8E}" scale="85" colorId="22" showPageBreaks="1" fitToPage="1" topLeftCell="C16">
      <selection activeCell="F10" sqref="F10"/>
      <colBreaks count="1" manualBreakCount="1">
        <brk id="5" max="1048575" man="1"/>
      </colBreaks>
      <pageMargins left="0.5" right="0.5" top="0.5" bottom="0.5" header="0.5" footer="0.5"/>
      <printOptions horizontalCentered="1" verticalCentered="1"/>
      <pageSetup scale="74" fitToWidth="2" orientation="portrait" horizontalDpi="300" verticalDpi="300" r:id="rId1"/>
      <headerFooter alignWithMargins="0"/>
    </customSheetView>
    <customSheetView guid="{C6EFCE4C-D5CB-4C1D-A286-0DC52BE770F9}" scale="85" colorId="22" fitToPage="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2"/>
      <headerFooter alignWithMargins="0"/>
    </customSheetView>
    <customSheetView guid="{4BC658A1-0B43-4474-B09F-01138A2D4649}" scale="85" colorId="22" fitToPage="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3"/>
      <headerFooter alignWithMargins="0"/>
    </customSheetView>
    <customSheetView guid="{615B5AE4-EF39-45E8-9166-92037A1A48C3}"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4"/>
      <headerFooter alignWithMargins="0"/>
    </customSheetView>
    <customSheetView guid="{5615FF12-3AD0-401B-9520-85684B49B8C2}" scale="85" colorId="22" fitToPage="1">
      <colBreaks count="1" manualBreakCount="1">
        <brk id="5" max="1048575" man="1"/>
      </colBreaks>
      <pageMargins left="0.5" right="0.5" top="0.5" bottom="0.5" header="0.5" footer="0.5"/>
      <printOptions horizontalCentered="1" verticalCentered="1"/>
      <pageSetup scale="72" fitToWidth="2" orientation="portrait" horizontalDpi="300" verticalDpi="300" r:id="rId5"/>
      <headerFooter alignWithMargins="0"/>
    </customSheetView>
    <customSheetView guid="{770BB473-BE5C-4268-9ADA-B2B104B49C99}" scale="85" colorId="22" showPageBreaks="1" fitToPage="1">
      <colBreaks count="2" manualBreakCount="2">
        <brk id="5" max="1048575" man="1"/>
        <brk id="11" max="1048575" man="1"/>
      </colBreaks>
      <pageMargins left="0.5" right="0.5" top="0.5" bottom="0.5" header="0.5" footer="0.5"/>
      <printOptions horizontalCentered="1" verticalCentered="1"/>
      <pageSetup scale="10" fitToWidth="2" orientation="portrait" horizontalDpi="300" verticalDpi="300" r:id="rId6"/>
      <headerFooter alignWithMargins="0"/>
    </customSheetView>
    <customSheetView guid="{2DCD765F-7FFB-4119-8ABA-95F832C93250}" scale="85" colorId="22" fitToPage="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7"/>
      <headerFooter alignWithMargins="0"/>
    </customSheetView>
    <customSheetView guid="{9A54DEF0-DEC4-4137-89B1-509D03916E27}" scale="85" colorId="22" fitToPage="1" topLeftCell="D3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8"/>
      <headerFooter alignWithMargins="0"/>
    </customSheetView>
    <customSheetView guid="{3F1C1F7F-1627-415A-A980-D9471073F5DE}" scale="85" colorId="22" fitToPage="1" topLeftCell="D3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9"/>
      <headerFooter alignWithMargins="0"/>
    </customSheetView>
    <customSheetView guid="{139C5046-2F46-48F5-A0B9-76AEA7D78668}" scale="85" colorId="22" fitToPage="1" topLeftCell="D3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10"/>
      <headerFooter alignWithMargins="0"/>
    </customSheetView>
    <customSheetView guid="{B81AA01E-C0DE-4A87-A251-E1F5DB0B073A}" scale="85" colorId="22" fitToPage="1" topLeftCell="D31">
      <selection activeCell="J31" sqref="J31"/>
      <colBreaks count="1" manualBreakCount="1">
        <brk id="5" max="1048575" man="1"/>
      </colBreaks>
      <pageMargins left="0.5" right="0.5" top="0.5" bottom="0.5" header="0.5" footer="0.5"/>
      <printOptions horizontalCentered="1" verticalCentered="1"/>
      <pageSetup scale="72" fitToWidth="2" orientation="portrait" horizontalDpi="300" verticalDpi="300" r:id="rId11"/>
      <headerFooter alignWithMargins="0"/>
    </customSheetView>
  </customSheetViews>
  <mergeCells count="2">
    <mergeCell ref="A57:B57"/>
    <mergeCell ref="F57:G57"/>
  </mergeCells>
  <printOptions horizontalCentered="1" verticalCentered="1"/>
  <pageMargins left="0.5" right="0.5" top="0.5" bottom="0.5" header="0.5" footer="0.5"/>
  <pageSetup scale="74" fitToWidth="2" orientation="portrait" horizontalDpi="300" verticalDpi="300" r:id="rId12"/>
  <headerFooter alignWithMargins="0"/>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topLeftCell="A34" colorId="22" zoomScale="85" zoomScaleNormal="85" workbookViewId="0"/>
  </sheetViews>
  <sheetFormatPr defaultColWidth="9.6640625" defaultRowHeight="15"/>
  <cols>
    <col min="1" max="1" width="4.6640625" style="9" customWidth="1"/>
    <col min="2" max="2" width="36.6640625" style="9"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2036</v>
      </c>
      <c r="C1" s="45" t="s">
        <v>1529</v>
      </c>
      <c r="D1" s="44" t="s">
        <v>1957</v>
      </c>
      <c r="E1" s="60" t="s">
        <v>1958</v>
      </c>
      <c r="F1" s="232" t="s">
        <v>2036</v>
      </c>
      <c r="G1" s="59" t="s">
        <v>1529</v>
      </c>
      <c r="H1" s="45" t="s">
        <v>2039</v>
      </c>
      <c r="I1" s="67" t="s">
        <v>2038</v>
      </c>
    </row>
    <row r="2" spans="1:9" ht="17.649999999999999" customHeight="1">
      <c r="A2" s="34"/>
      <c r="B2" s="81" t="str">
        <f>'Data Sheet'!$C$25</f>
        <v>Central Hudson Gas &amp; Electric</v>
      </c>
      <c r="C2" s="233" t="s">
        <v>2058</v>
      </c>
      <c r="D2" s="65" t="s">
        <v>2059</v>
      </c>
      <c r="E2" s="234"/>
      <c r="F2" s="80" t="str">
        <f>'Data Sheet'!$C$25</f>
        <v>Central Hudson Gas &amp; Electric</v>
      </c>
      <c r="G2" s="57" t="s">
        <v>2058</v>
      </c>
      <c r="H2" s="48" t="s">
        <v>3608</v>
      </c>
      <c r="I2" s="235"/>
    </row>
    <row r="3" spans="1:9" ht="17.649999999999999" customHeight="1">
      <c r="A3" s="37"/>
      <c r="B3" s="236"/>
      <c r="C3" s="237" t="s">
        <v>3395</v>
      </c>
      <c r="D3" s="848" t="str">
        <f>'Data Sheet'!$C$40</f>
        <v>4/15/2015</v>
      </c>
      <c r="E3" s="133" t="str">
        <f>'Data Sheet'!$C$38</f>
        <v>12/31/14</v>
      </c>
      <c r="F3" s="37"/>
      <c r="G3" s="117" t="s">
        <v>3395</v>
      </c>
      <c r="H3" s="841" t="str">
        <f>'Data Sheet'!$C$40</f>
        <v>4/15/2015</v>
      </c>
      <c r="I3" s="111" t="str">
        <f>'Data Sheet'!$C$38</f>
        <v>12/31/14</v>
      </c>
    </row>
    <row r="4" spans="1:9" ht="21" customHeight="1">
      <c r="A4" s="31" t="s">
        <v>3609</v>
      </c>
      <c r="B4" s="32"/>
      <c r="C4" s="32"/>
      <c r="D4" s="32"/>
      <c r="E4" s="33"/>
      <c r="F4" s="31" t="s">
        <v>3610</v>
      </c>
      <c r="G4" s="32"/>
      <c r="H4" s="32"/>
      <c r="I4" s="533"/>
    </row>
    <row r="5" spans="1:9" ht="19.899999999999999" customHeight="1">
      <c r="A5" s="238"/>
      <c r="B5" s="120" t="s">
        <v>3611</v>
      </c>
      <c r="C5" s="986" t="s">
        <v>3612</v>
      </c>
      <c r="D5" s="121"/>
      <c r="E5" s="130"/>
      <c r="F5" s="119"/>
      <c r="G5" s="35"/>
      <c r="H5" s="30"/>
      <c r="I5" s="73"/>
    </row>
    <row r="6" spans="1:9" ht="17.649999999999999" customHeight="1">
      <c r="A6" s="238"/>
      <c r="B6" s="120" t="s">
        <v>3613</v>
      </c>
      <c r="C6" s="986" t="s">
        <v>3614</v>
      </c>
      <c r="D6" s="121"/>
      <c r="E6" s="130"/>
      <c r="F6" s="119"/>
      <c r="G6" s="35"/>
      <c r="H6" s="30"/>
      <c r="I6" s="73"/>
    </row>
    <row r="7" spans="1:9" ht="17.649999999999999" customHeight="1">
      <c r="A7" s="238"/>
      <c r="B7" s="120" t="s">
        <v>3615</v>
      </c>
      <c r="C7" s="986" t="s">
        <v>3616</v>
      </c>
      <c r="D7" s="121"/>
      <c r="E7" s="130"/>
      <c r="F7" s="119"/>
      <c r="G7" s="35"/>
      <c r="H7" s="30"/>
      <c r="I7" s="73"/>
    </row>
    <row r="8" spans="1:9" ht="17.649999999999999" customHeight="1">
      <c r="A8" s="239"/>
      <c r="B8" s="124" t="s">
        <v>3617</v>
      </c>
      <c r="C8" s="124" t="s">
        <v>3618</v>
      </c>
      <c r="D8" s="240"/>
      <c r="E8" s="132"/>
      <c r="F8" s="31"/>
      <c r="G8" s="241"/>
      <c r="H8" s="38"/>
      <c r="I8" s="73"/>
    </row>
    <row r="9" spans="1:9" ht="17.649999999999999" customHeight="1">
      <c r="A9" s="34"/>
      <c r="B9" s="52"/>
      <c r="C9" s="35"/>
      <c r="D9" s="61"/>
      <c r="E9" s="796" t="s">
        <v>3619</v>
      </c>
      <c r="F9" s="31" t="s">
        <v>3619</v>
      </c>
      <c r="G9" s="64"/>
      <c r="H9" s="242"/>
      <c r="I9" s="243"/>
    </row>
    <row r="10" spans="1:9" ht="17.649999999999999" customHeight="1">
      <c r="A10" s="51"/>
      <c r="B10" s="35"/>
      <c r="C10" s="35"/>
      <c r="D10" s="61"/>
      <c r="E10" s="39"/>
      <c r="F10" s="119"/>
      <c r="G10" s="61" t="s">
        <v>3620</v>
      </c>
      <c r="H10" s="788" t="s">
        <v>3621</v>
      </c>
      <c r="I10" s="207" t="s">
        <v>1964</v>
      </c>
    </row>
    <row r="11" spans="1:9" ht="17.649999999999999" customHeight="1">
      <c r="A11" s="151" t="s">
        <v>1964</v>
      </c>
      <c r="B11" s="35" t="s">
        <v>3622</v>
      </c>
      <c r="C11" s="35"/>
      <c r="D11" s="244" t="s">
        <v>3623</v>
      </c>
      <c r="E11" s="39"/>
      <c r="F11" s="797" t="s">
        <v>3624</v>
      </c>
      <c r="G11" s="244" t="s">
        <v>3625</v>
      </c>
      <c r="H11" s="788" t="s">
        <v>2846</v>
      </c>
      <c r="I11" s="207" t="s">
        <v>1967</v>
      </c>
    </row>
    <row r="12" spans="1:9" ht="17.649999999999999" customHeight="1">
      <c r="A12" s="151" t="s">
        <v>1967</v>
      </c>
      <c r="B12" s="52"/>
      <c r="C12" s="35"/>
      <c r="D12" s="244" t="s">
        <v>3626</v>
      </c>
      <c r="E12" s="798" t="s">
        <v>3627</v>
      </c>
      <c r="F12" s="119"/>
      <c r="G12" s="244" t="s">
        <v>3628</v>
      </c>
      <c r="H12" s="65"/>
      <c r="I12" s="49"/>
    </row>
    <row r="13" spans="1:9" ht="17.649999999999999" customHeight="1">
      <c r="A13" s="34"/>
      <c r="B13" s="57"/>
      <c r="C13" s="30"/>
      <c r="D13" s="244"/>
      <c r="E13" s="39"/>
      <c r="F13" s="797" t="s">
        <v>3426</v>
      </c>
      <c r="G13" s="244"/>
      <c r="H13" s="65"/>
      <c r="I13" s="49"/>
    </row>
    <row r="14" spans="1:9" ht="17.649999999999999" customHeight="1">
      <c r="A14" s="37"/>
      <c r="B14" s="55" t="s">
        <v>3423</v>
      </c>
      <c r="C14" s="32"/>
      <c r="D14" s="220" t="s">
        <v>3424</v>
      </c>
      <c r="E14" s="796" t="s">
        <v>3425</v>
      </c>
      <c r="F14" s="31"/>
      <c r="G14" s="220" t="s">
        <v>2672</v>
      </c>
      <c r="H14" s="792" t="s">
        <v>2673</v>
      </c>
      <c r="I14" s="134"/>
    </row>
    <row r="15" spans="1:9" ht="17.649999999999999" customHeight="1">
      <c r="A15" s="51"/>
      <c r="B15" s="1615" t="s">
        <v>3629</v>
      </c>
      <c r="C15" s="30"/>
      <c r="D15" s="244"/>
      <c r="E15" s="39"/>
      <c r="F15" s="211"/>
      <c r="G15" s="1624"/>
      <c r="H15" s="244"/>
      <c r="I15" s="49"/>
    </row>
    <row r="16" spans="1:9" ht="17.649999999999999" customHeight="1">
      <c r="A16" s="37">
        <v>1</v>
      </c>
      <c r="B16" s="1616" t="s">
        <v>3436</v>
      </c>
      <c r="C16" s="38"/>
      <c r="D16" s="245"/>
      <c r="E16" s="246"/>
      <c r="F16" s="247"/>
      <c r="G16" s="1625"/>
      <c r="H16" s="969">
        <f>D16+E16-G16</f>
        <v>0</v>
      </c>
      <c r="I16" s="134">
        <v>1</v>
      </c>
    </row>
    <row r="17" spans="1:9" ht="17.649999999999999" customHeight="1">
      <c r="A17" s="54">
        <v>2</v>
      </c>
      <c r="B17" s="1616" t="s">
        <v>3437</v>
      </c>
      <c r="C17" s="38"/>
      <c r="D17" s="1618"/>
      <c r="E17" s="1619"/>
      <c r="F17" s="211"/>
      <c r="G17" s="1625"/>
      <c r="H17" s="968">
        <f>D17+E17-G17</f>
        <v>0</v>
      </c>
      <c r="I17" s="134">
        <v>2</v>
      </c>
    </row>
    <row r="18" spans="1:9" ht="17.649999999999999" customHeight="1">
      <c r="A18" s="54">
        <v>3</v>
      </c>
      <c r="B18" s="1429" t="s">
        <v>3438</v>
      </c>
      <c r="C18" s="32"/>
      <c r="D18" s="248"/>
      <c r="E18" s="257"/>
      <c r="F18" s="249"/>
      <c r="G18" s="1625"/>
      <c r="H18" s="968">
        <f>D18+E18-G18</f>
        <v>0</v>
      </c>
      <c r="I18" s="134">
        <v>3</v>
      </c>
    </row>
    <row r="19" spans="1:9" ht="17.649999999999999" customHeight="1">
      <c r="A19" s="54">
        <v>4</v>
      </c>
      <c r="B19" s="1429" t="s">
        <v>3439</v>
      </c>
      <c r="C19" s="32"/>
      <c r="D19" s="248"/>
      <c r="E19" s="257"/>
      <c r="F19" s="211"/>
      <c r="G19" s="1625"/>
      <c r="H19" s="968">
        <f>D19+E19-G19</f>
        <v>0</v>
      </c>
      <c r="I19" s="134">
        <v>4</v>
      </c>
    </row>
    <row r="20" spans="1:9" ht="17.649999999999999" customHeight="1">
      <c r="A20" s="54">
        <v>5</v>
      </c>
      <c r="B20" s="1429" t="s">
        <v>3440</v>
      </c>
      <c r="C20" s="32"/>
      <c r="D20" s="248"/>
      <c r="E20" s="257"/>
      <c r="F20" s="249"/>
      <c r="G20" s="1625"/>
      <c r="H20" s="968">
        <f>D20+E20-G20</f>
        <v>0</v>
      </c>
      <c r="I20" s="134">
        <v>5</v>
      </c>
    </row>
    <row r="21" spans="1:9" ht="17.649999999999999" customHeight="1">
      <c r="A21" s="54">
        <v>6</v>
      </c>
      <c r="B21" s="1429" t="s">
        <v>3441</v>
      </c>
      <c r="C21" s="32"/>
      <c r="D21" s="155">
        <f>SUM(D16:D20)</f>
        <v>0</v>
      </c>
      <c r="E21" s="250"/>
      <c r="F21" s="211"/>
      <c r="G21" s="251"/>
      <c r="H21" s="968">
        <f>SUM(H16:H20)</f>
        <v>0</v>
      </c>
      <c r="I21" s="134">
        <v>6</v>
      </c>
    </row>
    <row r="22" spans="1:9" ht="17.649999999999999" customHeight="1">
      <c r="A22" s="54">
        <v>7</v>
      </c>
      <c r="B22" s="1429" t="s">
        <v>3442</v>
      </c>
      <c r="C22" s="32"/>
      <c r="D22" s="252"/>
      <c r="E22" s="253"/>
      <c r="F22" s="216"/>
      <c r="G22" s="254"/>
      <c r="H22" s="218"/>
      <c r="I22" s="134">
        <v>7</v>
      </c>
    </row>
    <row r="23" spans="1:9" ht="17.649999999999999" customHeight="1">
      <c r="A23" s="54">
        <v>8</v>
      </c>
      <c r="B23" s="1429" t="s">
        <v>3443</v>
      </c>
      <c r="C23" s="32"/>
      <c r="D23" s="248"/>
      <c r="E23" s="1620"/>
      <c r="F23" s="1626"/>
      <c r="G23" s="248"/>
      <c r="H23" s="968">
        <f>D23+E23-F23-G23</f>
        <v>0</v>
      </c>
      <c r="I23" s="134">
        <v>8</v>
      </c>
    </row>
    <row r="24" spans="1:9" ht="17.649999999999999" customHeight="1">
      <c r="A24" s="54">
        <v>9</v>
      </c>
      <c r="B24" s="1429" t="s">
        <v>3444</v>
      </c>
      <c r="C24" s="32"/>
      <c r="D24" s="248"/>
      <c r="E24" s="1620"/>
      <c r="F24" s="1626"/>
      <c r="G24" s="248"/>
      <c r="H24" s="968">
        <f>D24+E24-F24-G24</f>
        <v>0</v>
      </c>
      <c r="I24" s="134">
        <v>9</v>
      </c>
    </row>
    <row r="25" spans="1:9" ht="17.649999999999999" customHeight="1">
      <c r="A25" s="54">
        <v>10</v>
      </c>
      <c r="B25" s="1429" t="s">
        <v>3445</v>
      </c>
      <c r="C25" s="32"/>
      <c r="D25" s="155">
        <f>D23+D24</f>
        <v>0</v>
      </c>
      <c r="E25" s="1621"/>
      <c r="F25" s="255"/>
      <c r="G25" s="256"/>
      <c r="H25" s="968">
        <f>H23+H24</f>
        <v>0</v>
      </c>
      <c r="I25" s="134">
        <v>10</v>
      </c>
    </row>
    <row r="26" spans="1:9" ht="17.649999999999999" customHeight="1">
      <c r="A26" s="54">
        <v>11</v>
      </c>
      <c r="B26" s="1429" t="s">
        <v>3446</v>
      </c>
      <c r="C26" s="32"/>
      <c r="D26" s="248"/>
      <c r="E26" s="1620"/>
      <c r="F26" s="1626"/>
      <c r="G26" s="248"/>
      <c r="H26" s="968">
        <f>D26+E26-F26-G26</f>
        <v>0</v>
      </c>
      <c r="I26" s="134">
        <v>11</v>
      </c>
    </row>
    <row r="27" spans="1:9" ht="17.649999999999999" customHeight="1">
      <c r="A27" s="54">
        <v>12</v>
      </c>
      <c r="B27" s="1429" t="s">
        <v>3447</v>
      </c>
      <c r="C27" s="32"/>
      <c r="D27" s="248"/>
      <c r="E27" s="1620"/>
      <c r="F27" s="1626"/>
      <c r="G27" s="248"/>
      <c r="H27" s="968">
        <f>D27+E27-F27-G27</f>
        <v>0</v>
      </c>
      <c r="I27" s="134">
        <v>12</v>
      </c>
    </row>
    <row r="28" spans="1:9" ht="17.649999999999999" customHeight="1">
      <c r="A28" s="54">
        <v>13</v>
      </c>
      <c r="B28" s="1429" t="s">
        <v>3448</v>
      </c>
      <c r="C28" s="32"/>
      <c r="D28" s="248"/>
      <c r="E28" s="257"/>
      <c r="F28" s="1627"/>
      <c r="G28" s="248"/>
      <c r="H28" s="968">
        <f>D28+E28-F28-G28</f>
        <v>0</v>
      </c>
      <c r="I28" s="134">
        <v>13</v>
      </c>
    </row>
    <row r="29" spans="1:9" ht="17.649999999999999" customHeight="1">
      <c r="A29" s="51">
        <v>14</v>
      </c>
      <c r="B29" s="1617" t="s">
        <v>3449</v>
      </c>
      <c r="C29" s="35"/>
      <c r="D29" s="258">
        <f>D21+D25+D26+D27-D28</f>
        <v>0</v>
      </c>
      <c r="E29" s="1622"/>
      <c r="F29" s="259"/>
      <c r="G29" s="260"/>
      <c r="H29" s="1628">
        <f>H21+H25+H26+H27-H28</f>
        <v>0</v>
      </c>
      <c r="I29" s="49">
        <v>14</v>
      </c>
    </row>
    <row r="30" spans="1:9" ht="17.649999999999999" customHeight="1">
      <c r="A30" s="135"/>
      <c r="B30" s="1429" t="s">
        <v>3450</v>
      </c>
      <c r="C30" s="32"/>
      <c r="D30" s="155"/>
      <c r="E30" s="1622"/>
      <c r="F30" s="249"/>
      <c r="G30" s="251"/>
      <c r="H30" s="968"/>
      <c r="I30" s="111"/>
    </row>
    <row r="31" spans="1:9" ht="17.649999999999999" customHeight="1">
      <c r="A31" s="54">
        <v>15</v>
      </c>
      <c r="B31" s="1429" t="s">
        <v>3451</v>
      </c>
      <c r="C31" s="32"/>
      <c r="D31" s="248"/>
      <c r="E31" s="1622"/>
      <c r="F31" s="249"/>
      <c r="G31" s="251"/>
      <c r="H31" s="1625"/>
      <c r="I31" s="134">
        <v>15</v>
      </c>
    </row>
    <row r="32" spans="1:9" ht="17.649999999999999" customHeight="1">
      <c r="A32" s="54">
        <v>16</v>
      </c>
      <c r="B32" s="1429" t="s">
        <v>3452</v>
      </c>
      <c r="C32" s="32"/>
      <c r="D32" s="248"/>
      <c r="E32" s="1622"/>
      <c r="F32" s="249"/>
      <c r="G32" s="251"/>
      <c r="H32" s="1625"/>
      <c r="I32" s="134">
        <v>16</v>
      </c>
    </row>
    <row r="33" spans="1:9" ht="17.649999999999999" customHeight="1">
      <c r="A33" s="54">
        <v>17</v>
      </c>
      <c r="B33" s="1429" t="s">
        <v>3453</v>
      </c>
      <c r="C33" s="32"/>
      <c r="D33" s="248"/>
      <c r="E33" s="1623"/>
      <c r="F33" s="216"/>
      <c r="G33" s="256"/>
      <c r="H33" s="1629"/>
      <c r="I33" s="134">
        <v>17</v>
      </c>
    </row>
    <row r="34" spans="1:9" ht="17.649999999999999" customHeight="1">
      <c r="A34" s="54">
        <v>18</v>
      </c>
      <c r="B34" s="1429" t="s">
        <v>3454</v>
      </c>
      <c r="C34" s="32"/>
      <c r="D34" s="248"/>
      <c r="E34" s="1620"/>
      <c r="F34" s="1626"/>
      <c r="G34" s="248"/>
      <c r="H34" s="1629">
        <f>D34+E34-F34-G34</f>
        <v>0</v>
      </c>
      <c r="I34" s="134">
        <v>18</v>
      </c>
    </row>
    <row r="35" spans="1:9" ht="17.649999999999999" customHeight="1">
      <c r="A35" s="54">
        <v>19</v>
      </c>
      <c r="B35" s="1429" t="s">
        <v>3455</v>
      </c>
      <c r="C35" s="32"/>
      <c r="D35" s="248"/>
      <c r="E35" s="1620"/>
      <c r="F35" s="1626"/>
      <c r="G35" s="248"/>
      <c r="H35" s="1629">
        <f>D35+E35-F35-G35</f>
        <v>0</v>
      </c>
      <c r="I35" s="134">
        <v>19</v>
      </c>
    </row>
    <row r="36" spans="1:9" ht="17.649999999999999" customHeight="1">
      <c r="A36" s="54">
        <v>20</v>
      </c>
      <c r="B36" s="1429" t="s">
        <v>3456</v>
      </c>
      <c r="C36" s="32"/>
      <c r="D36" s="248"/>
      <c r="E36" s="1620"/>
      <c r="F36" s="1626"/>
      <c r="G36" s="248"/>
      <c r="H36" s="1629">
        <f>D36+E36-F36-G36</f>
        <v>0</v>
      </c>
      <c r="I36" s="134">
        <v>20</v>
      </c>
    </row>
    <row r="37" spans="1:9" ht="17.649999999999999" customHeight="1">
      <c r="A37" s="54">
        <v>21</v>
      </c>
      <c r="B37" s="1429" t="s">
        <v>2656</v>
      </c>
      <c r="C37" s="32"/>
      <c r="D37" s="248"/>
      <c r="E37" s="1620"/>
      <c r="F37" s="1626"/>
      <c r="G37" s="248"/>
      <c r="H37" s="1629">
        <f>D37+E37-F37-G37</f>
        <v>0</v>
      </c>
      <c r="I37" s="134">
        <v>21</v>
      </c>
    </row>
    <row r="38" spans="1:9" ht="17.649999999999999" customHeight="1">
      <c r="A38" s="51">
        <v>22</v>
      </c>
      <c r="B38" s="1617" t="s">
        <v>3457</v>
      </c>
      <c r="C38" s="35"/>
      <c r="D38" s="258">
        <f>SUM(D35:D37)</f>
        <v>0</v>
      </c>
      <c r="E38" s="1622"/>
      <c r="F38" s="259"/>
      <c r="G38" s="260"/>
      <c r="H38" s="1630">
        <f>SUM(H35:H37)</f>
        <v>0</v>
      </c>
      <c r="I38" s="49">
        <v>22</v>
      </c>
    </row>
    <row r="39" spans="1:9" ht="17.649999999999999" customHeight="1">
      <c r="A39" s="135"/>
      <c r="B39" s="1429" t="s">
        <v>3458</v>
      </c>
      <c r="C39" s="32"/>
      <c r="D39" s="155"/>
      <c r="E39" s="1623"/>
      <c r="F39" s="216"/>
      <c r="G39" s="256"/>
      <c r="H39" s="1629"/>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91"/>
      <c r="F54" s="40"/>
      <c r="G54" s="146"/>
      <c r="H54" s="41"/>
      <c r="I54" s="114"/>
    </row>
    <row r="55" spans="1:9">
      <c r="A55" s="30"/>
      <c r="B55" s="30"/>
      <c r="C55" s="35"/>
      <c r="D55" s="144"/>
      <c r="E55" s="30"/>
      <c r="F55" s="30"/>
      <c r="G55" s="144"/>
      <c r="H55" s="30"/>
    </row>
    <row r="56" spans="1:9">
      <c r="A56" s="17" t="s">
        <v>2763</v>
      </c>
      <c r="B56" s="30"/>
      <c r="C56" s="35"/>
      <c r="D56" s="144"/>
      <c r="E56" s="30"/>
      <c r="F56" s="17" t="s">
        <v>2763</v>
      </c>
      <c r="G56" s="144"/>
      <c r="H56" s="30"/>
    </row>
    <row r="57" spans="1:9">
      <c r="A57" s="35" t="s">
        <v>3459</v>
      </c>
      <c r="B57" s="69"/>
      <c r="C57" s="69"/>
      <c r="D57" s="148"/>
      <c r="E57" s="35"/>
      <c r="F57" s="148" t="s">
        <v>3460</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84"/>
      <c r="C152" s="17"/>
      <c r="D152" s="17"/>
      <c r="E152" s="17"/>
      <c r="F152" s="484"/>
    </row>
  </sheetData>
  <customSheetViews>
    <customSheetView guid="{98C50475-4C04-4614-833E-ABC6EEFF4E8E}" scale="85" colorId="22" showPageBreaks="1" fitToPage="1" topLeftCell="A34">
      <colBreaks count="1" manualBreakCount="1">
        <brk id="5" max="1048575" man="1"/>
      </colBreaks>
      <pageMargins left="0.5" right="0.5" top="0.5" bottom="0.5" header="0.5" footer="0.5"/>
      <printOptions horizontalCentered="1" verticalCentered="1"/>
      <pageSetup scale="76" fitToWidth="2" orientation="portrait" horizontalDpi="300" verticalDpi="300" r:id="rId1"/>
      <headerFooter alignWithMargins="0"/>
    </customSheetView>
    <customSheetView guid="{C6EFCE4C-D5CB-4C1D-A286-0DC52BE770F9}"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2"/>
      <headerFooter alignWithMargins="0"/>
    </customSheetView>
    <customSheetView guid="{4BC658A1-0B43-4474-B09F-01138A2D4649}"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3"/>
      <headerFooter alignWithMargins="0"/>
    </customSheetView>
    <customSheetView guid="{615B5AE4-EF39-45E8-9166-92037A1A48C3}"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4"/>
      <headerFooter alignWithMargins="0"/>
    </customSheetView>
    <customSheetView guid="{5615FF12-3AD0-401B-9520-85684B49B8C2}"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5"/>
      <headerFooter alignWithMargins="0"/>
    </customSheetView>
    <customSheetView guid="{770BB473-BE5C-4268-9ADA-B2B104B49C99}" scale="85" colorId="22" showPageBreaks="1" fitToPage="1">
      <colBreaks count="2" manualBreakCount="2">
        <brk id="5" max="1048575" man="1"/>
        <brk id="10" max="1048575" man="1"/>
      </colBreaks>
      <pageMargins left="0.5" right="0.5" top="0.5" bottom="0.5" header="0.5" footer="0.5"/>
      <printOptions horizontalCentered="1" verticalCentered="1"/>
      <pageSetup scale="10" fitToWidth="2" orientation="portrait" horizontalDpi="300" verticalDpi="300" r:id="rId6"/>
      <headerFooter alignWithMargins="0"/>
    </customSheetView>
    <customSheetView guid="{2DCD765F-7FFB-4119-8ABA-95F832C93250}"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7"/>
      <headerFooter alignWithMargins="0"/>
    </customSheetView>
    <customSheetView guid="{9A54DEF0-DEC4-4137-89B1-509D03916E27}"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8"/>
      <headerFooter alignWithMargins="0"/>
    </customSheetView>
    <customSheetView guid="{3F1C1F7F-1627-415A-A980-D9471073F5DE}"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9"/>
      <headerFooter alignWithMargins="0"/>
    </customSheetView>
    <customSheetView guid="{139C5046-2F46-48F5-A0B9-76AEA7D78668}"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0"/>
      <headerFooter alignWithMargins="0"/>
    </customSheetView>
    <customSheetView guid="{B81AA01E-C0DE-4A87-A251-E1F5DB0B073A}" scale="85" colorId="22" fitToPage="1">
      <colBreaks count="1" manualBreakCount="1">
        <brk id="5" max="1048575" man="1"/>
      </colBreaks>
      <pageMargins left="0.5" right="0.5" top="0.5" bottom="0.5" header="0.5" footer="0.5"/>
      <printOptions horizontalCentered="1" verticalCentered="1"/>
      <pageSetup scale="73" fitToWidth="2" orientation="portrait" horizontalDpi="300" verticalDpi="300" r:id="rId11"/>
      <headerFooter alignWithMargins="0"/>
    </customSheetView>
  </customSheetViews>
  <printOptions horizontalCentered="1" verticalCentered="1"/>
  <pageMargins left="0.5" right="0.5" top="0.5" bottom="0.5" header="0.5" footer="0.5"/>
  <pageSetup scale="76" fitToWidth="2" orientation="portrait" horizontalDpi="300" verticalDpi="300" r:id="rId12"/>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topLeftCell="A58" colorId="8" zoomScale="75" zoomScaleNormal="100" workbookViewId="0">
      <selection activeCell="C41" sqref="C41"/>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920" t="s">
        <v>1868</v>
      </c>
      <c r="B1" s="920"/>
      <c r="C1" s="920"/>
      <c r="D1" s="815"/>
      <c r="F1" s="5"/>
      <c r="G1" s="815"/>
      <c r="H1" s="5"/>
      <c r="I1" s="5"/>
    </row>
    <row r="2" spans="1:9" ht="43.15" customHeight="1">
      <c r="A2" s="920" t="s">
        <v>1869</v>
      </c>
      <c r="B2" s="920"/>
      <c r="C2" s="920"/>
      <c r="D2" s="815"/>
      <c r="F2" s="5"/>
      <c r="G2" s="815"/>
      <c r="H2" s="5"/>
      <c r="I2" s="5"/>
    </row>
    <row r="3" spans="1:9" ht="19.899999999999999" customHeight="1">
      <c r="A3" s="1"/>
      <c r="B3" s="1"/>
      <c r="C3" s="815"/>
      <c r="D3" s="815"/>
      <c r="F3" s="5"/>
      <c r="G3" s="5"/>
      <c r="H3" s="5"/>
      <c r="I3" s="5"/>
    </row>
    <row r="4" spans="1:9" ht="19.899999999999999" customHeight="1">
      <c r="A4" s="816" t="s">
        <v>1870</v>
      </c>
      <c r="B4" s="816"/>
      <c r="C4" s="815"/>
      <c r="D4" s="815"/>
      <c r="F4" s="5"/>
      <c r="G4" s="5"/>
      <c r="H4" s="5"/>
      <c r="I4" s="5"/>
    </row>
    <row r="5" spans="1:9" ht="28.9" customHeight="1">
      <c r="A5" s="816" t="s">
        <v>1871</v>
      </c>
      <c r="B5" s="816"/>
      <c r="C5" s="815"/>
      <c r="D5" s="815"/>
      <c r="F5" s="5"/>
      <c r="G5" s="5"/>
      <c r="H5" s="5"/>
      <c r="I5" s="5"/>
    </row>
    <row r="6" spans="1:9" ht="29.45" customHeight="1">
      <c r="A6" s="817" t="str">
        <f>A46</f>
        <v>Year ended 12/31/14</v>
      </c>
      <c r="B6" s="817"/>
      <c r="C6" s="815"/>
      <c r="D6" s="815"/>
      <c r="F6" s="5"/>
      <c r="G6" s="5"/>
      <c r="H6" s="5"/>
      <c r="I6" s="5"/>
    </row>
    <row r="7" spans="1:9" ht="14.45" customHeight="1">
      <c r="A7" s="5"/>
      <c r="B7" s="5"/>
      <c r="C7" s="5"/>
      <c r="D7" s="5"/>
      <c r="F7" s="5"/>
      <c r="G7" s="5"/>
      <c r="H7" s="5"/>
      <c r="I7" s="5"/>
    </row>
    <row r="8" spans="1:9" ht="22.9" customHeight="1">
      <c r="A8" s="918" t="s">
        <v>1872</v>
      </c>
      <c r="B8" s="921"/>
      <c r="C8" s="5"/>
      <c r="F8" s="5"/>
      <c r="G8" s="2"/>
      <c r="H8" s="5"/>
      <c r="I8" s="5"/>
    </row>
    <row r="9" spans="1:9" ht="18" customHeight="1">
      <c r="B9" s="937">
        <v>1</v>
      </c>
      <c r="C9" s="938" t="s">
        <v>1873</v>
      </c>
      <c r="D9" s="916"/>
      <c r="F9" s="5"/>
      <c r="G9" s="5"/>
      <c r="H9" s="5"/>
      <c r="I9" s="5"/>
    </row>
    <row r="10" spans="1:9" ht="18" customHeight="1">
      <c r="B10" s="937"/>
      <c r="C10" s="939" t="s">
        <v>1874</v>
      </c>
      <c r="D10" s="916"/>
      <c r="F10" s="815"/>
      <c r="G10" s="5"/>
      <c r="H10" s="5"/>
      <c r="I10" s="5"/>
    </row>
    <row r="11" spans="1:9" ht="18" customHeight="1">
      <c r="B11" s="937"/>
      <c r="C11" s="4"/>
      <c r="D11" s="5"/>
      <c r="F11" s="5"/>
      <c r="G11" s="5"/>
      <c r="H11" s="5"/>
      <c r="I11" s="5"/>
    </row>
    <row r="12" spans="1:9" ht="21.6" customHeight="1">
      <c r="B12" s="937">
        <v>2</v>
      </c>
      <c r="C12" s="1566" t="s">
        <v>1226</v>
      </c>
      <c r="D12" s="815"/>
      <c r="F12" s="815"/>
      <c r="G12" s="815"/>
      <c r="H12" s="816"/>
      <c r="I12" s="5"/>
    </row>
    <row r="13" spans="1:9" ht="18" customHeight="1">
      <c r="B13" s="820"/>
      <c r="C13" s="938" t="s">
        <v>3316</v>
      </c>
      <c r="D13" s="5"/>
      <c r="F13" s="5"/>
      <c r="G13" s="5"/>
      <c r="H13" s="816"/>
      <c r="I13" s="5"/>
    </row>
    <row r="14" spans="1:9" ht="18" customHeight="1">
      <c r="B14" s="820"/>
      <c r="C14" s="938" t="s">
        <v>3317</v>
      </c>
      <c r="D14" s="5"/>
      <c r="F14" s="5"/>
      <c r="G14" s="815"/>
      <c r="H14" s="817"/>
      <c r="I14" s="5"/>
    </row>
    <row r="15" spans="1:9" ht="13.15" customHeight="1">
      <c r="A15" s="5"/>
      <c r="B15" s="5"/>
      <c r="C15" s="915"/>
      <c r="D15" s="5"/>
      <c r="F15" s="5"/>
      <c r="G15" s="5"/>
      <c r="H15" s="5"/>
      <c r="I15" s="5"/>
    </row>
    <row r="16" spans="1:9" ht="23.45" customHeight="1">
      <c r="A16" s="5"/>
      <c r="B16" s="5"/>
      <c r="C16" s="919" t="s">
        <v>3318</v>
      </c>
      <c r="D16" s="818"/>
      <c r="F16" s="5"/>
      <c r="G16" s="5"/>
      <c r="H16" s="5"/>
      <c r="I16" s="5"/>
    </row>
    <row r="17" spans="1:249" ht="13.15" customHeight="1">
      <c r="A17" s="3"/>
      <c r="B17" s="3"/>
      <c r="C17" s="917"/>
      <c r="F17" s="5"/>
      <c r="G17" s="5"/>
      <c r="H17" s="5"/>
    </row>
    <row r="18" spans="1:249" ht="13.5" customHeight="1">
      <c r="A18" s="5"/>
      <c r="B18" s="5"/>
      <c r="C18" s="915"/>
      <c r="D18" s="5"/>
      <c r="F18" s="5"/>
      <c r="G18" s="5"/>
      <c r="H18" s="5"/>
      <c r="I18" s="5"/>
    </row>
    <row r="19" spans="1:249" ht="13.5" customHeight="1">
      <c r="A19" s="5"/>
      <c r="B19" s="5"/>
      <c r="C19" s="915"/>
      <c r="D19" s="5"/>
      <c r="F19" s="5"/>
      <c r="G19" s="5"/>
      <c r="H19" s="5"/>
      <c r="I19" s="5"/>
    </row>
    <row r="20" spans="1:249" ht="13.5" customHeight="1">
      <c r="A20" s="5"/>
      <c r="B20" s="5"/>
      <c r="C20" s="915"/>
      <c r="D20" s="5"/>
      <c r="F20" s="5"/>
      <c r="G20" s="5"/>
      <c r="H20" s="5"/>
      <c r="I20" s="5"/>
    </row>
    <row r="21" spans="1:249" ht="13.15" customHeight="1">
      <c r="A21" s="5"/>
      <c r="B21" s="5"/>
      <c r="C21" s="915"/>
      <c r="D21" s="5"/>
      <c r="F21" s="5"/>
      <c r="G21" s="5"/>
      <c r="H21" s="5"/>
      <c r="I21" s="5"/>
    </row>
    <row r="22" spans="1:249" ht="15" customHeight="1">
      <c r="A22" s="936"/>
      <c r="B22" s="936"/>
      <c r="C22" s="819" t="s">
        <v>3319</v>
      </c>
      <c r="D22" s="926"/>
      <c r="F22" s="4"/>
      <c r="G22" s="5"/>
      <c r="H22" s="5"/>
      <c r="I22" s="5"/>
    </row>
    <row r="23" spans="1:249" ht="15" customHeight="1">
      <c r="A23" s="923"/>
      <c r="B23" s="923"/>
      <c r="C23" s="923"/>
      <c r="D23" s="923"/>
      <c r="E23" s="4"/>
      <c r="F23" s="4"/>
      <c r="G23" s="5"/>
      <c r="H23" s="5"/>
      <c r="I23" s="5"/>
    </row>
    <row r="24" spans="1:249" ht="15" customHeight="1">
      <c r="A24" s="923"/>
      <c r="B24" s="923"/>
      <c r="C24" s="923"/>
      <c r="D24" s="923"/>
      <c r="E24" s="4"/>
      <c r="F24" s="4"/>
      <c r="G24" s="4"/>
      <c r="H24" s="4"/>
      <c r="I24" s="4"/>
      <c r="J24" s="820"/>
      <c r="K24" s="820"/>
      <c r="L24" s="820"/>
      <c r="M24" s="820"/>
      <c r="N24" s="820"/>
      <c r="O24" s="820"/>
      <c r="P24" s="820"/>
      <c r="Q24" s="820"/>
      <c r="R24" s="820"/>
      <c r="S24" s="820"/>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0"/>
      <c r="AQ24" s="820"/>
      <c r="AR24" s="820"/>
      <c r="AS24" s="820"/>
      <c r="AT24" s="820"/>
      <c r="AU24" s="820"/>
      <c r="AV24" s="820"/>
      <c r="AW24" s="820"/>
      <c r="AX24" s="820"/>
      <c r="AY24" s="820"/>
      <c r="AZ24" s="820"/>
      <c r="BA24" s="820"/>
      <c r="BB24" s="820"/>
      <c r="BC24" s="820"/>
      <c r="BD24" s="820"/>
      <c r="BE24" s="820"/>
      <c r="BF24" s="820"/>
      <c r="BG24" s="820"/>
      <c r="BH24" s="820"/>
      <c r="BI24" s="820"/>
      <c r="BJ24" s="820"/>
      <c r="BK24" s="820"/>
      <c r="BL24" s="820"/>
      <c r="BM24" s="820"/>
      <c r="BN24" s="820"/>
      <c r="BO24" s="820"/>
      <c r="BP24" s="820"/>
      <c r="BQ24" s="820"/>
      <c r="BR24" s="820"/>
      <c r="BS24" s="820"/>
      <c r="BT24" s="820"/>
      <c r="BU24" s="820"/>
      <c r="BV24" s="820"/>
      <c r="BW24" s="820"/>
      <c r="BX24" s="820"/>
      <c r="BY24" s="820"/>
      <c r="BZ24" s="820"/>
      <c r="CA24" s="820"/>
      <c r="CB24" s="820"/>
      <c r="CC24" s="820"/>
      <c r="CD24" s="820"/>
      <c r="CE24" s="820"/>
      <c r="CF24" s="820"/>
      <c r="CG24" s="820"/>
      <c r="CH24" s="820"/>
      <c r="CI24" s="820"/>
      <c r="CJ24" s="820"/>
      <c r="CK24" s="820"/>
      <c r="CL24" s="820"/>
      <c r="CM24" s="820"/>
      <c r="CN24" s="820"/>
      <c r="CO24" s="820"/>
      <c r="CP24" s="820"/>
      <c r="CQ24" s="820"/>
      <c r="CR24" s="820"/>
      <c r="CS24" s="820"/>
      <c r="CT24" s="820"/>
      <c r="CU24" s="820"/>
      <c r="CV24" s="820"/>
      <c r="CW24" s="820"/>
      <c r="CX24" s="820"/>
      <c r="CY24" s="820"/>
      <c r="CZ24" s="820"/>
      <c r="DA24" s="820"/>
      <c r="DB24" s="820"/>
      <c r="DC24" s="820"/>
      <c r="DD24" s="820"/>
      <c r="DE24" s="820"/>
      <c r="DF24" s="820"/>
      <c r="DG24" s="820"/>
      <c r="DH24" s="820"/>
      <c r="DI24" s="820"/>
      <c r="DJ24" s="820"/>
      <c r="DK24" s="820"/>
      <c r="DL24" s="820"/>
      <c r="DM24" s="820"/>
      <c r="DN24" s="820"/>
      <c r="DO24" s="820"/>
      <c r="DP24" s="820"/>
      <c r="DQ24" s="820"/>
      <c r="DR24" s="820"/>
      <c r="DS24" s="820"/>
      <c r="DT24" s="820"/>
      <c r="DU24" s="820"/>
      <c r="DV24" s="820"/>
      <c r="DW24" s="820"/>
      <c r="DX24" s="820"/>
      <c r="DY24" s="820"/>
      <c r="DZ24" s="820"/>
      <c r="EA24" s="820"/>
      <c r="EB24" s="820"/>
      <c r="EC24" s="820"/>
      <c r="ED24" s="820"/>
      <c r="EE24" s="820"/>
      <c r="EF24" s="820"/>
      <c r="EG24" s="820"/>
      <c r="EH24" s="820"/>
      <c r="EI24" s="820"/>
      <c r="EJ24" s="820"/>
      <c r="EK24" s="820"/>
      <c r="EL24" s="820"/>
      <c r="EM24" s="820"/>
      <c r="EN24" s="820"/>
      <c r="EO24" s="820"/>
      <c r="EP24" s="820"/>
      <c r="EQ24" s="820"/>
      <c r="ER24" s="820"/>
      <c r="ES24" s="820"/>
      <c r="ET24" s="820"/>
      <c r="EU24" s="820"/>
      <c r="EV24" s="820"/>
      <c r="EW24" s="820"/>
      <c r="EX24" s="820"/>
      <c r="EY24" s="820"/>
      <c r="EZ24" s="820"/>
      <c r="FA24" s="820"/>
      <c r="FB24" s="820"/>
      <c r="FC24" s="820"/>
      <c r="FD24" s="820"/>
      <c r="FE24" s="820"/>
      <c r="FF24" s="820"/>
      <c r="FG24" s="820"/>
      <c r="FH24" s="820"/>
      <c r="FI24" s="820"/>
      <c r="FJ24" s="820"/>
      <c r="FK24" s="820"/>
      <c r="FL24" s="820"/>
      <c r="FM24" s="820"/>
      <c r="FN24" s="820"/>
      <c r="FO24" s="820"/>
      <c r="FP24" s="820"/>
      <c r="FQ24" s="820"/>
      <c r="FR24" s="820"/>
      <c r="FS24" s="820"/>
      <c r="FT24" s="820"/>
      <c r="FU24" s="820"/>
      <c r="FV24" s="820"/>
      <c r="FW24" s="820"/>
      <c r="FX24" s="820"/>
      <c r="FY24" s="820"/>
      <c r="FZ24" s="820"/>
      <c r="GA24" s="820"/>
      <c r="GB24" s="820"/>
      <c r="GC24" s="820"/>
      <c r="GD24" s="820"/>
      <c r="GE24" s="820"/>
      <c r="GF24" s="820"/>
      <c r="GG24" s="820"/>
      <c r="GH24" s="820"/>
      <c r="GI24" s="820"/>
      <c r="GJ24" s="820"/>
      <c r="GK24" s="820"/>
      <c r="GL24" s="820"/>
      <c r="GM24" s="820"/>
      <c r="GN24" s="820"/>
      <c r="GO24" s="820"/>
      <c r="GP24" s="820"/>
      <c r="GQ24" s="820"/>
      <c r="GR24" s="820"/>
      <c r="GS24" s="820"/>
      <c r="GT24" s="820"/>
      <c r="GU24" s="820"/>
      <c r="GV24" s="820"/>
      <c r="GW24" s="820"/>
      <c r="GX24" s="820"/>
      <c r="GY24" s="820"/>
      <c r="GZ24" s="820"/>
      <c r="HA24" s="820"/>
      <c r="HB24" s="820"/>
      <c r="HC24" s="820"/>
      <c r="HD24" s="820"/>
      <c r="HE24" s="820"/>
      <c r="HF24" s="820"/>
      <c r="HG24" s="820"/>
      <c r="HH24" s="820"/>
      <c r="HI24" s="820"/>
      <c r="HJ24" s="820"/>
      <c r="HK24" s="820"/>
      <c r="HL24" s="820"/>
      <c r="HM24" s="820"/>
      <c r="HN24" s="820"/>
      <c r="HO24" s="820"/>
      <c r="HP24" s="820"/>
      <c r="HQ24" s="820"/>
      <c r="HR24" s="820"/>
      <c r="HS24" s="820"/>
      <c r="HT24" s="820"/>
      <c r="HU24" s="820"/>
      <c r="HV24" s="820"/>
      <c r="HW24" s="820"/>
      <c r="HX24" s="820"/>
      <c r="HY24" s="820"/>
      <c r="HZ24" s="820"/>
      <c r="IA24" s="820"/>
      <c r="IB24" s="820"/>
      <c r="IC24" s="820"/>
      <c r="ID24" s="820"/>
      <c r="IE24" s="820"/>
      <c r="IF24" s="820"/>
      <c r="IG24" s="820"/>
      <c r="IH24" s="820"/>
      <c r="II24" s="820"/>
      <c r="IJ24" s="820"/>
      <c r="IK24" s="820"/>
      <c r="IL24" s="820"/>
      <c r="IM24" s="820"/>
      <c r="IN24" s="820"/>
      <c r="IO24" s="820"/>
    </row>
    <row r="25" spans="1:249" ht="18" customHeight="1">
      <c r="A25" s="924" t="s">
        <v>3320</v>
      </c>
      <c r="B25" s="925"/>
      <c r="C25" s="926" t="s">
        <v>4772</v>
      </c>
      <c r="D25" s="927"/>
      <c r="E25" s="4"/>
      <c r="F25" s="4"/>
      <c r="G25" s="4"/>
      <c r="H25" s="4"/>
      <c r="I25" s="4"/>
      <c r="J25" s="820"/>
      <c r="K25" s="820"/>
      <c r="L25" s="820"/>
      <c r="M25" s="820"/>
      <c r="N25" s="820"/>
      <c r="O25" s="820"/>
      <c r="P25" s="820"/>
      <c r="Q25" s="820"/>
      <c r="R25" s="820"/>
      <c r="S25" s="820"/>
      <c r="T25" s="820"/>
      <c r="U25" s="820"/>
      <c r="V25" s="820"/>
      <c r="W25" s="820"/>
      <c r="X25" s="820"/>
      <c r="Y25" s="820"/>
      <c r="Z25" s="820"/>
      <c r="AA25" s="820"/>
      <c r="AB25" s="820"/>
      <c r="AC25" s="820"/>
      <c r="AD25" s="820"/>
      <c r="AE25" s="820"/>
      <c r="AF25" s="820"/>
      <c r="AG25" s="820"/>
      <c r="AH25" s="820"/>
      <c r="AI25" s="820"/>
      <c r="AJ25" s="820"/>
      <c r="AK25" s="820"/>
      <c r="AL25" s="820"/>
      <c r="AM25" s="820"/>
      <c r="AN25" s="820"/>
      <c r="AO25" s="820"/>
      <c r="AP25" s="820"/>
      <c r="AQ25" s="820"/>
      <c r="AR25" s="820"/>
      <c r="AS25" s="820"/>
      <c r="AT25" s="820"/>
      <c r="AU25" s="820"/>
      <c r="AV25" s="820"/>
      <c r="AW25" s="820"/>
      <c r="AX25" s="820"/>
      <c r="AY25" s="820"/>
      <c r="AZ25" s="820"/>
      <c r="BA25" s="820"/>
      <c r="BB25" s="820"/>
      <c r="BC25" s="820"/>
      <c r="BD25" s="820"/>
      <c r="BE25" s="820"/>
      <c r="BF25" s="820"/>
      <c r="BG25" s="820"/>
      <c r="BH25" s="820"/>
      <c r="BI25" s="820"/>
      <c r="BJ25" s="820"/>
      <c r="BK25" s="820"/>
      <c r="BL25" s="820"/>
      <c r="BM25" s="820"/>
      <c r="BN25" s="820"/>
      <c r="BO25" s="820"/>
      <c r="BP25" s="820"/>
      <c r="BQ25" s="820"/>
      <c r="BR25" s="820"/>
      <c r="BS25" s="820"/>
      <c r="BT25" s="820"/>
      <c r="BU25" s="820"/>
      <c r="BV25" s="820"/>
      <c r="BW25" s="820"/>
      <c r="BX25" s="820"/>
      <c r="BY25" s="820"/>
      <c r="BZ25" s="820"/>
      <c r="CA25" s="820"/>
      <c r="CB25" s="820"/>
      <c r="CC25" s="820"/>
      <c r="CD25" s="820"/>
      <c r="CE25" s="820"/>
      <c r="CF25" s="820"/>
      <c r="CG25" s="820"/>
      <c r="CH25" s="820"/>
      <c r="CI25" s="820"/>
      <c r="CJ25" s="820"/>
      <c r="CK25" s="820"/>
      <c r="CL25" s="820"/>
      <c r="CM25" s="820"/>
      <c r="CN25" s="820"/>
      <c r="CO25" s="820"/>
      <c r="CP25" s="820"/>
      <c r="CQ25" s="820"/>
      <c r="CR25" s="820"/>
      <c r="CS25" s="820"/>
      <c r="CT25" s="820"/>
      <c r="CU25" s="820"/>
      <c r="CV25" s="820"/>
      <c r="CW25" s="820"/>
      <c r="CX25" s="820"/>
      <c r="CY25" s="820"/>
      <c r="CZ25" s="820"/>
      <c r="DA25" s="820"/>
      <c r="DB25" s="820"/>
      <c r="DC25" s="820"/>
      <c r="DD25" s="820"/>
      <c r="DE25" s="820"/>
      <c r="DF25" s="820"/>
      <c r="DG25" s="820"/>
      <c r="DH25" s="820"/>
      <c r="DI25" s="820"/>
      <c r="DJ25" s="820"/>
      <c r="DK25" s="820"/>
      <c r="DL25" s="820"/>
      <c r="DM25" s="820"/>
      <c r="DN25" s="820"/>
      <c r="DO25" s="820"/>
      <c r="DP25" s="820"/>
      <c r="DQ25" s="820"/>
      <c r="DR25" s="820"/>
      <c r="DS25" s="820"/>
      <c r="DT25" s="820"/>
      <c r="DU25" s="820"/>
      <c r="DV25" s="820"/>
      <c r="DW25" s="820"/>
      <c r="DX25" s="820"/>
      <c r="DY25" s="820"/>
      <c r="DZ25" s="820"/>
      <c r="EA25" s="820"/>
      <c r="EB25" s="820"/>
      <c r="EC25" s="820"/>
      <c r="ED25" s="820"/>
      <c r="EE25" s="820"/>
      <c r="EF25" s="820"/>
      <c r="EG25" s="820"/>
      <c r="EH25" s="820"/>
      <c r="EI25" s="820"/>
      <c r="EJ25" s="820"/>
      <c r="EK25" s="820"/>
      <c r="EL25" s="820"/>
      <c r="EM25" s="820"/>
      <c r="EN25" s="820"/>
      <c r="EO25" s="820"/>
      <c r="EP25" s="820"/>
      <c r="EQ25" s="820"/>
      <c r="ER25" s="820"/>
      <c r="ES25" s="820"/>
      <c r="ET25" s="820"/>
      <c r="EU25" s="820"/>
      <c r="EV25" s="820"/>
      <c r="EW25" s="820"/>
      <c r="EX25" s="820"/>
      <c r="EY25" s="820"/>
      <c r="EZ25" s="820"/>
      <c r="FA25" s="820"/>
      <c r="FB25" s="820"/>
      <c r="FC25" s="820"/>
      <c r="FD25" s="820"/>
      <c r="FE25" s="820"/>
      <c r="FF25" s="820"/>
      <c r="FG25" s="820"/>
      <c r="FH25" s="820"/>
      <c r="FI25" s="820"/>
      <c r="FJ25" s="820"/>
      <c r="FK25" s="820"/>
      <c r="FL25" s="820"/>
      <c r="FM25" s="820"/>
      <c r="FN25" s="820"/>
      <c r="FO25" s="820"/>
      <c r="FP25" s="820"/>
      <c r="FQ25" s="820"/>
      <c r="FR25" s="820"/>
      <c r="FS25" s="820"/>
      <c r="FT25" s="820"/>
      <c r="FU25" s="820"/>
      <c r="FV25" s="820"/>
      <c r="FW25" s="820"/>
      <c r="FX25" s="820"/>
      <c r="FY25" s="820"/>
      <c r="FZ25" s="820"/>
      <c r="GA25" s="820"/>
      <c r="GB25" s="820"/>
      <c r="GC25" s="820"/>
      <c r="GD25" s="820"/>
      <c r="GE25" s="820"/>
      <c r="GF25" s="820"/>
      <c r="GG25" s="820"/>
      <c r="GH25" s="820"/>
      <c r="GI25" s="820"/>
      <c r="GJ25" s="820"/>
      <c r="GK25" s="820"/>
      <c r="GL25" s="820"/>
      <c r="GM25" s="820"/>
      <c r="GN25" s="820"/>
      <c r="GO25" s="820"/>
      <c r="GP25" s="820"/>
      <c r="GQ25" s="820"/>
      <c r="GR25" s="820"/>
      <c r="GS25" s="820"/>
      <c r="GT25" s="820"/>
      <c r="GU25" s="820"/>
      <c r="GV25" s="820"/>
      <c r="GW25" s="820"/>
      <c r="GX25" s="820"/>
      <c r="GY25" s="820"/>
      <c r="GZ25" s="820"/>
      <c r="HA25" s="820"/>
      <c r="HB25" s="820"/>
      <c r="HC25" s="820"/>
      <c r="HD25" s="820"/>
      <c r="HE25" s="820"/>
      <c r="HF25" s="820"/>
      <c r="HG25" s="820"/>
      <c r="HH25" s="820"/>
      <c r="HI25" s="820"/>
      <c r="HJ25" s="820"/>
      <c r="HK25" s="820"/>
      <c r="HL25" s="820"/>
      <c r="HM25" s="820"/>
      <c r="HN25" s="820"/>
      <c r="HO25" s="820"/>
      <c r="HP25" s="820"/>
      <c r="HQ25" s="820"/>
      <c r="HR25" s="820"/>
      <c r="HS25" s="820"/>
      <c r="HT25" s="820"/>
      <c r="HU25" s="820"/>
      <c r="HV25" s="820"/>
      <c r="HW25" s="820"/>
      <c r="HX25" s="820"/>
      <c r="HY25" s="820"/>
      <c r="HZ25" s="820"/>
      <c r="IA25" s="820"/>
      <c r="IB25" s="820"/>
      <c r="IC25" s="820"/>
      <c r="ID25" s="820"/>
      <c r="IE25" s="820"/>
      <c r="IF25" s="820"/>
      <c r="IG25" s="820"/>
      <c r="IH25" s="820"/>
      <c r="II25" s="820"/>
      <c r="IJ25" s="820"/>
      <c r="IK25" s="820"/>
      <c r="IL25" s="820"/>
      <c r="IM25" s="820"/>
      <c r="IN25" s="820"/>
      <c r="IO25" s="820"/>
    </row>
    <row r="26" spans="1:249" ht="18" customHeight="1">
      <c r="A26" s="924"/>
      <c r="B26" s="925"/>
      <c r="C26" s="925"/>
      <c r="D26" s="927"/>
      <c r="E26" s="4"/>
      <c r="F26" s="4"/>
      <c r="G26" s="4"/>
      <c r="H26" s="4"/>
      <c r="I26" s="4"/>
      <c r="J26" s="820"/>
      <c r="K26" s="820"/>
      <c r="L26" s="820"/>
      <c r="M26" s="820"/>
      <c r="N26" s="820"/>
      <c r="O26" s="820"/>
      <c r="P26" s="820"/>
      <c r="Q26" s="820"/>
      <c r="R26" s="820"/>
      <c r="S26" s="820"/>
      <c r="T26" s="820"/>
      <c r="U26" s="820"/>
      <c r="V26" s="820"/>
      <c r="W26" s="820"/>
      <c r="X26" s="820"/>
      <c r="Y26" s="820"/>
      <c r="Z26" s="820"/>
      <c r="AA26" s="820"/>
      <c r="AB26" s="820"/>
      <c r="AC26" s="820"/>
      <c r="AD26" s="820"/>
      <c r="AE26" s="820"/>
      <c r="AF26" s="820"/>
      <c r="AG26" s="820"/>
      <c r="AH26" s="820"/>
      <c r="AI26" s="820"/>
      <c r="AJ26" s="820"/>
      <c r="AK26" s="820"/>
      <c r="AL26" s="820"/>
      <c r="AM26" s="820"/>
      <c r="AN26" s="820"/>
      <c r="AO26" s="820"/>
      <c r="AP26" s="820"/>
      <c r="AQ26" s="820"/>
      <c r="AR26" s="820"/>
      <c r="AS26" s="820"/>
      <c r="AT26" s="820"/>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0"/>
      <c r="BX26" s="820"/>
      <c r="BY26" s="820"/>
      <c r="BZ26" s="820"/>
      <c r="CA26" s="820"/>
      <c r="CB26" s="820"/>
      <c r="CC26" s="820"/>
      <c r="CD26" s="820"/>
      <c r="CE26" s="820"/>
      <c r="CF26" s="820"/>
      <c r="CG26" s="820"/>
      <c r="CH26" s="820"/>
      <c r="CI26" s="820"/>
      <c r="CJ26" s="820"/>
      <c r="CK26" s="820"/>
      <c r="CL26" s="820"/>
      <c r="CM26" s="820"/>
      <c r="CN26" s="820"/>
      <c r="CO26" s="820"/>
      <c r="CP26" s="820"/>
      <c r="CQ26" s="820"/>
      <c r="CR26" s="820"/>
      <c r="CS26" s="820"/>
      <c r="CT26" s="820"/>
      <c r="CU26" s="820"/>
      <c r="CV26" s="820"/>
      <c r="CW26" s="820"/>
      <c r="CX26" s="820"/>
      <c r="CY26" s="820"/>
      <c r="CZ26" s="820"/>
      <c r="DA26" s="820"/>
      <c r="DB26" s="820"/>
      <c r="DC26" s="820"/>
      <c r="DD26" s="820"/>
      <c r="DE26" s="820"/>
      <c r="DF26" s="820"/>
      <c r="DG26" s="820"/>
      <c r="DH26" s="820"/>
      <c r="DI26" s="820"/>
      <c r="DJ26" s="820"/>
      <c r="DK26" s="820"/>
      <c r="DL26" s="820"/>
      <c r="DM26" s="820"/>
      <c r="DN26" s="820"/>
      <c r="DO26" s="820"/>
      <c r="DP26" s="820"/>
      <c r="DQ26" s="820"/>
      <c r="DR26" s="820"/>
      <c r="DS26" s="820"/>
      <c r="DT26" s="820"/>
      <c r="DU26" s="820"/>
      <c r="DV26" s="820"/>
      <c r="DW26" s="820"/>
      <c r="DX26" s="820"/>
      <c r="DY26" s="820"/>
      <c r="DZ26" s="820"/>
      <c r="EA26" s="820"/>
      <c r="EB26" s="820"/>
      <c r="EC26" s="820"/>
      <c r="ED26" s="820"/>
      <c r="EE26" s="820"/>
      <c r="EF26" s="820"/>
      <c r="EG26" s="820"/>
      <c r="EH26" s="820"/>
      <c r="EI26" s="820"/>
      <c r="EJ26" s="820"/>
      <c r="EK26" s="820"/>
      <c r="EL26" s="820"/>
      <c r="EM26" s="820"/>
      <c r="EN26" s="820"/>
      <c r="EO26" s="820"/>
      <c r="EP26" s="820"/>
      <c r="EQ26" s="820"/>
      <c r="ER26" s="820"/>
      <c r="ES26" s="820"/>
      <c r="ET26" s="820"/>
      <c r="EU26" s="820"/>
      <c r="EV26" s="820"/>
      <c r="EW26" s="820"/>
      <c r="EX26" s="820"/>
      <c r="EY26" s="820"/>
      <c r="EZ26" s="820"/>
      <c r="FA26" s="820"/>
      <c r="FB26" s="820"/>
      <c r="FC26" s="820"/>
      <c r="FD26" s="820"/>
      <c r="FE26" s="820"/>
      <c r="FF26" s="820"/>
      <c r="FG26" s="820"/>
      <c r="FH26" s="820"/>
      <c r="FI26" s="820"/>
      <c r="FJ26" s="820"/>
      <c r="FK26" s="820"/>
      <c r="FL26" s="820"/>
      <c r="FM26" s="820"/>
      <c r="FN26" s="820"/>
      <c r="FO26" s="820"/>
      <c r="FP26" s="820"/>
      <c r="FQ26" s="820"/>
      <c r="FR26" s="820"/>
      <c r="FS26" s="820"/>
      <c r="FT26" s="820"/>
      <c r="FU26" s="820"/>
      <c r="FV26" s="820"/>
      <c r="FW26" s="820"/>
      <c r="FX26" s="820"/>
      <c r="FY26" s="820"/>
      <c r="FZ26" s="820"/>
      <c r="GA26" s="820"/>
      <c r="GB26" s="820"/>
      <c r="GC26" s="820"/>
      <c r="GD26" s="820"/>
      <c r="GE26" s="820"/>
      <c r="GF26" s="820"/>
      <c r="GG26" s="820"/>
      <c r="GH26" s="820"/>
      <c r="GI26" s="820"/>
      <c r="GJ26" s="820"/>
      <c r="GK26" s="820"/>
      <c r="GL26" s="820"/>
      <c r="GM26" s="820"/>
      <c r="GN26" s="820"/>
      <c r="GO26" s="820"/>
      <c r="GP26" s="820"/>
      <c r="GQ26" s="820"/>
      <c r="GR26" s="820"/>
      <c r="GS26" s="820"/>
      <c r="GT26" s="820"/>
      <c r="GU26" s="820"/>
      <c r="GV26" s="820"/>
      <c r="GW26" s="820"/>
      <c r="GX26" s="820"/>
      <c r="GY26" s="820"/>
      <c r="GZ26" s="820"/>
      <c r="HA26" s="820"/>
      <c r="HB26" s="820"/>
      <c r="HC26" s="820"/>
      <c r="HD26" s="820"/>
      <c r="HE26" s="820"/>
      <c r="HF26" s="820"/>
      <c r="HG26" s="820"/>
      <c r="HH26" s="820"/>
      <c r="HI26" s="820"/>
      <c r="HJ26" s="820"/>
      <c r="HK26" s="820"/>
      <c r="HL26" s="820"/>
      <c r="HM26" s="820"/>
      <c r="HN26" s="820"/>
      <c r="HO26" s="820"/>
      <c r="HP26" s="820"/>
      <c r="HQ26" s="820"/>
      <c r="HR26" s="820"/>
      <c r="HS26" s="820"/>
      <c r="HT26" s="820"/>
      <c r="HU26" s="820"/>
      <c r="HV26" s="820"/>
      <c r="HW26" s="820"/>
      <c r="HX26" s="820"/>
      <c r="HY26" s="820"/>
      <c r="HZ26" s="820"/>
      <c r="IA26" s="820"/>
      <c r="IB26" s="820"/>
      <c r="IC26" s="820"/>
      <c r="ID26" s="820"/>
      <c r="IE26" s="820"/>
      <c r="IF26" s="820"/>
      <c r="IG26" s="820"/>
      <c r="IH26" s="820"/>
      <c r="II26" s="820"/>
      <c r="IJ26" s="820"/>
      <c r="IK26" s="820"/>
      <c r="IL26" s="820"/>
      <c r="IM26" s="820"/>
      <c r="IN26" s="820"/>
      <c r="IO26" s="820"/>
    </row>
    <row r="27" spans="1:249" ht="18" customHeight="1">
      <c r="A27" s="924" t="s">
        <v>3322</v>
      </c>
      <c r="B27" s="925"/>
      <c r="C27" s="926" t="s">
        <v>4773</v>
      </c>
      <c r="D27" s="927"/>
      <c r="E27" s="4"/>
      <c r="F27" s="4"/>
      <c r="G27" s="4"/>
      <c r="H27" s="4"/>
      <c r="I27" s="4"/>
      <c r="J27" s="820"/>
      <c r="K27" s="820"/>
      <c r="L27" s="820"/>
      <c r="M27" s="820"/>
      <c r="N27" s="820"/>
      <c r="O27" s="820"/>
      <c r="P27" s="820"/>
      <c r="Q27" s="820"/>
      <c r="R27" s="820"/>
      <c r="S27" s="820"/>
      <c r="T27" s="820"/>
      <c r="U27" s="820"/>
      <c r="V27" s="820"/>
      <c r="W27" s="820"/>
      <c r="X27" s="820"/>
      <c r="Y27" s="820"/>
      <c r="Z27" s="820"/>
      <c r="AA27" s="820"/>
      <c r="AB27" s="820"/>
      <c r="AC27" s="820"/>
      <c r="AD27" s="820"/>
      <c r="AE27" s="820"/>
      <c r="AF27" s="820"/>
      <c r="AG27" s="820"/>
      <c r="AH27" s="820"/>
      <c r="AI27" s="820"/>
      <c r="AJ27" s="820"/>
      <c r="AK27" s="820"/>
      <c r="AL27" s="820"/>
      <c r="AM27" s="820"/>
      <c r="AN27" s="820"/>
      <c r="AO27" s="820"/>
      <c r="AP27" s="820"/>
      <c r="AQ27" s="820"/>
      <c r="AR27" s="820"/>
      <c r="AS27" s="820"/>
      <c r="AT27" s="820"/>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0"/>
      <c r="BX27" s="820"/>
      <c r="BY27" s="820"/>
      <c r="BZ27" s="820"/>
      <c r="CA27" s="820"/>
      <c r="CB27" s="820"/>
      <c r="CC27" s="820"/>
      <c r="CD27" s="820"/>
      <c r="CE27" s="820"/>
      <c r="CF27" s="820"/>
      <c r="CG27" s="820"/>
      <c r="CH27" s="820"/>
      <c r="CI27" s="820"/>
      <c r="CJ27" s="820"/>
      <c r="CK27" s="820"/>
      <c r="CL27" s="820"/>
      <c r="CM27" s="820"/>
      <c r="CN27" s="820"/>
      <c r="CO27" s="820"/>
      <c r="CP27" s="820"/>
      <c r="CQ27" s="820"/>
      <c r="CR27" s="820"/>
      <c r="CS27" s="820"/>
      <c r="CT27" s="820"/>
      <c r="CU27" s="820"/>
      <c r="CV27" s="820"/>
      <c r="CW27" s="820"/>
      <c r="CX27" s="820"/>
      <c r="CY27" s="820"/>
      <c r="CZ27" s="820"/>
      <c r="DA27" s="820"/>
      <c r="DB27" s="820"/>
      <c r="DC27" s="820"/>
      <c r="DD27" s="820"/>
      <c r="DE27" s="820"/>
      <c r="DF27" s="820"/>
      <c r="DG27" s="820"/>
      <c r="DH27" s="820"/>
      <c r="DI27" s="820"/>
      <c r="DJ27" s="820"/>
      <c r="DK27" s="820"/>
      <c r="DL27" s="820"/>
      <c r="DM27" s="820"/>
      <c r="DN27" s="820"/>
      <c r="DO27" s="820"/>
      <c r="DP27" s="820"/>
      <c r="DQ27" s="820"/>
      <c r="DR27" s="820"/>
      <c r="DS27" s="820"/>
      <c r="DT27" s="820"/>
      <c r="DU27" s="820"/>
      <c r="DV27" s="820"/>
      <c r="DW27" s="820"/>
      <c r="DX27" s="820"/>
      <c r="DY27" s="820"/>
      <c r="DZ27" s="820"/>
      <c r="EA27" s="820"/>
      <c r="EB27" s="820"/>
      <c r="EC27" s="820"/>
      <c r="ED27" s="820"/>
      <c r="EE27" s="820"/>
      <c r="EF27" s="820"/>
      <c r="EG27" s="820"/>
      <c r="EH27" s="820"/>
      <c r="EI27" s="820"/>
      <c r="EJ27" s="820"/>
      <c r="EK27" s="820"/>
      <c r="EL27" s="820"/>
      <c r="EM27" s="820"/>
      <c r="EN27" s="820"/>
      <c r="EO27" s="820"/>
      <c r="EP27" s="820"/>
      <c r="EQ27" s="820"/>
      <c r="ER27" s="820"/>
      <c r="ES27" s="820"/>
      <c r="ET27" s="820"/>
      <c r="EU27" s="820"/>
      <c r="EV27" s="820"/>
      <c r="EW27" s="820"/>
      <c r="EX27" s="820"/>
      <c r="EY27" s="820"/>
      <c r="EZ27" s="820"/>
      <c r="FA27" s="820"/>
      <c r="FB27" s="820"/>
      <c r="FC27" s="820"/>
      <c r="FD27" s="820"/>
      <c r="FE27" s="820"/>
      <c r="FF27" s="820"/>
      <c r="FG27" s="820"/>
      <c r="FH27" s="820"/>
      <c r="FI27" s="820"/>
      <c r="FJ27" s="820"/>
      <c r="FK27" s="820"/>
      <c r="FL27" s="820"/>
      <c r="FM27" s="820"/>
      <c r="FN27" s="820"/>
      <c r="FO27" s="820"/>
      <c r="FP27" s="820"/>
      <c r="FQ27" s="820"/>
      <c r="FR27" s="820"/>
      <c r="FS27" s="820"/>
      <c r="FT27" s="820"/>
      <c r="FU27" s="820"/>
      <c r="FV27" s="820"/>
      <c r="FW27" s="820"/>
      <c r="FX27" s="820"/>
      <c r="FY27" s="820"/>
      <c r="FZ27" s="820"/>
      <c r="GA27" s="820"/>
      <c r="GB27" s="820"/>
      <c r="GC27" s="820"/>
      <c r="GD27" s="820"/>
      <c r="GE27" s="820"/>
      <c r="GF27" s="820"/>
      <c r="GG27" s="820"/>
      <c r="GH27" s="820"/>
      <c r="GI27" s="820"/>
      <c r="GJ27" s="820"/>
      <c r="GK27" s="820"/>
      <c r="GL27" s="820"/>
      <c r="GM27" s="820"/>
      <c r="GN27" s="820"/>
      <c r="GO27" s="820"/>
      <c r="GP27" s="820"/>
      <c r="GQ27" s="820"/>
      <c r="GR27" s="820"/>
      <c r="GS27" s="820"/>
      <c r="GT27" s="820"/>
      <c r="GU27" s="820"/>
      <c r="GV27" s="820"/>
      <c r="GW27" s="820"/>
      <c r="GX27" s="820"/>
      <c r="GY27" s="820"/>
      <c r="GZ27" s="820"/>
      <c r="HA27" s="820"/>
      <c r="HB27" s="820"/>
      <c r="HC27" s="820"/>
      <c r="HD27" s="820"/>
      <c r="HE27" s="820"/>
      <c r="HF27" s="820"/>
      <c r="HG27" s="820"/>
      <c r="HH27" s="820"/>
      <c r="HI27" s="820"/>
      <c r="HJ27" s="820"/>
      <c r="HK27" s="820"/>
      <c r="HL27" s="820"/>
      <c r="HM27" s="820"/>
      <c r="HN27" s="820"/>
      <c r="HO27" s="820"/>
      <c r="HP27" s="820"/>
      <c r="HQ27" s="820"/>
      <c r="HR27" s="820"/>
      <c r="HS27" s="820"/>
      <c r="HT27" s="820"/>
      <c r="HU27" s="820"/>
      <c r="HV27" s="820"/>
      <c r="HW27" s="820"/>
      <c r="HX27" s="820"/>
      <c r="HY27" s="820"/>
      <c r="HZ27" s="820"/>
      <c r="IA27" s="820"/>
      <c r="IB27" s="820"/>
      <c r="IC27" s="820"/>
      <c r="ID27" s="820"/>
      <c r="IE27" s="820"/>
      <c r="IF27" s="820"/>
      <c r="IG27" s="820"/>
      <c r="IH27" s="820"/>
      <c r="II27" s="820"/>
      <c r="IJ27" s="820"/>
      <c r="IK27" s="820"/>
      <c r="IL27" s="820"/>
      <c r="IM27" s="820"/>
      <c r="IN27" s="820"/>
      <c r="IO27" s="820"/>
    </row>
    <row r="28" spans="1:249" ht="18" customHeight="1">
      <c r="A28" s="924"/>
      <c r="B28" s="925"/>
      <c r="C28" s="925"/>
      <c r="D28" s="927"/>
      <c r="E28" s="4"/>
      <c r="F28" s="4"/>
      <c r="G28" s="4"/>
      <c r="H28" s="4"/>
      <c r="I28" s="4"/>
      <c r="J28" s="820"/>
      <c r="K28" s="820"/>
      <c r="L28" s="820"/>
      <c r="M28" s="820"/>
      <c r="N28" s="820"/>
      <c r="O28" s="820"/>
      <c r="P28" s="820"/>
      <c r="Q28" s="820"/>
      <c r="R28" s="820"/>
      <c r="S28" s="820"/>
      <c r="T28" s="820"/>
      <c r="U28" s="820"/>
      <c r="V28" s="820"/>
      <c r="W28" s="820"/>
      <c r="X28" s="820"/>
      <c r="Y28" s="820"/>
      <c r="Z28" s="820"/>
      <c r="AA28" s="820"/>
      <c r="AB28" s="820"/>
      <c r="AC28" s="820"/>
      <c r="AD28" s="820"/>
      <c r="AE28" s="820"/>
      <c r="AF28" s="820"/>
      <c r="AG28" s="820"/>
      <c r="AH28" s="820"/>
      <c r="AI28" s="820"/>
      <c r="AJ28" s="820"/>
      <c r="AK28" s="820"/>
      <c r="AL28" s="820"/>
      <c r="AM28" s="820"/>
      <c r="AN28" s="820"/>
      <c r="AO28" s="820"/>
      <c r="AP28" s="820"/>
      <c r="AQ28" s="820"/>
      <c r="AR28" s="820"/>
      <c r="AS28" s="820"/>
      <c r="AT28" s="820"/>
      <c r="AU28" s="820"/>
      <c r="AV28" s="820"/>
      <c r="AW28" s="820"/>
      <c r="AX28" s="820"/>
      <c r="AY28" s="820"/>
      <c r="AZ28" s="820"/>
      <c r="BA28" s="820"/>
      <c r="BB28" s="820"/>
      <c r="BC28" s="820"/>
      <c r="BD28" s="820"/>
      <c r="BE28" s="820"/>
      <c r="BF28" s="820"/>
      <c r="BG28" s="820"/>
      <c r="BH28" s="820"/>
      <c r="BI28" s="820"/>
      <c r="BJ28" s="820"/>
      <c r="BK28" s="820"/>
      <c r="BL28" s="820"/>
      <c r="BM28" s="820"/>
      <c r="BN28" s="820"/>
      <c r="BO28" s="820"/>
      <c r="BP28" s="820"/>
      <c r="BQ28" s="820"/>
      <c r="BR28" s="820"/>
      <c r="BS28" s="820"/>
      <c r="BT28" s="820"/>
      <c r="BU28" s="820"/>
      <c r="BV28" s="820"/>
      <c r="BW28" s="820"/>
      <c r="BX28" s="820"/>
      <c r="BY28" s="820"/>
      <c r="BZ28" s="820"/>
      <c r="CA28" s="820"/>
      <c r="CB28" s="820"/>
      <c r="CC28" s="820"/>
      <c r="CD28" s="820"/>
      <c r="CE28" s="820"/>
      <c r="CF28" s="820"/>
      <c r="CG28" s="820"/>
      <c r="CH28" s="820"/>
      <c r="CI28" s="820"/>
      <c r="CJ28" s="820"/>
      <c r="CK28" s="820"/>
      <c r="CL28" s="820"/>
      <c r="CM28" s="820"/>
      <c r="CN28" s="820"/>
      <c r="CO28" s="820"/>
      <c r="CP28" s="820"/>
      <c r="CQ28" s="820"/>
      <c r="CR28" s="820"/>
      <c r="CS28" s="820"/>
      <c r="CT28" s="820"/>
      <c r="CU28" s="820"/>
      <c r="CV28" s="820"/>
      <c r="CW28" s="820"/>
      <c r="CX28" s="820"/>
      <c r="CY28" s="820"/>
      <c r="CZ28" s="820"/>
      <c r="DA28" s="820"/>
      <c r="DB28" s="820"/>
      <c r="DC28" s="820"/>
      <c r="DD28" s="820"/>
      <c r="DE28" s="820"/>
      <c r="DF28" s="820"/>
      <c r="DG28" s="820"/>
      <c r="DH28" s="820"/>
      <c r="DI28" s="820"/>
      <c r="DJ28" s="820"/>
      <c r="DK28" s="820"/>
      <c r="DL28" s="820"/>
      <c r="DM28" s="820"/>
      <c r="DN28" s="820"/>
      <c r="DO28" s="820"/>
      <c r="DP28" s="820"/>
      <c r="DQ28" s="820"/>
      <c r="DR28" s="820"/>
      <c r="DS28" s="820"/>
      <c r="DT28" s="820"/>
      <c r="DU28" s="820"/>
      <c r="DV28" s="820"/>
      <c r="DW28" s="820"/>
      <c r="DX28" s="820"/>
      <c r="DY28" s="820"/>
      <c r="DZ28" s="820"/>
      <c r="EA28" s="820"/>
      <c r="EB28" s="820"/>
      <c r="EC28" s="820"/>
      <c r="ED28" s="820"/>
      <c r="EE28" s="820"/>
      <c r="EF28" s="820"/>
      <c r="EG28" s="820"/>
      <c r="EH28" s="820"/>
      <c r="EI28" s="820"/>
      <c r="EJ28" s="820"/>
      <c r="EK28" s="820"/>
      <c r="EL28" s="820"/>
      <c r="EM28" s="820"/>
      <c r="EN28" s="820"/>
      <c r="EO28" s="820"/>
      <c r="EP28" s="820"/>
      <c r="EQ28" s="820"/>
      <c r="ER28" s="820"/>
      <c r="ES28" s="820"/>
      <c r="ET28" s="820"/>
      <c r="EU28" s="820"/>
      <c r="EV28" s="820"/>
      <c r="EW28" s="820"/>
      <c r="EX28" s="820"/>
      <c r="EY28" s="820"/>
      <c r="EZ28" s="820"/>
      <c r="FA28" s="820"/>
      <c r="FB28" s="820"/>
      <c r="FC28" s="820"/>
      <c r="FD28" s="820"/>
      <c r="FE28" s="820"/>
      <c r="FF28" s="820"/>
      <c r="FG28" s="820"/>
      <c r="FH28" s="820"/>
      <c r="FI28" s="820"/>
      <c r="FJ28" s="820"/>
      <c r="FK28" s="820"/>
      <c r="FL28" s="820"/>
      <c r="FM28" s="820"/>
      <c r="FN28" s="820"/>
      <c r="FO28" s="820"/>
      <c r="FP28" s="820"/>
      <c r="FQ28" s="820"/>
      <c r="FR28" s="820"/>
      <c r="FS28" s="820"/>
      <c r="FT28" s="820"/>
      <c r="FU28" s="820"/>
      <c r="FV28" s="820"/>
      <c r="FW28" s="820"/>
      <c r="FX28" s="820"/>
      <c r="FY28" s="820"/>
      <c r="FZ28" s="820"/>
      <c r="GA28" s="820"/>
      <c r="GB28" s="820"/>
      <c r="GC28" s="820"/>
      <c r="GD28" s="820"/>
      <c r="GE28" s="820"/>
      <c r="GF28" s="820"/>
      <c r="GG28" s="820"/>
      <c r="GH28" s="820"/>
      <c r="GI28" s="820"/>
      <c r="GJ28" s="820"/>
      <c r="GK28" s="820"/>
      <c r="GL28" s="820"/>
      <c r="GM28" s="820"/>
      <c r="GN28" s="820"/>
      <c r="GO28" s="820"/>
      <c r="GP28" s="820"/>
      <c r="GQ28" s="820"/>
      <c r="GR28" s="820"/>
      <c r="GS28" s="820"/>
      <c r="GT28" s="820"/>
      <c r="GU28" s="820"/>
      <c r="GV28" s="820"/>
      <c r="GW28" s="820"/>
      <c r="GX28" s="820"/>
      <c r="GY28" s="820"/>
      <c r="GZ28" s="820"/>
      <c r="HA28" s="820"/>
      <c r="HB28" s="820"/>
      <c r="HC28" s="820"/>
      <c r="HD28" s="820"/>
      <c r="HE28" s="820"/>
      <c r="HF28" s="820"/>
      <c r="HG28" s="820"/>
      <c r="HH28" s="820"/>
      <c r="HI28" s="820"/>
      <c r="HJ28" s="820"/>
      <c r="HK28" s="820"/>
      <c r="HL28" s="820"/>
      <c r="HM28" s="820"/>
      <c r="HN28" s="820"/>
      <c r="HO28" s="820"/>
      <c r="HP28" s="820"/>
      <c r="HQ28" s="820"/>
      <c r="HR28" s="820"/>
      <c r="HS28" s="820"/>
      <c r="HT28" s="820"/>
      <c r="HU28" s="820"/>
      <c r="HV28" s="820"/>
      <c r="HW28" s="820"/>
      <c r="HX28" s="820"/>
      <c r="HY28" s="820"/>
      <c r="HZ28" s="820"/>
      <c r="IA28" s="820"/>
      <c r="IB28" s="820"/>
      <c r="IC28" s="820"/>
      <c r="ID28" s="820"/>
      <c r="IE28" s="820"/>
      <c r="IF28" s="820"/>
      <c r="IG28" s="820"/>
      <c r="IH28" s="820"/>
      <c r="II28" s="820"/>
      <c r="IJ28" s="820"/>
      <c r="IK28" s="820"/>
      <c r="IL28" s="820"/>
      <c r="IM28" s="820"/>
      <c r="IN28" s="820"/>
      <c r="IO28" s="820"/>
    </row>
    <row r="29" spans="1:249" ht="18" customHeight="1">
      <c r="A29" s="924" t="s">
        <v>3323</v>
      </c>
      <c r="B29" s="925"/>
      <c r="C29" s="926" t="s">
        <v>4774</v>
      </c>
      <c r="D29" s="927"/>
      <c r="E29" s="4"/>
      <c r="F29" s="4"/>
      <c r="G29" s="4"/>
      <c r="H29" s="4"/>
      <c r="I29" s="4"/>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820"/>
      <c r="BC29" s="820"/>
      <c r="BD29" s="820"/>
      <c r="BE29" s="820"/>
      <c r="BF29" s="820"/>
      <c r="BG29" s="820"/>
      <c r="BH29" s="820"/>
      <c r="BI29" s="820"/>
      <c r="BJ29" s="820"/>
      <c r="BK29" s="820"/>
      <c r="BL29" s="820"/>
      <c r="BM29" s="820"/>
      <c r="BN29" s="820"/>
      <c r="BO29" s="820"/>
      <c r="BP29" s="820"/>
      <c r="BQ29" s="820"/>
      <c r="BR29" s="820"/>
      <c r="BS29" s="820"/>
      <c r="BT29" s="820"/>
      <c r="BU29" s="820"/>
      <c r="BV29" s="820"/>
      <c r="BW29" s="820"/>
      <c r="BX29" s="820"/>
      <c r="BY29" s="820"/>
      <c r="BZ29" s="820"/>
      <c r="CA29" s="820"/>
      <c r="CB29" s="820"/>
      <c r="CC29" s="820"/>
      <c r="CD29" s="820"/>
      <c r="CE29" s="820"/>
      <c r="CF29" s="820"/>
      <c r="CG29" s="820"/>
      <c r="CH29" s="820"/>
      <c r="CI29" s="820"/>
      <c r="CJ29" s="820"/>
      <c r="CK29" s="820"/>
      <c r="CL29" s="820"/>
      <c r="CM29" s="820"/>
      <c r="CN29" s="820"/>
      <c r="CO29" s="820"/>
      <c r="CP29" s="820"/>
      <c r="CQ29" s="820"/>
      <c r="CR29" s="820"/>
      <c r="CS29" s="820"/>
      <c r="CT29" s="820"/>
      <c r="CU29" s="820"/>
      <c r="CV29" s="820"/>
      <c r="CW29" s="820"/>
      <c r="CX29" s="820"/>
      <c r="CY29" s="820"/>
      <c r="CZ29" s="820"/>
      <c r="DA29" s="820"/>
      <c r="DB29" s="820"/>
      <c r="DC29" s="820"/>
      <c r="DD29" s="820"/>
      <c r="DE29" s="820"/>
      <c r="DF29" s="820"/>
      <c r="DG29" s="820"/>
      <c r="DH29" s="820"/>
      <c r="DI29" s="820"/>
      <c r="DJ29" s="820"/>
      <c r="DK29" s="820"/>
      <c r="DL29" s="820"/>
      <c r="DM29" s="820"/>
      <c r="DN29" s="820"/>
      <c r="DO29" s="820"/>
      <c r="DP29" s="820"/>
      <c r="DQ29" s="820"/>
      <c r="DR29" s="820"/>
      <c r="DS29" s="820"/>
      <c r="DT29" s="820"/>
      <c r="DU29" s="820"/>
      <c r="DV29" s="820"/>
      <c r="DW29" s="820"/>
      <c r="DX29" s="820"/>
      <c r="DY29" s="820"/>
      <c r="DZ29" s="820"/>
      <c r="EA29" s="820"/>
      <c r="EB29" s="820"/>
      <c r="EC29" s="820"/>
      <c r="ED29" s="820"/>
      <c r="EE29" s="820"/>
      <c r="EF29" s="820"/>
      <c r="EG29" s="820"/>
      <c r="EH29" s="820"/>
      <c r="EI29" s="820"/>
      <c r="EJ29" s="820"/>
      <c r="EK29" s="820"/>
      <c r="EL29" s="820"/>
      <c r="EM29" s="820"/>
      <c r="EN29" s="820"/>
      <c r="EO29" s="820"/>
      <c r="EP29" s="820"/>
      <c r="EQ29" s="820"/>
      <c r="ER29" s="820"/>
      <c r="ES29" s="820"/>
      <c r="ET29" s="820"/>
      <c r="EU29" s="820"/>
      <c r="EV29" s="820"/>
      <c r="EW29" s="820"/>
      <c r="EX29" s="820"/>
      <c r="EY29" s="820"/>
      <c r="EZ29" s="820"/>
      <c r="FA29" s="820"/>
      <c r="FB29" s="820"/>
      <c r="FC29" s="820"/>
      <c r="FD29" s="820"/>
      <c r="FE29" s="820"/>
      <c r="FF29" s="820"/>
      <c r="FG29" s="820"/>
      <c r="FH29" s="820"/>
      <c r="FI29" s="820"/>
      <c r="FJ29" s="820"/>
      <c r="FK29" s="820"/>
      <c r="FL29" s="820"/>
      <c r="FM29" s="820"/>
      <c r="FN29" s="820"/>
      <c r="FO29" s="820"/>
      <c r="FP29" s="820"/>
      <c r="FQ29" s="820"/>
      <c r="FR29" s="820"/>
      <c r="FS29" s="820"/>
      <c r="FT29" s="820"/>
      <c r="FU29" s="820"/>
      <c r="FV29" s="820"/>
      <c r="FW29" s="820"/>
      <c r="FX29" s="820"/>
      <c r="FY29" s="820"/>
      <c r="FZ29" s="820"/>
      <c r="GA29" s="820"/>
      <c r="GB29" s="820"/>
      <c r="GC29" s="820"/>
      <c r="GD29" s="820"/>
      <c r="GE29" s="820"/>
      <c r="GF29" s="820"/>
      <c r="GG29" s="820"/>
      <c r="GH29" s="820"/>
      <c r="GI29" s="820"/>
      <c r="GJ29" s="820"/>
      <c r="GK29" s="820"/>
      <c r="GL29" s="820"/>
      <c r="GM29" s="820"/>
      <c r="GN29" s="820"/>
      <c r="GO29" s="820"/>
      <c r="GP29" s="820"/>
      <c r="GQ29" s="820"/>
      <c r="GR29" s="820"/>
      <c r="GS29" s="820"/>
      <c r="GT29" s="820"/>
      <c r="GU29" s="820"/>
      <c r="GV29" s="820"/>
      <c r="GW29" s="820"/>
      <c r="GX29" s="820"/>
      <c r="GY29" s="820"/>
      <c r="GZ29" s="820"/>
      <c r="HA29" s="820"/>
      <c r="HB29" s="820"/>
      <c r="HC29" s="820"/>
      <c r="HD29" s="820"/>
      <c r="HE29" s="820"/>
      <c r="HF29" s="820"/>
      <c r="HG29" s="820"/>
      <c r="HH29" s="820"/>
      <c r="HI29" s="820"/>
      <c r="HJ29" s="820"/>
      <c r="HK29" s="820"/>
      <c r="HL29" s="820"/>
      <c r="HM29" s="820"/>
      <c r="HN29" s="820"/>
      <c r="HO29" s="820"/>
      <c r="HP29" s="820"/>
      <c r="HQ29" s="820"/>
      <c r="HR29" s="820"/>
      <c r="HS29" s="820"/>
      <c r="HT29" s="820"/>
      <c r="HU29" s="820"/>
      <c r="HV29" s="820"/>
      <c r="HW29" s="820"/>
      <c r="HX29" s="820"/>
      <c r="HY29" s="820"/>
      <c r="HZ29" s="820"/>
      <c r="IA29" s="820"/>
      <c r="IB29" s="820"/>
      <c r="IC29" s="820"/>
      <c r="ID29" s="820"/>
      <c r="IE29" s="820"/>
      <c r="IF29" s="820"/>
      <c r="IG29" s="820"/>
      <c r="IH29" s="820"/>
      <c r="II29" s="820"/>
      <c r="IJ29" s="820"/>
      <c r="IK29" s="820"/>
      <c r="IL29" s="820"/>
      <c r="IM29" s="820"/>
      <c r="IN29" s="820"/>
      <c r="IO29" s="820"/>
    </row>
    <row r="30" spans="1:249" ht="18" customHeight="1">
      <c r="A30" s="928"/>
      <c r="B30" s="923"/>
      <c r="C30" s="923"/>
      <c r="D30" s="923"/>
      <c r="E30" s="4"/>
      <c r="F30" s="4"/>
      <c r="G30" s="4"/>
      <c r="H30" s="4"/>
      <c r="I30" s="4"/>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0"/>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0"/>
      <c r="BX30" s="820"/>
      <c r="BY30" s="820"/>
      <c r="BZ30" s="820"/>
      <c r="CA30" s="820"/>
      <c r="CB30" s="820"/>
      <c r="CC30" s="820"/>
      <c r="CD30" s="820"/>
      <c r="CE30" s="820"/>
      <c r="CF30" s="820"/>
      <c r="CG30" s="820"/>
      <c r="CH30" s="820"/>
      <c r="CI30" s="820"/>
      <c r="CJ30" s="820"/>
      <c r="CK30" s="820"/>
      <c r="CL30" s="820"/>
      <c r="CM30" s="820"/>
      <c r="CN30" s="820"/>
      <c r="CO30" s="820"/>
      <c r="CP30" s="820"/>
      <c r="CQ30" s="820"/>
      <c r="CR30" s="820"/>
      <c r="CS30" s="820"/>
      <c r="CT30" s="820"/>
      <c r="CU30" s="820"/>
      <c r="CV30" s="820"/>
      <c r="CW30" s="820"/>
      <c r="CX30" s="820"/>
      <c r="CY30" s="820"/>
      <c r="CZ30" s="820"/>
      <c r="DA30" s="820"/>
      <c r="DB30" s="820"/>
      <c r="DC30" s="820"/>
      <c r="DD30" s="820"/>
      <c r="DE30" s="820"/>
      <c r="DF30" s="820"/>
      <c r="DG30" s="820"/>
      <c r="DH30" s="820"/>
      <c r="DI30" s="820"/>
      <c r="DJ30" s="820"/>
      <c r="DK30" s="820"/>
      <c r="DL30" s="820"/>
      <c r="DM30" s="820"/>
      <c r="DN30" s="820"/>
      <c r="DO30" s="820"/>
      <c r="DP30" s="820"/>
      <c r="DQ30" s="820"/>
      <c r="DR30" s="820"/>
      <c r="DS30" s="820"/>
      <c r="DT30" s="820"/>
      <c r="DU30" s="820"/>
      <c r="DV30" s="820"/>
      <c r="DW30" s="820"/>
      <c r="DX30" s="820"/>
      <c r="DY30" s="820"/>
      <c r="DZ30" s="820"/>
      <c r="EA30" s="820"/>
      <c r="EB30" s="820"/>
      <c r="EC30" s="820"/>
      <c r="ED30" s="820"/>
      <c r="EE30" s="820"/>
      <c r="EF30" s="820"/>
      <c r="EG30" s="820"/>
      <c r="EH30" s="820"/>
      <c r="EI30" s="820"/>
      <c r="EJ30" s="820"/>
      <c r="EK30" s="820"/>
      <c r="EL30" s="820"/>
      <c r="EM30" s="820"/>
      <c r="EN30" s="820"/>
      <c r="EO30" s="820"/>
      <c r="EP30" s="820"/>
      <c r="EQ30" s="820"/>
      <c r="ER30" s="820"/>
      <c r="ES30" s="820"/>
      <c r="ET30" s="820"/>
      <c r="EU30" s="820"/>
      <c r="EV30" s="820"/>
      <c r="EW30" s="820"/>
      <c r="EX30" s="820"/>
      <c r="EY30" s="820"/>
      <c r="EZ30" s="820"/>
      <c r="FA30" s="820"/>
      <c r="FB30" s="820"/>
      <c r="FC30" s="820"/>
      <c r="FD30" s="820"/>
      <c r="FE30" s="820"/>
      <c r="FF30" s="820"/>
      <c r="FG30" s="820"/>
      <c r="FH30" s="820"/>
      <c r="FI30" s="820"/>
      <c r="FJ30" s="820"/>
      <c r="FK30" s="820"/>
      <c r="FL30" s="820"/>
      <c r="FM30" s="820"/>
      <c r="FN30" s="820"/>
      <c r="FO30" s="820"/>
      <c r="FP30" s="820"/>
      <c r="FQ30" s="820"/>
      <c r="FR30" s="820"/>
      <c r="FS30" s="820"/>
      <c r="FT30" s="820"/>
      <c r="FU30" s="820"/>
      <c r="FV30" s="820"/>
      <c r="FW30" s="820"/>
      <c r="FX30" s="820"/>
      <c r="FY30" s="820"/>
      <c r="FZ30" s="820"/>
      <c r="GA30" s="820"/>
      <c r="GB30" s="820"/>
      <c r="GC30" s="820"/>
      <c r="GD30" s="820"/>
      <c r="GE30" s="820"/>
      <c r="GF30" s="820"/>
      <c r="GG30" s="820"/>
      <c r="GH30" s="820"/>
      <c r="GI30" s="820"/>
      <c r="GJ30" s="820"/>
      <c r="GK30" s="820"/>
      <c r="GL30" s="820"/>
      <c r="GM30" s="820"/>
      <c r="GN30" s="820"/>
      <c r="GO30" s="820"/>
      <c r="GP30" s="820"/>
      <c r="GQ30" s="820"/>
      <c r="GR30" s="820"/>
      <c r="GS30" s="820"/>
      <c r="GT30" s="820"/>
      <c r="GU30" s="820"/>
      <c r="GV30" s="820"/>
      <c r="GW30" s="820"/>
      <c r="GX30" s="820"/>
      <c r="GY30" s="820"/>
      <c r="GZ30" s="820"/>
      <c r="HA30" s="820"/>
      <c r="HB30" s="820"/>
      <c r="HC30" s="820"/>
      <c r="HD30" s="820"/>
      <c r="HE30" s="820"/>
      <c r="HF30" s="820"/>
      <c r="HG30" s="820"/>
      <c r="HH30" s="820"/>
      <c r="HI30" s="820"/>
      <c r="HJ30" s="820"/>
      <c r="HK30" s="820"/>
      <c r="HL30" s="820"/>
      <c r="HM30" s="820"/>
      <c r="HN30" s="820"/>
      <c r="HO30" s="820"/>
      <c r="HP30" s="820"/>
      <c r="HQ30" s="820"/>
      <c r="HR30" s="820"/>
      <c r="HS30" s="820"/>
      <c r="HT30" s="820"/>
      <c r="HU30" s="820"/>
      <c r="HV30" s="820"/>
      <c r="HW30" s="820"/>
      <c r="HX30" s="820"/>
      <c r="HY30" s="820"/>
      <c r="HZ30" s="820"/>
      <c r="IA30" s="820"/>
      <c r="IB30" s="820"/>
      <c r="IC30" s="820"/>
      <c r="ID30" s="820"/>
      <c r="IE30" s="820"/>
      <c r="IF30" s="820"/>
      <c r="IG30" s="820"/>
      <c r="IH30" s="820"/>
      <c r="II30" s="820"/>
      <c r="IJ30" s="820"/>
      <c r="IK30" s="820"/>
      <c r="IL30" s="820"/>
      <c r="IM30" s="820"/>
      <c r="IN30" s="820"/>
      <c r="IO30" s="820"/>
    </row>
    <row r="31" spans="1:249" ht="18" customHeight="1">
      <c r="A31" s="929"/>
      <c r="B31" s="930"/>
      <c r="C31" s="930"/>
      <c r="D31" s="931"/>
      <c r="E31" s="821"/>
      <c r="F31" s="821"/>
      <c r="G31" s="4"/>
      <c r="H31" s="4"/>
      <c r="I31" s="4"/>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c r="AK31" s="820"/>
      <c r="AL31" s="820"/>
      <c r="AM31" s="820"/>
      <c r="AN31" s="820"/>
      <c r="AO31" s="820"/>
      <c r="AP31" s="820"/>
      <c r="AQ31" s="820"/>
      <c r="AR31" s="820"/>
      <c r="AS31" s="820"/>
      <c r="AT31" s="820"/>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0"/>
      <c r="BX31" s="820"/>
      <c r="BY31" s="820"/>
      <c r="BZ31" s="820"/>
      <c r="CA31" s="820"/>
      <c r="CB31" s="820"/>
      <c r="CC31" s="820"/>
      <c r="CD31" s="820"/>
      <c r="CE31" s="820"/>
      <c r="CF31" s="820"/>
      <c r="CG31" s="820"/>
      <c r="CH31" s="820"/>
      <c r="CI31" s="820"/>
      <c r="CJ31" s="820"/>
      <c r="CK31" s="820"/>
      <c r="CL31" s="820"/>
      <c r="CM31" s="820"/>
      <c r="CN31" s="820"/>
      <c r="CO31" s="820"/>
      <c r="CP31" s="820"/>
      <c r="CQ31" s="820"/>
      <c r="CR31" s="820"/>
      <c r="CS31" s="820"/>
      <c r="CT31" s="820"/>
      <c r="CU31" s="820"/>
      <c r="CV31" s="820"/>
      <c r="CW31" s="820"/>
      <c r="CX31" s="820"/>
      <c r="CY31" s="820"/>
      <c r="CZ31" s="820"/>
      <c r="DA31" s="820"/>
      <c r="DB31" s="820"/>
      <c r="DC31" s="820"/>
      <c r="DD31" s="820"/>
      <c r="DE31" s="820"/>
      <c r="DF31" s="820"/>
      <c r="DG31" s="820"/>
      <c r="DH31" s="820"/>
      <c r="DI31" s="820"/>
      <c r="DJ31" s="820"/>
      <c r="DK31" s="820"/>
      <c r="DL31" s="820"/>
      <c r="DM31" s="820"/>
      <c r="DN31" s="820"/>
      <c r="DO31" s="820"/>
      <c r="DP31" s="820"/>
      <c r="DQ31" s="820"/>
      <c r="DR31" s="820"/>
      <c r="DS31" s="820"/>
      <c r="DT31" s="820"/>
      <c r="DU31" s="820"/>
      <c r="DV31" s="820"/>
      <c r="DW31" s="820"/>
      <c r="DX31" s="820"/>
      <c r="DY31" s="820"/>
      <c r="DZ31" s="820"/>
      <c r="EA31" s="820"/>
      <c r="EB31" s="820"/>
      <c r="EC31" s="820"/>
      <c r="ED31" s="820"/>
      <c r="EE31" s="820"/>
      <c r="EF31" s="820"/>
      <c r="EG31" s="820"/>
      <c r="EH31" s="820"/>
      <c r="EI31" s="820"/>
      <c r="EJ31" s="820"/>
      <c r="EK31" s="820"/>
      <c r="EL31" s="820"/>
      <c r="EM31" s="820"/>
      <c r="EN31" s="820"/>
      <c r="EO31" s="820"/>
      <c r="EP31" s="820"/>
      <c r="EQ31" s="820"/>
      <c r="ER31" s="820"/>
      <c r="ES31" s="820"/>
      <c r="ET31" s="820"/>
      <c r="EU31" s="820"/>
      <c r="EV31" s="820"/>
      <c r="EW31" s="820"/>
      <c r="EX31" s="820"/>
      <c r="EY31" s="820"/>
      <c r="EZ31" s="820"/>
      <c r="FA31" s="820"/>
      <c r="FB31" s="820"/>
      <c r="FC31" s="820"/>
      <c r="FD31" s="820"/>
      <c r="FE31" s="820"/>
      <c r="FF31" s="820"/>
      <c r="FG31" s="820"/>
      <c r="FH31" s="820"/>
      <c r="FI31" s="820"/>
      <c r="FJ31" s="820"/>
      <c r="FK31" s="820"/>
      <c r="FL31" s="820"/>
      <c r="FM31" s="820"/>
      <c r="FN31" s="820"/>
      <c r="FO31" s="820"/>
      <c r="FP31" s="820"/>
      <c r="FQ31" s="820"/>
      <c r="FR31" s="820"/>
      <c r="FS31" s="820"/>
      <c r="FT31" s="820"/>
      <c r="FU31" s="820"/>
      <c r="FV31" s="820"/>
      <c r="FW31" s="820"/>
      <c r="FX31" s="820"/>
      <c r="FY31" s="820"/>
      <c r="FZ31" s="820"/>
      <c r="GA31" s="820"/>
      <c r="GB31" s="820"/>
      <c r="GC31" s="820"/>
      <c r="GD31" s="820"/>
      <c r="GE31" s="820"/>
      <c r="GF31" s="820"/>
      <c r="GG31" s="820"/>
      <c r="GH31" s="820"/>
      <c r="GI31" s="820"/>
      <c r="GJ31" s="820"/>
      <c r="GK31" s="820"/>
      <c r="GL31" s="820"/>
      <c r="GM31" s="820"/>
      <c r="GN31" s="820"/>
      <c r="GO31" s="820"/>
      <c r="GP31" s="820"/>
      <c r="GQ31" s="820"/>
      <c r="GR31" s="820"/>
      <c r="GS31" s="820"/>
      <c r="GT31" s="820"/>
      <c r="GU31" s="820"/>
      <c r="GV31" s="820"/>
      <c r="GW31" s="820"/>
      <c r="GX31" s="820"/>
      <c r="GY31" s="820"/>
      <c r="GZ31" s="820"/>
      <c r="HA31" s="820"/>
      <c r="HB31" s="820"/>
      <c r="HC31" s="820"/>
      <c r="HD31" s="820"/>
      <c r="HE31" s="820"/>
      <c r="HF31" s="820"/>
      <c r="HG31" s="820"/>
      <c r="HH31" s="820"/>
      <c r="HI31" s="820"/>
      <c r="HJ31" s="820"/>
      <c r="HK31" s="820"/>
      <c r="HL31" s="820"/>
      <c r="HM31" s="820"/>
      <c r="HN31" s="820"/>
      <c r="HO31" s="820"/>
      <c r="HP31" s="820"/>
      <c r="HQ31" s="820"/>
      <c r="HR31" s="820"/>
      <c r="HS31" s="820"/>
      <c r="HT31" s="820"/>
      <c r="HU31" s="820"/>
      <c r="HV31" s="820"/>
      <c r="HW31" s="820"/>
      <c r="HX31" s="820"/>
      <c r="HY31" s="820"/>
      <c r="HZ31" s="820"/>
      <c r="IA31" s="820"/>
      <c r="IB31" s="820"/>
      <c r="IC31" s="820"/>
      <c r="ID31" s="820"/>
      <c r="IE31" s="820"/>
      <c r="IF31" s="820"/>
      <c r="IG31" s="820"/>
      <c r="IH31" s="820"/>
      <c r="II31" s="820"/>
      <c r="IJ31" s="820"/>
      <c r="IK31" s="820"/>
      <c r="IL31" s="820"/>
      <c r="IM31" s="820"/>
      <c r="IN31" s="820"/>
      <c r="IO31" s="820"/>
    </row>
    <row r="32" spans="1:249" ht="18" customHeight="1">
      <c r="A32" s="929"/>
      <c r="B32" s="930"/>
      <c r="C32" s="930"/>
      <c r="D32" s="931"/>
      <c r="E32" s="821"/>
      <c r="F32" s="821"/>
      <c r="G32" s="4"/>
      <c r="H32" s="4"/>
      <c r="I32" s="4"/>
      <c r="J32" s="820"/>
      <c r="K32" s="820"/>
      <c r="L32" s="820"/>
      <c r="M32" s="820"/>
      <c r="N32" s="820"/>
      <c r="O32" s="820"/>
      <c r="P32" s="820"/>
      <c r="Q32" s="820"/>
      <c r="R32" s="820"/>
      <c r="S32" s="820"/>
      <c r="T32" s="820"/>
      <c r="U32" s="820"/>
      <c r="V32" s="820"/>
      <c r="W32" s="820"/>
      <c r="X32" s="820"/>
      <c r="Y32" s="820"/>
      <c r="Z32" s="820"/>
      <c r="AA32" s="820"/>
      <c r="AB32" s="820"/>
      <c r="AC32" s="820"/>
      <c r="AD32" s="820"/>
      <c r="AE32" s="820"/>
      <c r="AF32" s="820"/>
      <c r="AG32" s="820"/>
      <c r="AH32" s="820"/>
      <c r="AI32" s="820"/>
      <c r="AJ32" s="820"/>
      <c r="AK32" s="820"/>
      <c r="AL32" s="820"/>
      <c r="AM32" s="820"/>
      <c r="AN32" s="820"/>
      <c r="AO32" s="820"/>
      <c r="AP32" s="820"/>
      <c r="AQ32" s="820"/>
      <c r="AR32" s="820"/>
      <c r="AS32" s="820"/>
      <c r="AT32" s="820"/>
      <c r="AU32" s="820"/>
      <c r="AV32" s="820"/>
      <c r="AW32" s="820"/>
      <c r="AX32" s="820"/>
      <c r="AY32" s="820"/>
      <c r="AZ32" s="820"/>
      <c r="BA32" s="820"/>
      <c r="BB32" s="820"/>
      <c r="BC32" s="820"/>
      <c r="BD32" s="820"/>
      <c r="BE32" s="820"/>
      <c r="BF32" s="820"/>
      <c r="BG32" s="820"/>
      <c r="BH32" s="820"/>
      <c r="BI32" s="820"/>
      <c r="BJ32" s="820"/>
      <c r="BK32" s="820"/>
      <c r="BL32" s="820"/>
      <c r="BM32" s="820"/>
      <c r="BN32" s="820"/>
      <c r="BO32" s="820"/>
      <c r="BP32" s="820"/>
      <c r="BQ32" s="820"/>
      <c r="BR32" s="820"/>
      <c r="BS32" s="820"/>
      <c r="BT32" s="820"/>
      <c r="BU32" s="820"/>
      <c r="BV32" s="820"/>
      <c r="BW32" s="820"/>
      <c r="BX32" s="820"/>
      <c r="BY32" s="820"/>
      <c r="BZ32" s="820"/>
      <c r="CA32" s="820"/>
      <c r="CB32" s="820"/>
      <c r="CC32" s="820"/>
      <c r="CD32" s="820"/>
      <c r="CE32" s="820"/>
      <c r="CF32" s="820"/>
      <c r="CG32" s="820"/>
      <c r="CH32" s="820"/>
      <c r="CI32" s="820"/>
      <c r="CJ32" s="820"/>
      <c r="CK32" s="820"/>
      <c r="CL32" s="820"/>
      <c r="CM32" s="820"/>
      <c r="CN32" s="820"/>
      <c r="CO32" s="820"/>
      <c r="CP32" s="820"/>
      <c r="CQ32" s="820"/>
      <c r="CR32" s="820"/>
      <c r="CS32" s="820"/>
      <c r="CT32" s="820"/>
      <c r="CU32" s="820"/>
      <c r="CV32" s="820"/>
      <c r="CW32" s="820"/>
      <c r="CX32" s="820"/>
      <c r="CY32" s="820"/>
      <c r="CZ32" s="820"/>
      <c r="DA32" s="820"/>
      <c r="DB32" s="820"/>
      <c r="DC32" s="820"/>
      <c r="DD32" s="820"/>
      <c r="DE32" s="820"/>
      <c r="DF32" s="820"/>
      <c r="DG32" s="820"/>
      <c r="DH32" s="820"/>
      <c r="DI32" s="820"/>
      <c r="DJ32" s="820"/>
      <c r="DK32" s="820"/>
      <c r="DL32" s="820"/>
      <c r="DM32" s="820"/>
      <c r="DN32" s="820"/>
      <c r="DO32" s="820"/>
      <c r="DP32" s="820"/>
      <c r="DQ32" s="820"/>
      <c r="DR32" s="820"/>
      <c r="DS32" s="820"/>
      <c r="DT32" s="820"/>
      <c r="DU32" s="820"/>
      <c r="DV32" s="820"/>
      <c r="DW32" s="820"/>
      <c r="DX32" s="820"/>
      <c r="DY32" s="820"/>
      <c r="DZ32" s="820"/>
      <c r="EA32" s="820"/>
      <c r="EB32" s="820"/>
      <c r="EC32" s="820"/>
      <c r="ED32" s="820"/>
      <c r="EE32" s="820"/>
      <c r="EF32" s="820"/>
      <c r="EG32" s="820"/>
      <c r="EH32" s="820"/>
      <c r="EI32" s="820"/>
      <c r="EJ32" s="820"/>
      <c r="EK32" s="820"/>
      <c r="EL32" s="820"/>
      <c r="EM32" s="820"/>
      <c r="EN32" s="820"/>
      <c r="EO32" s="820"/>
      <c r="EP32" s="820"/>
      <c r="EQ32" s="820"/>
      <c r="ER32" s="820"/>
      <c r="ES32" s="820"/>
      <c r="ET32" s="820"/>
      <c r="EU32" s="820"/>
      <c r="EV32" s="820"/>
      <c r="EW32" s="820"/>
      <c r="EX32" s="820"/>
      <c r="EY32" s="820"/>
      <c r="EZ32" s="820"/>
      <c r="FA32" s="820"/>
      <c r="FB32" s="820"/>
      <c r="FC32" s="820"/>
      <c r="FD32" s="820"/>
      <c r="FE32" s="820"/>
      <c r="FF32" s="820"/>
      <c r="FG32" s="820"/>
      <c r="FH32" s="820"/>
      <c r="FI32" s="820"/>
      <c r="FJ32" s="820"/>
      <c r="FK32" s="820"/>
      <c r="FL32" s="820"/>
      <c r="FM32" s="820"/>
      <c r="FN32" s="820"/>
      <c r="FO32" s="820"/>
      <c r="FP32" s="820"/>
      <c r="FQ32" s="820"/>
      <c r="FR32" s="820"/>
      <c r="FS32" s="820"/>
      <c r="FT32" s="820"/>
      <c r="FU32" s="820"/>
      <c r="FV32" s="820"/>
      <c r="FW32" s="820"/>
      <c r="FX32" s="820"/>
      <c r="FY32" s="820"/>
      <c r="FZ32" s="820"/>
      <c r="GA32" s="820"/>
      <c r="GB32" s="820"/>
      <c r="GC32" s="820"/>
      <c r="GD32" s="820"/>
      <c r="GE32" s="820"/>
      <c r="GF32" s="820"/>
      <c r="GG32" s="820"/>
      <c r="GH32" s="820"/>
      <c r="GI32" s="820"/>
      <c r="GJ32" s="820"/>
      <c r="GK32" s="820"/>
      <c r="GL32" s="820"/>
      <c r="GM32" s="820"/>
      <c r="GN32" s="820"/>
      <c r="GO32" s="820"/>
      <c r="GP32" s="820"/>
      <c r="GQ32" s="820"/>
      <c r="GR32" s="820"/>
      <c r="GS32" s="820"/>
      <c r="GT32" s="820"/>
      <c r="GU32" s="820"/>
      <c r="GV32" s="820"/>
      <c r="GW32" s="820"/>
      <c r="GX32" s="820"/>
      <c r="GY32" s="820"/>
      <c r="GZ32" s="820"/>
      <c r="HA32" s="820"/>
      <c r="HB32" s="820"/>
      <c r="HC32" s="820"/>
      <c r="HD32" s="820"/>
      <c r="HE32" s="820"/>
      <c r="HF32" s="820"/>
      <c r="HG32" s="820"/>
      <c r="HH32" s="820"/>
      <c r="HI32" s="820"/>
      <c r="HJ32" s="820"/>
      <c r="HK32" s="820"/>
      <c r="HL32" s="820"/>
      <c r="HM32" s="820"/>
      <c r="HN32" s="820"/>
      <c r="HO32" s="820"/>
      <c r="HP32" s="820"/>
      <c r="HQ32" s="820"/>
      <c r="HR32" s="820"/>
      <c r="HS32" s="820"/>
      <c r="HT32" s="820"/>
      <c r="HU32" s="820"/>
      <c r="HV32" s="820"/>
      <c r="HW32" s="820"/>
      <c r="HX32" s="820"/>
      <c r="HY32" s="820"/>
      <c r="HZ32" s="820"/>
      <c r="IA32" s="820"/>
      <c r="IB32" s="820"/>
      <c r="IC32" s="820"/>
      <c r="ID32" s="820"/>
      <c r="IE32" s="820"/>
      <c r="IF32" s="820"/>
      <c r="IG32" s="820"/>
      <c r="IH32" s="820"/>
      <c r="II32" s="820"/>
      <c r="IJ32" s="820"/>
      <c r="IK32" s="820"/>
      <c r="IL32" s="820"/>
      <c r="IM32" s="820"/>
      <c r="IN32" s="820"/>
      <c r="IO32" s="820"/>
    </row>
    <row r="33" spans="1:249" ht="18" customHeight="1">
      <c r="A33" s="929"/>
      <c r="B33" s="930"/>
      <c r="C33" s="930"/>
      <c r="D33" s="932"/>
      <c r="E33" s="5"/>
      <c r="F33" s="5"/>
      <c r="G33" s="821"/>
      <c r="H33" s="821"/>
      <c r="I33" s="821"/>
      <c r="J33" s="822"/>
      <c r="K33" s="822"/>
      <c r="L33" s="822"/>
      <c r="M33" s="822"/>
      <c r="N33" s="822"/>
      <c r="O33" s="822"/>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c r="AV33" s="822"/>
      <c r="AW33" s="822"/>
      <c r="AX33" s="822"/>
      <c r="AY33" s="822"/>
      <c r="AZ33" s="822"/>
      <c r="BA33" s="822"/>
      <c r="BB33" s="822"/>
      <c r="BC33" s="822"/>
      <c r="BD33" s="822"/>
      <c r="BE33" s="822"/>
      <c r="BF33" s="822"/>
      <c r="BG33" s="822"/>
      <c r="BH33" s="822"/>
      <c r="BI33" s="822"/>
      <c r="BJ33" s="822"/>
      <c r="BK33" s="822"/>
      <c r="BL33" s="822"/>
      <c r="BM33" s="822"/>
      <c r="BN33" s="822"/>
      <c r="BO33" s="822"/>
      <c r="BP33" s="822"/>
      <c r="BQ33" s="822"/>
      <c r="BR33" s="822"/>
      <c r="BS33" s="822"/>
      <c r="BT33" s="822"/>
      <c r="BU33" s="822"/>
      <c r="BV33" s="822"/>
      <c r="BW33" s="822"/>
      <c r="BX33" s="822"/>
      <c r="BY33" s="822"/>
      <c r="BZ33" s="822"/>
      <c r="CA33" s="822"/>
      <c r="CB33" s="822"/>
      <c r="CC33" s="822"/>
      <c r="CD33" s="822"/>
      <c r="CE33" s="822"/>
      <c r="CF33" s="822"/>
      <c r="CG33" s="822"/>
      <c r="CH33" s="822"/>
      <c r="CI33" s="822"/>
      <c r="CJ33" s="822"/>
      <c r="CK33" s="822"/>
      <c r="CL33" s="822"/>
      <c r="CM33" s="822"/>
      <c r="CN33" s="822"/>
      <c r="CO33" s="822"/>
      <c r="CP33" s="822"/>
      <c r="CQ33" s="822"/>
      <c r="CR33" s="822"/>
      <c r="CS33" s="822"/>
      <c r="CT33" s="822"/>
      <c r="CU33" s="822"/>
      <c r="CV33" s="822"/>
      <c r="CW33" s="822"/>
      <c r="CX33" s="822"/>
      <c r="CY33" s="822"/>
      <c r="CZ33" s="822"/>
      <c r="DA33" s="822"/>
      <c r="DB33" s="822"/>
      <c r="DC33" s="822"/>
      <c r="DD33" s="822"/>
      <c r="DE33" s="822"/>
      <c r="DF33" s="822"/>
      <c r="DG33" s="822"/>
      <c r="DH33" s="822"/>
      <c r="DI33" s="822"/>
      <c r="DJ33" s="822"/>
      <c r="DK33" s="822"/>
      <c r="DL33" s="822"/>
      <c r="DM33" s="822"/>
      <c r="DN33" s="822"/>
      <c r="DO33" s="822"/>
      <c r="DP33" s="822"/>
      <c r="DQ33" s="822"/>
      <c r="DR33" s="822"/>
      <c r="DS33" s="822"/>
      <c r="DT33" s="822"/>
      <c r="DU33" s="822"/>
      <c r="DV33" s="822"/>
      <c r="DW33" s="822"/>
      <c r="DX33" s="822"/>
      <c r="DY33" s="822"/>
      <c r="DZ33" s="822"/>
      <c r="EA33" s="822"/>
      <c r="EB33" s="822"/>
      <c r="EC33" s="822"/>
      <c r="ED33" s="822"/>
      <c r="EE33" s="822"/>
      <c r="EF33" s="822"/>
      <c r="EG33" s="822"/>
      <c r="EH33" s="822"/>
      <c r="EI33" s="822"/>
      <c r="EJ33" s="822"/>
      <c r="EK33" s="822"/>
      <c r="EL33" s="822"/>
      <c r="EM33" s="822"/>
      <c r="EN33" s="822"/>
      <c r="EO33" s="822"/>
      <c r="EP33" s="822"/>
      <c r="EQ33" s="822"/>
      <c r="ER33" s="822"/>
      <c r="ES33" s="822"/>
      <c r="ET33" s="822"/>
      <c r="EU33" s="822"/>
      <c r="EV33" s="822"/>
      <c r="EW33" s="822"/>
      <c r="EX33" s="822"/>
      <c r="EY33" s="822"/>
      <c r="EZ33" s="822"/>
      <c r="FA33" s="822"/>
      <c r="FB33" s="822"/>
      <c r="FC33" s="822"/>
      <c r="FD33" s="822"/>
      <c r="FE33" s="822"/>
      <c r="FF33" s="822"/>
      <c r="FG33" s="822"/>
      <c r="FH33" s="822"/>
      <c r="FI33" s="822"/>
      <c r="FJ33" s="822"/>
      <c r="FK33" s="822"/>
      <c r="FL33" s="822"/>
      <c r="FM33" s="822"/>
      <c r="FN33" s="822"/>
      <c r="FO33" s="822"/>
      <c r="FP33" s="822"/>
      <c r="FQ33" s="822"/>
      <c r="FR33" s="822"/>
      <c r="FS33" s="822"/>
      <c r="FT33" s="822"/>
      <c r="FU33" s="822"/>
      <c r="FV33" s="822"/>
      <c r="FW33" s="822"/>
      <c r="FX33" s="822"/>
      <c r="FY33" s="822"/>
      <c r="FZ33" s="822"/>
      <c r="GA33" s="822"/>
      <c r="GB33" s="822"/>
      <c r="GC33" s="822"/>
      <c r="GD33" s="822"/>
      <c r="GE33" s="822"/>
      <c r="GF33" s="822"/>
      <c r="GG33" s="822"/>
      <c r="GH33" s="822"/>
      <c r="GI33" s="822"/>
      <c r="GJ33" s="822"/>
      <c r="GK33" s="822"/>
      <c r="GL33" s="822"/>
      <c r="GM33" s="822"/>
      <c r="GN33" s="822"/>
      <c r="GO33" s="822"/>
      <c r="GP33" s="822"/>
      <c r="GQ33" s="822"/>
      <c r="GR33" s="822"/>
      <c r="GS33" s="822"/>
      <c r="GT33" s="822"/>
      <c r="GU33" s="822"/>
      <c r="GV33" s="822"/>
      <c r="GW33" s="822"/>
      <c r="GX33" s="822"/>
      <c r="GY33" s="822"/>
      <c r="GZ33" s="822"/>
      <c r="HA33" s="822"/>
      <c r="HB33" s="822"/>
      <c r="HC33" s="822"/>
      <c r="HD33" s="822"/>
      <c r="HE33" s="822"/>
      <c r="HF33" s="822"/>
      <c r="HG33" s="822"/>
      <c r="HH33" s="822"/>
      <c r="HI33" s="822"/>
      <c r="HJ33" s="822"/>
      <c r="HK33" s="822"/>
      <c r="HL33" s="822"/>
      <c r="HM33" s="822"/>
      <c r="HN33" s="822"/>
      <c r="HO33" s="822"/>
      <c r="HP33" s="822"/>
      <c r="HQ33" s="822"/>
      <c r="HR33" s="822"/>
      <c r="HS33" s="822"/>
      <c r="HT33" s="822"/>
      <c r="HU33" s="822"/>
      <c r="HV33" s="822"/>
      <c r="HW33" s="822"/>
      <c r="HX33" s="822"/>
      <c r="HY33" s="822"/>
      <c r="HZ33" s="822"/>
      <c r="IA33" s="822"/>
      <c r="IB33" s="822"/>
      <c r="IC33" s="822"/>
      <c r="ID33" s="822"/>
      <c r="IE33" s="822"/>
      <c r="IF33" s="822"/>
      <c r="IG33" s="822"/>
      <c r="IH33" s="822"/>
      <c r="II33" s="822"/>
      <c r="IJ33" s="822"/>
      <c r="IK33" s="822"/>
      <c r="IL33" s="822"/>
      <c r="IM33" s="822"/>
      <c r="IN33" s="822"/>
      <c r="IO33" s="822"/>
    </row>
    <row r="34" spans="1:249" ht="18" customHeight="1">
      <c r="A34" s="929"/>
      <c r="B34" s="930"/>
      <c r="C34" s="930"/>
      <c r="D34" s="932"/>
      <c r="E34" s="5"/>
      <c r="F34" s="5"/>
      <c r="G34" s="821"/>
      <c r="H34" s="821"/>
      <c r="I34" s="821"/>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c r="AH34" s="822"/>
      <c r="AI34" s="822"/>
      <c r="AJ34" s="822"/>
      <c r="AK34" s="822"/>
      <c r="AL34" s="822"/>
      <c r="AM34" s="822"/>
      <c r="AN34" s="822"/>
      <c r="AO34" s="822"/>
      <c r="AP34" s="822"/>
      <c r="AQ34" s="822"/>
      <c r="AR34" s="822"/>
      <c r="AS34" s="822"/>
      <c r="AT34" s="822"/>
      <c r="AU34" s="822"/>
      <c r="AV34" s="822"/>
      <c r="AW34" s="822"/>
      <c r="AX34" s="822"/>
      <c r="AY34" s="822"/>
      <c r="AZ34" s="822"/>
      <c r="BA34" s="822"/>
      <c r="BB34" s="822"/>
      <c r="BC34" s="822"/>
      <c r="BD34" s="822"/>
      <c r="BE34" s="822"/>
      <c r="BF34" s="822"/>
      <c r="BG34" s="822"/>
      <c r="BH34" s="822"/>
      <c r="BI34" s="822"/>
      <c r="BJ34" s="822"/>
      <c r="BK34" s="822"/>
      <c r="BL34" s="822"/>
      <c r="BM34" s="822"/>
      <c r="BN34" s="822"/>
      <c r="BO34" s="822"/>
      <c r="BP34" s="822"/>
      <c r="BQ34" s="822"/>
      <c r="BR34" s="822"/>
      <c r="BS34" s="822"/>
      <c r="BT34" s="822"/>
      <c r="BU34" s="822"/>
      <c r="BV34" s="822"/>
      <c r="BW34" s="822"/>
      <c r="BX34" s="822"/>
      <c r="BY34" s="822"/>
      <c r="BZ34" s="822"/>
      <c r="CA34" s="822"/>
      <c r="CB34" s="822"/>
      <c r="CC34" s="822"/>
      <c r="CD34" s="822"/>
      <c r="CE34" s="822"/>
      <c r="CF34" s="822"/>
      <c r="CG34" s="822"/>
      <c r="CH34" s="822"/>
      <c r="CI34" s="822"/>
      <c r="CJ34" s="822"/>
      <c r="CK34" s="822"/>
      <c r="CL34" s="822"/>
      <c r="CM34" s="822"/>
      <c r="CN34" s="822"/>
      <c r="CO34" s="822"/>
      <c r="CP34" s="822"/>
      <c r="CQ34" s="822"/>
      <c r="CR34" s="822"/>
      <c r="CS34" s="822"/>
      <c r="CT34" s="822"/>
      <c r="CU34" s="822"/>
      <c r="CV34" s="822"/>
      <c r="CW34" s="822"/>
      <c r="CX34" s="822"/>
      <c r="CY34" s="822"/>
      <c r="CZ34" s="822"/>
      <c r="DA34" s="822"/>
      <c r="DB34" s="822"/>
      <c r="DC34" s="822"/>
      <c r="DD34" s="822"/>
      <c r="DE34" s="822"/>
      <c r="DF34" s="822"/>
      <c r="DG34" s="822"/>
      <c r="DH34" s="822"/>
      <c r="DI34" s="822"/>
      <c r="DJ34" s="822"/>
      <c r="DK34" s="822"/>
      <c r="DL34" s="822"/>
      <c r="DM34" s="822"/>
      <c r="DN34" s="822"/>
      <c r="DO34" s="822"/>
      <c r="DP34" s="822"/>
      <c r="DQ34" s="822"/>
      <c r="DR34" s="822"/>
      <c r="DS34" s="822"/>
      <c r="DT34" s="822"/>
      <c r="DU34" s="822"/>
      <c r="DV34" s="822"/>
      <c r="DW34" s="822"/>
      <c r="DX34" s="822"/>
      <c r="DY34" s="822"/>
      <c r="DZ34" s="822"/>
      <c r="EA34" s="822"/>
      <c r="EB34" s="822"/>
      <c r="EC34" s="822"/>
      <c r="ED34" s="822"/>
      <c r="EE34" s="822"/>
      <c r="EF34" s="822"/>
      <c r="EG34" s="822"/>
      <c r="EH34" s="822"/>
      <c r="EI34" s="822"/>
      <c r="EJ34" s="822"/>
      <c r="EK34" s="822"/>
      <c r="EL34" s="822"/>
      <c r="EM34" s="822"/>
      <c r="EN34" s="822"/>
      <c r="EO34" s="822"/>
      <c r="EP34" s="822"/>
      <c r="EQ34" s="822"/>
      <c r="ER34" s="822"/>
      <c r="ES34" s="822"/>
      <c r="ET34" s="822"/>
      <c r="EU34" s="822"/>
      <c r="EV34" s="822"/>
      <c r="EW34" s="822"/>
      <c r="EX34" s="822"/>
      <c r="EY34" s="822"/>
      <c r="EZ34" s="822"/>
      <c r="FA34" s="822"/>
      <c r="FB34" s="822"/>
      <c r="FC34" s="822"/>
      <c r="FD34" s="822"/>
      <c r="FE34" s="822"/>
      <c r="FF34" s="822"/>
      <c r="FG34" s="822"/>
      <c r="FH34" s="822"/>
      <c r="FI34" s="822"/>
      <c r="FJ34" s="822"/>
      <c r="FK34" s="822"/>
      <c r="FL34" s="822"/>
      <c r="FM34" s="822"/>
      <c r="FN34" s="822"/>
      <c r="FO34" s="822"/>
      <c r="FP34" s="822"/>
      <c r="FQ34" s="822"/>
      <c r="FR34" s="822"/>
      <c r="FS34" s="822"/>
      <c r="FT34" s="822"/>
      <c r="FU34" s="822"/>
      <c r="FV34" s="822"/>
      <c r="FW34" s="822"/>
      <c r="FX34" s="822"/>
      <c r="FY34" s="822"/>
      <c r="FZ34" s="822"/>
      <c r="GA34" s="822"/>
      <c r="GB34" s="822"/>
      <c r="GC34" s="822"/>
      <c r="GD34" s="822"/>
      <c r="GE34" s="822"/>
      <c r="GF34" s="822"/>
      <c r="GG34" s="822"/>
      <c r="GH34" s="822"/>
      <c r="GI34" s="822"/>
      <c r="GJ34" s="822"/>
      <c r="GK34" s="822"/>
      <c r="GL34" s="822"/>
      <c r="GM34" s="822"/>
      <c r="GN34" s="822"/>
      <c r="GO34" s="822"/>
      <c r="GP34" s="822"/>
      <c r="GQ34" s="822"/>
      <c r="GR34" s="822"/>
      <c r="GS34" s="822"/>
      <c r="GT34" s="822"/>
      <c r="GU34" s="822"/>
      <c r="GV34" s="822"/>
      <c r="GW34" s="822"/>
      <c r="GX34" s="822"/>
      <c r="GY34" s="822"/>
      <c r="GZ34" s="822"/>
      <c r="HA34" s="822"/>
      <c r="HB34" s="822"/>
      <c r="HC34" s="822"/>
      <c r="HD34" s="822"/>
      <c r="HE34" s="822"/>
      <c r="HF34" s="822"/>
      <c r="HG34" s="822"/>
      <c r="HH34" s="822"/>
      <c r="HI34" s="822"/>
      <c r="HJ34" s="822"/>
      <c r="HK34" s="822"/>
      <c r="HL34" s="822"/>
      <c r="HM34" s="822"/>
      <c r="HN34" s="822"/>
      <c r="HO34" s="822"/>
      <c r="HP34" s="822"/>
      <c r="HQ34" s="822"/>
      <c r="HR34" s="822"/>
      <c r="HS34" s="822"/>
      <c r="HT34" s="822"/>
      <c r="HU34" s="822"/>
      <c r="HV34" s="822"/>
      <c r="HW34" s="822"/>
      <c r="HX34" s="822"/>
      <c r="HY34" s="822"/>
      <c r="HZ34" s="822"/>
      <c r="IA34" s="822"/>
      <c r="IB34" s="822"/>
      <c r="IC34" s="822"/>
      <c r="ID34" s="822"/>
      <c r="IE34" s="822"/>
      <c r="IF34" s="822"/>
      <c r="IG34" s="822"/>
      <c r="IH34" s="822"/>
      <c r="II34" s="822"/>
      <c r="IJ34" s="822"/>
      <c r="IK34" s="822"/>
      <c r="IL34" s="822"/>
      <c r="IM34" s="822"/>
      <c r="IN34" s="822"/>
      <c r="IO34" s="822"/>
    </row>
    <row r="35" spans="1:249" ht="18" customHeight="1">
      <c r="A35" s="933"/>
      <c r="B35" s="932"/>
      <c r="C35" s="932"/>
      <c r="D35" s="932"/>
      <c r="E35" s="4" t="s">
        <v>3116</v>
      </c>
      <c r="F35" s="5"/>
      <c r="G35" s="5"/>
      <c r="H35" s="5"/>
      <c r="I35" s="5"/>
    </row>
    <row r="36" spans="1:249" ht="18" customHeight="1">
      <c r="A36" s="924" t="s">
        <v>3324</v>
      </c>
      <c r="B36" s="925"/>
      <c r="C36" s="1568" t="s">
        <v>4414</v>
      </c>
      <c r="D36" s="927"/>
      <c r="E36" s="1569" t="s">
        <v>3117</v>
      </c>
      <c r="F36" s="5"/>
      <c r="G36" s="5"/>
      <c r="H36" s="5"/>
      <c r="I36" s="5"/>
    </row>
    <row r="37" spans="1:249" ht="18" customHeight="1">
      <c r="A37" s="934"/>
      <c r="B37" s="935"/>
      <c r="C37" s="935"/>
      <c r="D37" s="927"/>
      <c r="E37" s="1569"/>
      <c r="F37" s="5"/>
      <c r="G37" s="5"/>
      <c r="H37" s="5"/>
      <c r="I37" s="5"/>
    </row>
    <row r="38" spans="1:249" ht="18" customHeight="1">
      <c r="A38" s="924" t="s">
        <v>3325</v>
      </c>
      <c r="B38" s="925"/>
      <c r="C38" s="1568" t="s">
        <v>4415</v>
      </c>
      <c r="D38" s="927"/>
      <c r="E38" s="1569" t="s">
        <v>3118</v>
      </c>
      <c r="F38" s="5"/>
      <c r="G38" s="5"/>
      <c r="H38" s="5"/>
      <c r="I38" s="5"/>
    </row>
    <row r="39" spans="1:249" ht="18" customHeight="1">
      <c r="A39" s="934"/>
      <c r="B39" s="935"/>
      <c r="C39" s="935" t="s">
        <v>2025</v>
      </c>
      <c r="D39" s="927"/>
      <c r="E39" s="1569"/>
      <c r="F39" s="5"/>
      <c r="G39" s="5"/>
      <c r="H39" s="5"/>
      <c r="I39" s="5"/>
    </row>
    <row r="40" spans="1:249" ht="18" customHeight="1">
      <c r="A40" s="924" t="s">
        <v>3326</v>
      </c>
      <c r="B40" s="925"/>
      <c r="C40" s="1568" t="s">
        <v>5541</v>
      </c>
      <c r="D40" s="927"/>
      <c r="E40" s="1569" t="s">
        <v>3119</v>
      </c>
      <c r="F40" s="5"/>
      <c r="G40" s="5"/>
      <c r="H40" s="5"/>
      <c r="I40" s="5"/>
    </row>
    <row r="41" spans="1:249" ht="18" customHeight="1">
      <c r="A41" s="928"/>
      <c r="B41" s="923"/>
      <c r="C41" s="932"/>
      <c r="D41" s="932"/>
      <c r="E41" s="5"/>
      <c r="F41" s="5"/>
      <c r="G41" s="5"/>
      <c r="H41" s="5"/>
      <c r="I41" s="5"/>
    </row>
    <row r="42" spans="1:249" ht="18" customHeight="1">
      <c r="A42" s="928"/>
      <c r="B42" s="923"/>
      <c r="C42" s="932"/>
      <c r="D42" s="932"/>
      <c r="E42" s="5"/>
      <c r="F42" s="5"/>
      <c r="G42" s="5"/>
      <c r="H42" s="5"/>
      <c r="I42" s="5"/>
    </row>
    <row r="43" spans="1:249" ht="18" customHeight="1">
      <c r="A43" s="928"/>
      <c r="B43" s="923"/>
      <c r="C43" s="932"/>
      <c r="D43" s="932"/>
      <c r="E43" s="5"/>
      <c r="F43" s="5"/>
      <c r="G43" s="5"/>
      <c r="H43" s="5"/>
      <c r="I43" s="5"/>
    </row>
    <row r="44" spans="1:249" ht="18" customHeight="1">
      <c r="A44" s="928"/>
      <c r="B44" s="923"/>
      <c r="C44" s="932"/>
      <c r="D44" s="932"/>
      <c r="E44" s="5"/>
      <c r="F44" s="5"/>
      <c r="G44" s="5"/>
      <c r="H44" s="5"/>
      <c r="I44" s="5"/>
    </row>
    <row r="45" spans="1:249" ht="18" customHeight="1">
      <c r="A45" s="928"/>
      <c r="B45" s="923"/>
      <c r="C45" s="932"/>
      <c r="D45" s="932"/>
      <c r="E45" s="5"/>
      <c r="F45" s="5"/>
      <c r="G45" s="5"/>
      <c r="H45" s="5"/>
      <c r="I45" s="5"/>
    </row>
    <row r="46" spans="1:249" ht="18" customHeight="1">
      <c r="A46" s="928" t="str">
        <f>"Year ended "&amp;C38</f>
        <v>Year ended 12/31/14</v>
      </c>
      <c r="B46" s="923"/>
      <c r="C46" s="932"/>
      <c r="D46" s="932"/>
      <c r="E46" s="5"/>
      <c r="F46" s="5"/>
      <c r="G46" s="5"/>
      <c r="H46" s="5"/>
      <c r="I46" s="5"/>
    </row>
    <row r="47" spans="1:249" ht="18" customHeight="1">
      <c r="A47" s="928"/>
      <c r="B47" s="923"/>
      <c r="C47" s="932"/>
      <c r="D47" s="932"/>
      <c r="E47" s="5"/>
      <c r="F47" s="5"/>
      <c r="G47" s="5"/>
      <c r="H47" s="5"/>
      <c r="I47" s="5"/>
    </row>
    <row r="48" spans="1:249" ht="18" customHeight="1">
      <c r="A48" s="928"/>
      <c r="B48" s="923"/>
      <c r="C48" s="932"/>
      <c r="D48" s="932"/>
      <c r="E48" s="5"/>
      <c r="F48" s="5"/>
      <c r="G48" s="5"/>
      <c r="H48" s="5"/>
      <c r="I48" s="5"/>
    </row>
    <row r="49" spans="1:9" ht="13.5" customHeight="1">
      <c r="A49" s="922"/>
      <c r="B49" s="4"/>
      <c r="C49" s="5"/>
      <c r="D49" s="5"/>
      <c r="E49" s="5"/>
      <c r="F49" s="5"/>
      <c r="G49" s="5"/>
      <c r="H49" s="5"/>
      <c r="I49" s="5"/>
    </row>
    <row r="50" spans="1:9" ht="15" customHeight="1">
      <c r="A50" s="922" t="str">
        <f>"Annual Report of "&amp;C25</f>
        <v>Annual Report of Central Hudson Gas &amp; Electric</v>
      </c>
      <c r="B50" s="4"/>
      <c r="C50" s="5"/>
      <c r="D50" s="5"/>
      <c r="E50" s="5"/>
      <c r="F50" s="5"/>
      <c r="G50" s="5"/>
      <c r="H50" s="5"/>
      <c r="I50" s="5"/>
    </row>
    <row r="51" spans="1:9" ht="13.5" customHeight="1">
      <c r="A51" s="922"/>
      <c r="B51" s="4"/>
      <c r="C51" s="5"/>
      <c r="D51" s="5"/>
      <c r="E51" s="5"/>
      <c r="F51" s="5"/>
      <c r="G51" s="5"/>
      <c r="H51" s="5"/>
      <c r="I51" s="5"/>
    </row>
    <row r="52" spans="1:9" ht="15.6" customHeight="1">
      <c r="A52" s="922" t="str">
        <f>"Annual Report of "&amp;C25&amp;"                                                       "&amp;A6</f>
        <v>Annual Report of Central Hudson Gas &amp; Electric                                                       Year ended 12/31/14</v>
      </c>
      <c r="B52" s="4"/>
      <c r="C52" s="5"/>
      <c r="D52" s="5"/>
      <c r="E52" s="5"/>
      <c r="F52" s="5"/>
      <c r="G52" s="5"/>
      <c r="H52" s="5"/>
      <c r="I52" s="5"/>
    </row>
    <row r="53" spans="1:9" ht="13.5" customHeight="1">
      <c r="A53" s="922"/>
      <c r="B53" s="4"/>
      <c r="C53" s="5"/>
      <c r="D53" s="5"/>
      <c r="E53" s="5"/>
      <c r="F53" s="5"/>
      <c r="G53" s="5"/>
      <c r="H53" s="5"/>
      <c r="I53" s="5"/>
    </row>
    <row r="54" spans="1:9" ht="15" customHeight="1">
      <c r="A54" s="922" t="str">
        <f>"Annual Report of "&amp;C25&amp;"                                                                           "&amp;A6</f>
        <v>Annual Report of Central Hudson Gas &amp; Electric                                                                           Year ended 12/31/14</v>
      </c>
      <c r="B54" s="4"/>
      <c r="C54" s="5"/>
      <c r="D54" s="5"/>
      <c r="E54" s="5"/>
      <c r="F54" s="5"/>
      <c r="G54" s="5"/>
      <c r="H54" s="5"/>
      <c r="I54" s="5"/>
    </row>
    <row r="55" spans="1:9" ht="13.5" customHeight="1">
      <c r="A55" s="922"/>
      <c r="B55" s="4"/>
      <c r="C55" s="5"/>
      <c r="D55" s="5"/>
      <c r="E55" s="5"/>
      <c r="F55" s="5"/>
      <c r="G55" s="5"/>
      <c r="H55" s="5"/>
      <c r="I55" s="5"/>
    </row>
    <row r="56" spans="1:9" ht="15" customHeight="1">
      <c r="A56" s="922" t="str">
        <f>"Annual Report of "&amp;C25&amp;"                                                                                     "&amp;A6</f>
        <v>Annual Report of Central Hudson Gas &amp; Electric                                                                                     Year ended 12/31/14</v>
      </c>
      <c r="B56" s="4"/>
      <c r="C56" s="5"/>
      <c r="D56" s="5"/>
      <c r="E56" s="5"/>
      <c r="F56" s="5"/>
      <c r="G56" s="5"/>
      <c r="H56" s="5"/>
      <c r="I56" s="5"/>
    </row>
    <row r="57" spans="1:9" ht="13.5" customHeight="1">
      <c r="A57" s="922"/>
      <c r="B57" s="4"/>
      <c r="C57" s="5"/>
      <c r="D57" s="5"/>
      <c r="E57" s="5"/>
      <c r="F57" s="5"/>
      <c r="G57" s="5"/>
      <c r="H57" s="5"/>
      <c r="I57" s="5"/>
    </row>
    <row r="58" spans="1:9" ht="15" customHeight="1">
      <c r="A58" s="922" t="str">
        <f>"Annual Report of "&amp;C25&amp;"                                                                                                 "&amp;A6</f>
        <v>Annual Report of Central Hudson Gas &amp; Electric                                                                                                 Year ended 12/31/14</v>
      </c>
      <c r="B58" s="4"/>
      <c r="C58" s="5"/>
      <c r="D58" s="5"/>
      <c r="E58" s="5"/>
      <c r="F58" s="5"/>
      <c r="G58" s="5"/>
      <c r="H58" s="5"/>
      <c r="I58" s="5"/>
    </row>
    <row r="59" spans="1:9" ht="13.5" customHeight="1">
      <c r="A59" s="922"/>
      <c r="B59" s="4"/>
      <c r="C59" s="5"/>
      <c r="D59" s="5"/>
      <c r="E59" s="5"/>
      <c r="F59" s="5"/>
      <c r="G59" s="5"/>
      <c r="H59" s="5"/>
      <c r="I59" s="5"/>
    </row>
    <row r="60" spans="1:9" ht="15" customHeight="1">
      <c r="A60" s="922" t="str">
        <f>"Annual Report of "&amp;C25&amp;"                                                                                                              "&amp;A6</f>
        <v>Annual Report of Central Hudson Gas &amp; Electric                                                                                                              Year ended 12/31/14</v>
      </c>
      <c r="B60" s="4"/>
      <c r="C60" s="5"/>
      <c r="D60" s="5"/>
      <c r="E60" s="5"/>
      <c r="F60" s="5"/>
      <c r="G60" s="5"/>
      <c r="H60" s="5"/>
      <c r="I60" s="5"/>
    </row>
    <row r="61" spans="1:9" ht="13.5" customHeight="1">
      <c r="A61" s="922"/>
      <c r="B61" s="4"/>
      <c r="C61" s="5"/>
      <c r="D61" s="5"/>
      <c r="E61" s="5"/>
      <c r="F61" s="5"/>
      <c r="G61" s="5"/>
      <c r="H61" s="5"/>
      <c r="I61" s="5"/>
    </row>
    <row r="62" spans="1:9" ht="15" customHeight="1">
      <c r="A62" s="922" t="str">
        <f>"Annual Report of "&amp;C25&amp;"                                                                                                                            "&amp;A6</f>
        <v>Annual Report of Central Hudson Gas &amp; Electric                                                                                                                            Year ended 12/31/14</v>
      </c>
      <c r="B62" s="4"/>
      <c r="C62" s="5"/>
      <c r="D62" s="5"/>
      <c r="E62" s="5"/>
      <c r="F62" s="5"/>
      <c r="G62" s="5"/>
      <c r="H62" s="5"/>
      <c r="I62" s="5"/>
    </row>
    <row r="63" spans="1:9" ht="13.5" customHeight="1">
      <c r="A63" s="922"/>
      <c r="B63" s="4"/>
      <c r="C63" s="5"/>
      <c r="D63" s="5"/>
      <c r="E63" s="5"/>
      <c r="F63" s="5"/>
      <c r="G63" s="5"/>
      <c r="H63" s="5"/>
      <c r="I63" s="5"/>
    </row>
    <row r="64" spans="1:9" ht="15.6" customHeight="1">
      <c r="A64" s="922" t="str">
        <f>"Annual Report of "&amp;C25&amp;"                                                                                                                                       "&amp;A6</f>
        <v>Annual Report of Central Hudson Gas &amp; Electric                                                                                                                                       Year ended 12/31/14</v>
      </c>
      <c r="B64" s="4"/>
      <c r="C64" s="5"/>
      <c r="D64" s="5"/>
      <c r="E64" s="5"/>
      <c r="F64" s="5"/>
      <c r="G64" s="5"/>
      <c r="H64" s="5"/>
      <c r="I64" s="5"/>
    </row>
    <row r="65" spans="1:9" ht="13.5" customHeight="1">
      <c r="A65" s="922"/>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823"/>
      <c r="B70" s="823"/>
      <c r="C70" s="823"/>
      <c r="D70" s="823"/>
      <c r="E70" s="823"/>
    </row>
  </sheetData>
  <customSheetViews>
    <customSheetView guid="{98C50475-4C04-4614-833E-ABC6EEFF4E8E}" scale="75" colorId="8" showPageBreaks="1" fitToPage="1" printArea="1" topLeftCell="A31">
      <selection activeCell="C41" sqref="C41"/>
      <colBreaks count="1" manualBreakCount="1">
        <brk id="4" max="1048575" man="1"/>
      </colBreaks>
      <pageMargins left="0.5" right="0.5" top="0.5" bottom="0.5" header="0.5" footer="0.5"/>
      <pageSetup scale="60" orientation="portrait" horizontalDpi="300" verticalDpi="300" r:id="rId1"/>
      <headerFooter alignWithMargins="0"/>
    </customSheetView>
    <customSheetView guid="{C6EFCE4C-D5CB-4C1D-A286-0DC52BE770F9}" scale="75" colorId="8" showPageBreaks="1" fitToPage="1" printArea="1">
      <selection activeCell="A46" sqref="A46"/>
      <colBreaks count="1" manualBreakCount="1">
        <brk id="4" max="1048575" man="1"/>
      </colBreaks>
      <pageMargins left="0.5" right="0.5" top="0.5" bottom="0.5" header="0.5" footer="0.5"/>
      <pageSetup scale="60" orientation="portrait" horizontalDpi="300" verticalDpi="300" r:id="rId2"/>
      <headerFooter alignWithMargins="0"/>
    </customSheetView>
    <customSheetView guid="{4BC658A1-0B43-4474-B09F-01138A2D4649}" scale="75" colorId="8" showPageBreaks="1" fitToPage="1">
      <selection activeCell="A46" sqref="A46"/>
      <colBreaks count="2" manualBreakCount="2">
        <brk id="4" max="1048575" man="1"/>
        <brk id="9" max="1048575" man="1"/>
      </colBreaks>
      <pageMargins left="0.5" right="0.5" top="0.5" bottom="0.5" header="0.5" footer="0.5"/>
      <pageSetup scale="51" orientation="portrait" horizontalDpi="300" verticalDpi="300" r:id="rId3"/>
      <headerFooter alignWithMargins="0"/>
    </customSheetView>
    <customSheetView guid="{615B5AE4-EF39-45E8-9166-92037A1A48C3}" scale="75" colorId="8" showPageBreaks="1" fitToPage="1" printArea="1" topLeftCell="A13">
      <selection activeCell="C54" sqref="C54"/>
      <colBreaks count="1" manualBreakCount="1">
        <brk id="4" max="1048575" man="1"/>
      </colBreaks>
      <pageMargins left="0.5" right="0.5" top="0.5" bottom="0.5" header="0.5" footer="0.5"/>
      <pageSetup scale="60" orientation="portrait" horizontalDpi="300" verticalDpi="300" r:id="rId4"/>
      <headerFooter alignWithMargins="0"/>
    </customSheetView>
    <customSheetView guid="{5615FF12-3AD0-401B-9520-85684B49B8C2}" scale="75" colorId="8" fitToPage="1" topLeftCell="A13">
      <selection activeCell="C54" sqref="C54"/>
      <colBreaks count="1" manualBreakCount="1">
        <brk id="4" max="1048575" man="1"/>
      </colBreaks>
      <pageMargins left="0.5" right="0.5" top="0.5" bottom="0.5" header="0.5" footer="0.5"/>
      <pageSetup scale="60" orientation="portrait" horizontalDpi="300" verticalDpi="300" r:id="rId5"/>
      <headerFooter alignWithMargins="0"/>
    </customSheetView>
    <customSheetView guid="{770BB473-BE5C-4268-9ADA-B2B104B49C99}" scale="75" colorId="8" showPageBreaks="1" fitToPage="1" printArea="1">
      <selection activeCell="A46" sqref="A46"/>
      <colBreaks count="1" manualBreakCount="1">
        <brk id="4" max="1048575" man="1"/>
      </colBreaks>
      <pageMargins left="0.5" right="0.5" top="0.5" bottom="0.5" header="0.5" footer="0.5"/>
      <pageSetup scale="60" orientation="portrait" horizontalDpi="300" verticalDpi="300" r:id="rId6"/>
      <headerFooter alignWithMargins="0"/>
    </customSheetView>
    <customSheetView guid="{2DCD765F-7FFB-4119-8ABA-95F832C93250}" scale="75" colorId="8" showPageBreaks="1" fitToPage="1" printArea="1" topLeftCell="A13">
      <selection activeCell="C54" sqref="C54"/>
      <colBreaks count="1" manualBreakCount="1">
        <brk id="4" max="1048575" man="1"/>
      </colBreaks>
      <pageMargins left="0.5" right="0.5" top="0.5" bottom="0.5" header="0.5" footer="0.5"/>
      <pageSetup scale="60" orientation="portrait" horizontalDpi="300" verticalDpi="300" r:id="rId7"/>
      <headerFooter alignWithMargins="0"/>
    </customSheetView>
    <customSheetView guid="{9A54DEF0-DEC4-4137-89B1-509D03916E27}" scale="75" colorId="8" fitToPage="1">
      <selection activeCell="A13" sqref="A13"/>
      <colBreaks count="4" manualBreakCount="4">
        <brk id="4" max="1048575" man="1"/>
        <brk id="8" max="1048575" man="1"/>
        <brk id="9" max="1048575" man="1"/>
        <brk id="21" max="1048575" man="1"/>
      </colBreaks>
      <pageMargins left="0.5" right="0.5" top="0.5" bottom="0.5" header="0.5" footer="0.5"/>
      <pageSetup scale="51" orientation="portrait" horizontalDpi="300" verticalDpi="300" r:id="rId8"/>
      <headerFooter alignWithMargins="0"/>
    </customSheetView>
    <customSheetView guid="{3F1C1F7F-1627-415A-A980-D9471073F5DE}" scale="75" colorId="8" showPageBreaks="1" fitToPage="1">
      <selection activeCell="A13" sqref="A13"/>
      <colBreaks count="4" manualBreakCount="4">
        <brk id="4" max="1048575" man="1"/>
        <brk id="8" max="1048575" man="1"/>
        <brk id="9" max="1048575" man="1"/>
        <brk id="21" max="1048575" man="1"/>
      </colBreaks>
      <pageMargins left="0.5" right="0.5" top="0.5" bottom="0.5" header="0.5" footer="0.5"/>
      <pageSetup scale="51" orientation="portrait" horizontalDpi="300" verticalDpi="300" r:id="rId9"/>
      <headerFooter alignWithMargins="0"/>
    </customSheetView>
    <customSheetView guid="{139C5046-2F46-48F5-A0B9-76AEA7D78668}" scale="75" colorId="8" fitToPage="1">
      <selection activeCell="A13" sqref="A13"/>
      <colBreaks count="4" manualBreakCount="4">
        <brk id="4" max="1048575" man="1"/>
        <brk id="8" max="1048575" man="1"/>
        <brk id="9" max="1048575" man="1"/>
        <brk id="21" max="1048575" man="1"/>
      </colBreaks>
      <pageMargins left="0.5" right="0.5" top="0.5" bottom="0.5" header="0.5" footer="0.5"/>
      <pageSetup scale="51" orientation="portrait" horizontalDpi="300" verticalDpi="300" r:id="rId10"/>
      <headerFooter alignWithMargins="0"/>
    </customSheetView>
    <customSheetView guid="{B81AA01E-C0DE-4A87-A251-E1F5DB0B073A}" scale="75" colorId="8" fitToPage="1">
      <selection activeCell="A13" sqref="A13"/>
      <colBreaks count="4" manualBreakCount="4">
        <brk id="4" max="1048575" man="1"/>
        <brk id="8" max="1048575" man="1"/>
        <brk id="9" max="1048575" man="1"/>
        <brk id="21" max="1048575" man="1"/>
      </colBreaks>
      <pageMargins left="0.5" right="0.5" top="0.5" bottom="0.5" header="0.5" footer="0.5"/>
      <pageSetup scale="51" orientation="portrait" horizontalDpi="300" verticalDpi="300" r:id="rId11"/>
      <headerFooter alignWithMargins="0"/>
    </customSheetView>
  </customSheetViews>
  <pageMargins left="0.5" right="0.5" top="0.5" bottom="0.5" header="0.5" footer="0.5"/>
  <pageSetup scale="60" orientation="portrait" horizontalDpi="300" verticalDpi="300" r:id="rId12"/>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fitToPage="1"/>
  </sheetPr>
  <dimension ref="A1:K150"/>
  <sheetViews>
    <sheetView defaultGridColor="0" view="pageBreakPreview" topLeftCell="D67" colorId="22" zoomScale="60" zoomScaleNormal="85" workbookViewId="0">
      <selection activeCell="N73" sqref="N73"/>
    </sheetView>
  </sheetViews>
  <sheetFormatPr defaultColWidth="9.6640625" defaultRowHeight="15"/>
  <cols>
    <col min="1" max="1" width="4.6640625" style="9" customWidth="1"/>
    <col min="2" max="2" width="35.6640625" style="9" customWidth="1"/>
    <col min="3" max="3" width="25.6640625" style="9" customWidth="1"/>
    <col min="4" max="5" width="20.6640625" style="9" customWidth="1"/>
    <col min="6" max="9" width="23.6640625" style="9" customWidth="1"/>
    <col min="10" max="10" width="5.6640625" style="9" customWidth="1"/>
    <col min="11" max="11" width="4.6640625" style="9" customWidth="1"/>
    <col min="12" max="16384" width="9.6640625" style="9"/>
  </cols>
  <sheetData>
    <row r="1" spans="1:11" ht="15.2" customHeight="1">
      <c r="A1" s="29" t="s">
        <v>3734</v>
      </c>
      <c r="B1" s="261"/>
      <c r="C1" s="66" t="s">
        <v>3735</v>
      </c>
      <c r="D1" s="262" t="s">
        <v>2038</v>
      </c>
      <c r="E1" s="67" t="s">
        <v>2039</v>
      </c>
      <c r="F1" s="29" t="s">
        <v>2036</v>
      </c>
      <c r="G1" s="263" t="s">
        <v>3735</v>
      </c>
      <c r="H1" s="263" t="s">
        <v>2038</v>
      </c>
      <c r="I1" s="263" t="s">
        <v>2039</v>
      </c>
      <c r="J1" s="66"/>
      <c r="K1" s="67"/>
    </row>
    <row r="2" spans="1:11" ht="15.2" customHeight="1">
      <c r="A2" s="72" t="str">
        <f>'Data Sheet'!$C$25</f>
        <v>Central Hudson Gas &amp; Electric</v>
      </c>
      <c r="B2" s="81"/>
      <c r="C2" s="17" t="s">
        <v>3736</v>
      </c>
      <c r="D2" s="78" t="s">
        <v>3760</v>
      </c>
      <c r="E2" s="73"/>
      <c r="F2" s="72" t="str">
        <f>'Data Sheet'!$C$25</f>
        <v>Central Hudson Gas &amp; Electric</v>
      </c>
      <c r="G2" s="98" t="s">
        <v>3736</v>
      </c>
      <c r="H2" s="98" t="s">
        <v>3760</v>
      </c>
      <c r="I2" s="98"/>
      <c r="J2" s="17"/>
      <c r="K2" s="73"/>
    </row>
    <row r="3" spans="1:11" ht="15.2" customHeight="1">
      <c r="A3" s="74" t="s">
        <v>3737</v>
      </c>
      <c r="B3" s="81"/>
      <c r="C3" s="17" t="s">
        <v>3738</v>
      </c>
      <c r="D3" s="847" t="str">
        <f>'Data Sheet'!$C$40</f>
        <v>4/15/2015</v>
      </c>
      <c r="E3" s="111" t="str">
        <f>'Data Sheet'!$C$38</f>
        <v>12/31/14</v>
      </c>
      <c r="F3" s="74"/>
      <c r="G3" s="105" t="s">
        <v>3738</v>
      </c>
      <c r="H3" s="848" t="str">
        <f>'Data Sheet'!$C$40</f>
        <v>4/15/2015</v>
      </c>
      <c r="I3" s="1576" t="str">
        <f>'Data Sheet'!$C$38</f>
        <v>12/31/14</v>
      </c>
      <c r="J3" s="77"/>
      <c r="K3" s="76"/>
    </row>
    <row r="4" spans="1:11" ht="15.2" customHeight="1">
      <c r="A4" s="264" t="s">
        <v>3739</v>
      </c>
      <c r="B4" s="265"/>
      <c r="C4" s="265"/>
      <c r="D4" s="265"/>
      <c r="E4" s="266"/>
      <c r="F4" s="264" t="s">
        <v>3740</v>
      </c>
      <c r="G4" s="265"/>
      <c r="H4" s="265"/>
      <c r="I4" s="265"/>
      <c r="J4" s="265"/>
      <c r="K4" s="266"/>
    </row>
    <row r="5" spans="1:11" ht="15.2" customHeight="1">
      <c r="A5" s="72"/>
      <c r="B5" s="17"/>
      <c r="C5" s="17"/>
      <c r="D5" s="17"/>
      <c r="E5" s="73"/>
      <c r="F5" s="72"/>
      <c r="G5" s="17"/>
      <c r="H5" s="17"/>
      <c r="I5" s="17"/>
      <c r="J5" s="17"/>
      <c r="K5" s="73"/>
    </row>
    <row r="6" spans="1:11" ht="15.2" customHeight="1">
      <c r="A6" s="267" t="s">
        <v>2391</v>
      </c>
      <c r="B6" s="268"/>
      <c r="C6" s="268"/>
      <c r="D6" s="268"/>
      <c r="E6" s="269"/>
      <c r="F6" s="267" t="s">
        <v>886</v>
      </c>
      <c r="G6" s="268"/>
      <c r="H6" s="268"/>
      <c r="I6" s="268"/>
      <c r="J6" s="268"/>
      <c r="K6" s="73"/>
    </row>
    <row r="7" spans="1:11" ht="15.2" customHeight="1">
      <c r="A7" s="267"/>
      <c r="B7" s="268"/>
      <c r="C7" s="268"/>
      <c r="D7" s="268"/>
      <c r="E7" s="269"/>
      <c r="F7" s="267" t="s">
        <v>887</v>
      </c>
      <c r="G7" s="268"/>
      <c r="H7" s="268"/>
      <c r="I7" s="268"/>
      <c r="J7" s="268"/>
      <c r="K7" s="73"/>
    </row>
    <row r="8" spans="1:11" ht="15.2" customHeight="1">
      <c r="A8" s="267" t="s">
        <v>888</v>
      </c>
      <c r="B8" s="268"/>
      <c r="C8" s="268"/>
      <c r="D8" s="268"/>
      <c r="E8" s="269"/>
      <c r="F8" s="267" t="s">
        <v>889</v>
      </c>
      <c r="G8" s="268"/>
      <c r="H8" s="268"/>
      <c r="I8" s="268"/>
      <c r="J8" s="268"/>
      <c r="K8" s="73"/>
    </row>
    <row r="9" spans="1:11" ht="15.2" customHeight="1">
      <c r="A9" s="267" t="s">
        <v>890</v>
      </c>
      <c r="B9" s="268"/>
      <c r="C9" s="268"/>
      <c r="D9" s="268"/>
      <c r="E9" s="269"/>
      <c r="F9" s="267"/>
      <c r="G9" s="268"/>
      <c r="H9" s="268"/>
      <c r="I9" s="268"/>
      <c r="J9" s="268"/>
      <c r="K9" s="73"/>
    </row>
    <row r="10" spans="1:11" ht="15.2" customHeight="1">
      <c r="A10" s="267" t="s">
        <v>891</v>
      </c>
      <c r="B10" s="268"/>
      <c r="C10" s="268"/>
      <c r="D10" s="268"/>
      <c r="E10" s="269"/>
      <c r="F10" s="267" t="s">
        <v>892</v>
      </c>
      <c r="G10" s="268"/>
      <c r="H10" s="268"/>
      <c r="I10" s="268"/>
      <c r="J10" s="268"/>
      <c r="K10" s="73"/>
    </row>
    <row r="11" spans="1:11" ht="15.2" customHeight="1">
      <c r="A11" s="267"/>
      <c r="B11" s="268"/>
      <c r="C11" s="268"/>
      <c r="D11" s="268"/>
      <c r="E11" s="269"/>
      <c r="F11" s="267" t="s">
        <v>893</v>
      </c>
      <c r="G11" s="268"/>
      <c r="H11" s="268"/>
      <c r="I11" s="268"/>
      <c r="J11" s="268"/>
      <c r="K11" s="73"/>
    </row>
    <row r="12" spans="1:11" ht="15.2" customHeight="1">
      <c r="A12" s="267" t="s">
        <v>894</v>
      </c>
      <c r="B12" s="268"/>
      <c r="C12" s="268"/>
      <c r="D12" s="268"/>
      <c r="E12" s="269"/>
      <c r="F12" s="267" t="s">
        <v>895</v>
      </c>
      <c r="G12" s="268"/>
      <c r="H12" s="268"/>
      <c r="I12" s="268"/>
      <c r="J12" s="268"/>
      <c r="K12" s="73"/>
    </row>
    <row r="13" spans="1:11" ht="15.2" customHeight="1">
      <c r="A13" s="267"/>
      <c r="B13" s="268"/>
      <c r="C13" s="268"/>
      <c r="D13" s="268"/>
      <c r="E13" s="269"/>
      <c r="F13" s="267" t="s">
        <v>896</v>
      </c>
      <c r="G13" s="268"/>
      <c r="H13" s="268"/>
      <c r="I13" s="268"/>
      <c r="J13" s="268"/>
      <c r="K13" s="73"/>
    </row>
    <row r="14" spans="1:11" ht="15.2" customHeight="1">
      <c r="A14" s="267" t="s">
        <v>897</v>
      </c>
      <c r="B14" s="268"/>
      <c r="C14" s="268"/>
      <c r="D14" s="268"/>
      <c r="E14" s="269"/>
      <c r="F14" s="267"/>
      <c r="G14" s="268"/>
      <c r="H14" s="268"/>
      <c r="I14" s="268"/>
      <c r="J14" s="268"/>
      <c r="K14" s="73"/>
    </row>
    <row r="15" spans="1:11" ht="15.2" customHeight="1">
      <c r="A15" s="267"/>
      <c r="B15" s="268"/>
      <c r="C15" s="268"/>
      <c r="D15" s="268"/>
      <c r="E15" s="269"/>
      <c r="F15" s="267" t="s">
        <v>898</v>
      </c>
      <c r="G15" s="268"/>
      <c r="H15" s="268"/>
      <c r="I15" s="268"/>
      <c r="J15" s="268"/>
      <c r="K15" s="73"/>
    </row>
    <row r="16" spans="1:11" ht="15.2" customHeight="1">
      <c r="A16" s="267" t="s">
        <v>717</v>
      </c>
      <c r="B16" s="268"/>
      <c r="C16" s="268"/>
      <c r="D16" s="268"/>
      <c r="E16" s="269"/>
      <c r="F16" s="267" t="s">
        <v>718</v>
      </c>
      <c r="G16" s="268"/>
      <c r="H16" s="268"/>
      <c r="I16" s="268"/>
      <c r="J16" s="268"/>
      <c r="K16" s="73"/>
    </row>
    <row r="17" spans="1:11" ht="15.2" customHeight="1">
      <c r="A17" s="267" t="s">
        <v>719</v>
      </c>
      <c r="B17" s="268"/>
      <c r="C17" s="268"/>
      <c r="D17" s="268"/>
      <c r="E17" s="269"/>
      <c r="F17" s="267"/>
      <c r="G17" s="268"/>
      <c r="H17" s="268"/>
      <c r="I17" s="268"/>
      <c r="J17" s="268"/>
      <c r="K17" s="73"/>
    </row>
    <row r="18" spans="1:11" ht="15.2" customHeight="1">
      <c r="A18" s="267" t="s">
        <v>720</v>
      </c>
      <c r="B18" s="268"/>
      <c r="C18" s="268"/>
      <c r="D18" s="268"/>
      <c r="E18" s="269"/>
      <c r="F18" s="267" t="s">
        <v>376</v>
      </c>
      <c r="G18" s="268"/>
      <c r="H18" s="268"/>
      <c r="I18" s="268"/>
      <c r="J18" s="268"/>
      <c r="K18" s="73"/>
    </row>
    <row r="19" spans="1:11" ht="15.2" customHeight="1">
      <c r="A19" s="267" t="s">
        <v>377</v>
      </c>
      <c r="B19" s="268"/>
      <c r="C19" s="268"/>
      <c r="D19" s="268"/>
      <c r="E19" s="269"/>
      <c r="F19" s="267" t="s">
        <v>378</v>
      </c>
      <c r="G19" s="268"/>
      <c r="H19" s="268"/>
      <c r="I19" s="268"/>
      <c r="J19" s="268"/>
      <c r="K19" s="73"/>
    </row>
    <row r="20" spans="1:11" ht="15.2" customHeight="1">
      <c r="A20" s="267" t="s">
        <v>379</v>
      </c>
      <c r="B20" s="268"/>
      <c r="C20" s="268"/>
      <c r="D20" s="268"/>
      <c r="E20" s="269"/>
      <c r="F20" s="267" t="s">
        <v>380</v>
      </c>
      <c r="G20" s="268"/>
      <c r="H20" s="268"/>
      <c r="I20" s="268"/>
      <c r="J20" s="268"/>
      <c r="K20" s="73"/>
    </row>
    <row r="21" spans="1:11" ht="15.2" customHeight="1">
      <c r="A21" s="267" t="s">
        <v>381</v>
      </c>
      <c r="B21" s="268"/>
      <c r="C21" s="268"/>
      <c r="D21" s="268"/>
      <c r="E21" s="269"/>
      <c r="F21" s="267"/>
      <c r="G21" s="268"/>
      <c r="H21" s="268"/>
      <c r="I21" s="268"/>
      <c r="J21" s="268"/>
      <c r="K21" s="73"/>
    </row>
    <row r="22" spans="1:11" ht="15.2" customHeight="1">
      <c r="A22" s="72"/>
      <c r="B22" s="17"/>
      <c r="C22" s="17"/>
      <c r="D22" s="17"/>
      <c r="E22" s="73"/>
      <c r="F22" s="74"/>
      <c r="G22" s="77"/>
      <c r="H22" s="77"/>
      <c r="I22" s="77"/>
      <c r="J22" s="77"/>
      <c r="K22" s="76"/>
    </row>
    <row r="23" spans="1:11" ht="15.2" customHeight="1">
      <c r="A23" s="270"/>
      <c r="B23" s="90"/>
      <c r="C23" s="82"/>
      <c r="D23" s="784" t="s">
        <v>2075</v>
      </c>
      <c r="E23" s="85"/>
      <c r="F23" s="72"/>
      <c r="G23" s="78"/>
      <c r="H23" s="17"/>
      <c r="I23" s="786" t="s">
        <v>2075</v>
      </c>
      <c r="J23" s="81"/>
      <c r="K23" s="271"/>
    </row>
    <row r="24" spans="1:11" ht="15.2" customHeight="1">
      <c r="A24" s="272" t="s">
        <v>1964</v>
      </c>
      <c r="B24" s="346" t="s">
        <v>213</v>
      </c>
      <c r="C24" s="81"/>
      <c r="D24" s="786" t="s">
        <v>3626</v>
      </c>
      <c r="E24" s="483" t="s">
        <v>382</v>
      </c>
      <c r="F24" s="272" t="s">
        <v>383</v>
      </c>
      <c r="G24" s="786" t="s">
        <v>384</v>
      </c>
      <c r="H24" s="347" t="s">
        <v>385</v>
      </c>
      <c r="I24" s="786" t="s">
        <v>2846</v>
      </c>
      <c r="J24" s="81"/>
      <c r="K24" s="271" t="s">
        <v>1964</v>
      </c>
    </row>
    <row r="25" spans="1:11" ht="15.2" customHeight="1">
      <c r="A25" s="273" t="s">
        <v>1967</v>
      </c>
      <c r="B25" s="398" t="s">
        <v>3423</v>
      </c>
      <c r="C25" s="118"/>
      <c r="D25" s="799" t="s">
        <v>3424</v>
      </c>
      <c r="E25" s="621" t="s">
        <v>3425</v>
      </c>
      <c r="F25" s="273" t="s">
        <v>3426</v>
      </c>
      <c r="G25" s="799" t="s">
        <v>2672</v>
      </c>
      <c r="H25" s="800" t="s">
        <v>2673</v>
      </c>
      <c r="I25" s="799" t="s">
        <v>2674</v>
      </c>
      <c r="J25" s="118"/>
      <c r="K25" s="274" t="s">
        <v>1967</v>
      </c>
    </row>
    <row r="26" spans="1:11" ht="15.2" customHeight="1">
      <c r="A26" s="275">
        <v>1</v>
      </c>
      <c r="B26" s="276" t="s">
        <v>386</v>
      </c>
      <c r="C26" s="277"/>
      <c r="D26" s="278"/>
      <c r="E26" s="279"/>
      <c r="F26" s="280"/>
      <c r="G26" s="281"/>
      <c r="H26" s="281"/>
      <c r="I26" s="282"/>
      <c r="J26" s="118"/>
      <c r="K26" s="274">
        <v>1</v>
      </c>
    </row>
    <row r="27" spans="1:11" ht="15.2" customHeight="1">
      <c r="A27" s="275">
        <v>2</v>
      </c>
      <c r="B27" s="276" t="s">
        <v>387</v>
      </c>
      <c r="C27" s="277"/>
      <c r="D27" s="283"/>
      <c r="E27" s="284"/>
      <c r="F27" s="285"/>
      <c r="G27" s="286"/>
      <c r="H27" s="286"/>
      <c r="I27" s="286">
        <f>D27+E27-F27+G27+H27</f>
        <v>0</v>
      </c>
      <c r="J27" s="491" t="s">
        <v>388</v>
      </c>
      <c r="K27" s="274">
        <v>2</v>
      </c>
    </row>
    <row r="28" spans="1:11" ht="15.2" customHeight="1">
      <c r="A28" s="275">
        <v>3</v>
      </c>
      <c r="B28" s="276" t="s">
        <v>389</v>
      </c>
      <c r="C28" s="277"/>
      <c r="D28" s="283">
        <v>45519</v>
      </c>
      <c r="E28" s="287"/>
      <c r="F28" s="288"/>
      <c r="G28" s="289"/>
      <c r="H28" s="289"/>
      <c r="I28" s="289">
        <f>D28+E28-F28+G28+H28</f>
        <v>45519</v>
      </c>
      <c r="J28" s="491" t="s">
        <v>390</v>
      </c>
      <c r="K28" s="274">
        <v>3</v>
      </c>
    </row>
    <row r="29" spans="1:11" ht="15.2" customHeight="1">
      <c r="A29" s="275">
        <v>4</v>
      </c>
      <c r="B29" s="276" t="s">
        <v>391</v>
      </c>
      <c r="C29" s="277"/>
      <c r="D29" s="290">
        <v>2416109</v>
      </c>
      <c r="E29" s="287"/>
      <c r="F29" s="288"/>
      <c r="G29" s="289"/>
      <c r="H29" s="289"/>
      <c r="I29" s="289">
        <f>D29+E29-F29+G29+H29</f>
        <v>2416109</v>
      </c>
      <c r="J29" s="491" t="s">
        <v>392</v>
      </c>
      <c r="K29" s="274">
        <v>4</v>
      </c>
    </row>
    <row r="30" spans="1:11" ht="15.2" customHeight="1">
      <c r="A30" s="275">
        <v>5</v>
      </c>
      <c r="B30" s="276" t="s">
        <v>393</v>
      </c>
      <c r="C30" s="277"/>
      <c r="D30" s="290">
        <f t="shared" ref="D30:I30" si="0">SUM(D27:D29)</f>
        <v>2461628</v>
      </c>
      <c r="E30" s="287">
        <f t="shared" si="0"/>
        <v>0</v>
      </c>
      <c r="F30" s="288">
        <f t="shared" si="0"/>
        <v>0</v>
      </c>
      <c r="G30" s="289">
        <f t="shared" si="0"/>
        <v>0</v>
      </c>
      <c r="H30" s="289">
        <f t="shared" si="0"/>
        <v>0</v>
      </c>
      <c r="I30" s="289">
        <f t="shared" si="0"/>
        <v>2461628</v>
      </c>
      <c r="J30" s="118"/>
      <c r="K30" s="274">
        <v>5</v>
      </c>
    </row>
    <row r="31" spans="1:11" ht="15.2" customHeight="1">
      <c r="A31" s="275">
        <v>6</v>
      </c>
      <c r="B31" s="276" t="s">
        <v>394</v>
      </c>
      <c r="C31" s="277"/>
      <c r="D31" s="291"/>
      <c r="E31" s="292"/>
      <c r="F31" s="293"/>
      <c r="G31" s="294"/>
      <c r="H31" s="294"/>
      <c r="I31" s="295" t="s">
        <v>2025</v>
      </c>
      <c r="J31" s="118"/>
      <c r="K31" s="274">
        <v>6</v>
      </c>
    </row>
    <row r="32" spans="1:11" ht="15.2" customHeight="1">
      <c r="A32" s="275">
        <v>7</v>
      </c>
      <c r="B32" s="276" t="s">
        <v>395</v>
      </c>
      <c r="C32" s="277"/>
      <c r="D32" s="296"/>
      <c r="E32" s="297"/>
      <c r="F32" s="298"/>
      <c r="G32" s="299"/>
      <c r="H32" s="299"/>
      <c r="I32" s="300" t="s">
        <v>2025</v>
      </c>
      <c r="J32" s="118"/>
      <c r="K32" s="274">
        <v>7</v>
      </c>
    </row>
    <row r="33" spans="1:11" ht="15.2" customHeight="1">
      <c r="A33" s="275">
        <v>8</v>
      </c>
      <c r="B33" s="276" t="s">
        <v>396</v>
      </c>
      <c r="C33" s="277"/>
      <c r="D33" s="290"/>
      <c r="E33" s="284"/>
      <c r="F33" s="288"/>
      <c r="G33" s="289"/>
      <c r="H33" s="289"/>
      <c r="I33" s="289">
        <f t="shared" ref="I33:I39" si="1">D33+E33-F33+G33+H33</f>
        <v>0</v>
      </c>
      <c r="J33" s="491" t="s">
        <v>397</v>
      </c>
      <c r="K33" s="274">
        <v>8</v>
      </c>
    </row>
    <row r="34" spans="1:11" ht="15.2" customHeight="1">
      <c r="A34" s="275">
        <v>9</v>
      </c>
      <c r="B34" s="276" t="s">
        <v>398</v>
      </c>
      <c r="C34" s="277"/>
      <c r="D34" s="290"/>
      <c r="E34" s="287"/>
      <c r="F34" s="285"/>
      <c r="G34" s="289"/>
      <c r="H34" s="289"/>
      <c r="I34" s="289">
        <f t="shared" si="1"/>
        <v>0</v>
      </c>
      <c r="J34" s="491" t="s">
        <v>399</v>
      </c>
      <c r="K34" s="274">
        <v>9</v>
      </c>
    </row>
    <row r="35" spans="1:11" ht="15.2" customHeight="1">
      <c r="A35" s="275">
        <v>10</v>
      </c>
      <c r="B35" s="276" t="s">
        <v>400</v>
      </c>
      <c r="C35" s="277"/>
      <c r="D35" s="290"/>
      <c r="E35" s="287"/>
      <c r="F35" s="288"/>
      <c r="G35" s="289"/>
      <c r="H35" s="289"/>
      <c r="I35" s="289">
        <f t="shared" si="1"/>
        <v>0</v>
      </c>
      <c r="J35" s="491" t="s">
        <v>401</v>
      </c>
      <c r="K35" s="274">
        <v>10</v>
      </c>
    </row>
    <row r="36" spans="1:11" ht="15.2" customHeight="1">
      <c r="A36" s="275">
        <v>11</v>
      </c>
      <c r="B36" s="276" t="s">
        <v>402</v>
      </c>
      <c r="C36" s="277"/>
      <c r="D36" s="290"/>
      <c r="E36" s="287"/>
      <c r="F36" s="288"/>
      <c r="G36" s="289"/>
      <c r="H36" s="289"/>
      <c r="I36" s="289">
        <f t="shared" si="1"/>
        <v>0</v>
      </c>
      <c r="J36" s="491" t="s">
        <v>403</v>
      </c>
      <c r="K36" s="274">
        <v>11</v>
      </c>
    </row>
    <row r="37" spans="1:11" ht="15.2" customHeight="1">
      <c r="A37" s="275">
        <v>12</v>
      </c>
      <c r="B37" s="276" t="s">
        <v>404</v>
      </c>
      <c r="C37" s="277"/>
      <c r="D37" s="290"/>
      <c r="E37" s="287"/>
      <c r="F37" s="288"/>
      <c r="G37" s="289"/>
      <c r="H37" s="289"/>
      <c r="I37" s="289">
        <f t="shared" si="1"/>
        <v>0</v>
      </c>
      <c r="J37" s="491" t="s">
        <v>405</v>
      </c>
      <c r="K37" s="274">
        <v>12</v>
      </c>
    </row>
    <row r="38" spans="1:11" ht="15.2" customHeight="1">
      <c r="A38" s="275">
        <v>13</v>
      </c>
      <c r="B38" s="276" t="s">
        <v>406</v>
      </c>
      <c r="C38" s="277"/>
      <c r="D38" s="290"/>
      <c r="E38" s="287"/>
      <c r="F38" s="288"/>
      <c r="G38" s="289"/>
      <c r="H38" s="289"/>
      <c r="I38" s="289">
        <f t="shared" si="1"/>
        <v>0</v>
      </c>
      <c r="J38" s="491" t="s">
        <v>407</v>
      </c>
      <c r="K38" s="274">
        <v>13</v>
      </c>
    </row>
    <row r="39" spans="1:11" ht="15.2" customHeight="1">
      <c r="A39" s="275">
        <v>14</v>
      </c>
      <c r="B39" s="276" t="s">
        <v>408</v>
      </c>
      <c r="C39" s="277"/>
      <c r="D39" s="290"/>
      <c r="E39" s="287"/>
      <c r="F39" s="288"/>
      <c r="G39" s="289"/>
      <c r="H39" s="289"/>
      <c r="I39" s="289">
        <f t="shared" si="1"/>
        <v>0</v>
      </c>
      <c r="J39" s="491" t="s">
        <v>409</v>
      </c>
      <c r="K39" s="274">
        <v>14</v>
      </c>
    </row>
    <row r="40" spans="1:11" ht="15.2" customHeight="1">
      <c r="A40" s="275">
        <v>15</v>
      </c>
      <c r="B40" s="276" t="s">
        <v>410</v>
      </c>
      <c r="C40" s="277"/>
      <c r="D40" s="290">
        <f t="shared" ref="D40:I40" si="2">SUM(D33:D39)</f>
        <v>0</v>
      </c>
      <c r="E40" s="287">
        <f t="shared" si="2"/>
        <v>0</v>
      </c>
      <c r="F40" s="288">
        <f t="shared" si="2"/>
        <v>0</v>
      </c>
      <c r="G40" s="289">
        <f t="shared" si="2"/>
        <v>0</v>
      </c>
      <c r="H40" s="289">
        <f t="shared" si="2"/>
        <v>0</v>
      </c>
      <c r="I40" s="289">
        <f t="shared" si="2"/>
        <v>0</v>
      </c>
      <c r="J40" s="118"/>
      <c r="K40" s="274">
        <v>15</v>
      </c>
    </row>
    <row r="41" spans="1:11" ht="15.2" customHeight="1">
      <c r="A41" s="275">
        <v>16</v>
      </c>
      <c r="B41" s="276" t="s">
        <v>411</v>
      </c>
      <c r="C41" s="277"/>
      <c r="D41" s="301"/>
      <c r="E41" s="302"/>
      <c r="F41" s="303"/>
      <c r="G41" s="304"/>
      <c r="H41" s="304"/>
      <c r="I41" s="305" t="s">
        <v>2025</v>
      </c>
      <c r="J41" s="118"/>
      <c r="K41" s="274">
        <v>16</v>
      </c>
    </row>
    <row r="42" spans="1:11" ht="15.2" customHeight="1">
      <c r="A42" s="275">
        <v>17</v>
      </c>
      <c r="B42" s="276" t="s">
        <v>412</v>
      </c>
      <c r="C42" s="277"/>
      <c r="D42" s="290"/>
      <c r="E42" s="287"/>
      <c r="F42" s="288"/>
      <c r="G42" s="289"/>
      <c r="H42" s="289"/>
      <c r="I42" s="289">
        <f t="shared" ref="I42:I47" si="3">D42+E42-F42+G42+H42</f>
        <v>0</v>
      </c>
      <c r="J42" s="491" t="s">
        <v>413</v>
      </c>
      <c r="K42" s="274">
        <v>17</v>
      </c>
    </row>
    <row r="43" spans="1:11" ht="15.2" customHeight="1">
      <c r="A43" s="275">
        <v>18</v>
      </c>
      <c r="B43" s="276" t="s">
        <v>414</v>
      </c>
      <c r="C43" s="277"/>
      <c r="D43" s="290"/>
      <c r="E43" s="287"/>
      <c r="F43" s="288"/>
      <c r="G43" s="289"/>
      <c r="H43" s="289" t="s">
        <v>2025</v>
      </c>
      <c r="I43" s="289">
        <f t="shared" si="3"/>
        <v>0</v>
      </c>
      <c r="J43" s="491" t="s">
        <v>415</v>
      </c>
      <c r="K43" s="274">
        <v>18</v>
      </c>
    </row>
    <row r="44" spans="1:11" ht="15.2" customHeight="1">
      <c r="A44" s="275">
        <v>19</v>
      </c>
      <c r="B44" s="276" t="s">
        <v>416</v>
      </c>
      <c r="C44" s="277"/>
      <c r="D44" s="290"/>
      <c r="E44" s="287"/>
      <c r="F44" s="288"/>
      <c r="G44" s="289"/>
      <c r="H44" s="289" t="s">
        <v>2025</v>
      </c>
      <c r="I44" s="289">
        <f t="shared" si="3"/>
        <v>0</v>
      </c>
      <c r="J44" s="491" t="s">
        <v>417</v>
      </c>
      <c r="K44" s="274">
        <v>19</v>
      </c>
    </row>
    <row r="45" spans="1:11" ht="15.2" customHeight="1">
      <c r="A45" s="275">
        <v>20</v>
      </c>
      <c r="B45" s="276" t="s">
        <v>418</v>
      </c>
      <c r="C45" s="277"/>
      <c r="D45" s="290"/>
      <c r="E45" s="287"/>
      <c r="F45" s="288"/>
      <c r="G45" s="289"/>
      <c r="H45" s="289" t="s">
        <v>2025</v>
      </c>
      <c r="I45" s="289">
        <f t="shared" si="3"/>
        <v>0</v>
      </c>
      <c r="J45" s="491" t="s">
        <v>419</v>
      </c>
      <c r="K45" s="274">
        <v>20</v>
      </c>
    </row>
    <row r="46" spans="1:11" ht="15.2" customHeight="1">
      <c r="A46" s="275">
        <v>21</v>
      </c>
      <c r="B46" s="276" t="s">
        <v>420</v>
      </c>
      <c r="C46" s="277"/>
      <c r="D46" s="290"/>
      <c r="E46" s="287"/>
      <c r="F46" s="288"/>
      <c r="G46" s="289"/>
      <c r="H46" s="289" t="s">
        <v>2025</v>
      </c>
      <c r="I46" s="289">
        <f t="shared" si="3"/>
        <v>0</v>
      </c>
      <c r="J46" s="491" t="s">
        <v>421</v>
      </c>
      <c r="K46" s="274">
        <v>21</v>
      </c>
    </row>
    <row r="47" spans="1:11" ht="15.2" customHeight="1">
      <c r="A47" s="275">
        <v>22</v>
      </c>
      <c r="B47" s="276" t="s">
        <v>422</v>
      </c>
      <c r="C47" s="277"/>
      <c r="D47" s="290"/>
      <c r="E47" s="287"/>
      <c r="F47" s="288"/>
      <c r="G47" s="289"/>
      <c r="H47" s="289" t="s">
        <v>2025</v>
      </c>
      <c r="I47" s="289">
        <f t="shared" si="3"/>
        <v>0</v>
      </c>
      <c r="J47" s="491" t="s">
        <v>423</v>
      </c>
      <c r="K47" s="274">
        <v>22</v>
      </c>
    </row>
    <row r="48" spans="1:11" ht="15.2" customHeight="1">
      <c r="A48" s="275">
        <v>23</v>
      </c>
      <c r="B48" s="276" t="s">
        <v>424</v>
      </c>
      <c r="C48" s="277"/>
      <c r="D48" s="290">
        <f t="shared" ref="D48:I48" si="4">SUM(D42:D47)</f>
        <v>0</v>
      </c>
      <c r="E48" s="287">
        <f t="shared" si="4"/>
        <v>0</v>
      </c>
      <c r="F48" s="288">
        <f t="shared" si="4"/>
        <v>0</v>
      </c>
      <c r="G48" s="289">
        <f t="shared" si="4"/>
        <v>0</v>
      </c>
      <c r="H48" s="289">
        <f t="shared" si="4"/>
        <v>0</v>
      </c>
      <c r="I48" s="289">
        <f t="shared" si="4"/>
        <v>0</v>
      </c>
      <c r="J48" s="118"/>
      <c r="K48" s="274">
        <v>23</v>
      </c>
    </row>
    <row r="49" spans="1:11" ht="15.2" customHeight="1">
      <c r="A49" s="275">
        <v>24</v>
      </c>
      <c r="B49" s="276" t="s">
        <v>425</v>
      </c>
      <c r="C49" s="277"/>
      <c r="D49" s="301"/>
      <c r="E49" s="302"/>
      <c r="F49" s="303"/>
      <c r="G49" s="304"/>
      <c r="H49" s="304"/>
      <c r="I49" s="305" t="s">
        <v>2025</v>
      </c>
      <c r="J49" s="118"/>
      <c r="K49" s="274">
        <v>24</v>
      </c>
    </row>
    <row r="50" spans="1:11" ht="15.2" customHeight="1">
      <c r="A50" s="275">
        <v>25</v>
      </c>
      <c r="B50" s="276" t="s">
        <v>426</v>
      </c>
      <c r="C50" s="277"/>
      <c r="D50" s="290">
        <v>401850</v>
      </c>
      <c r="E50" s="287"/>
      <c r="F50" s="288"/>
      <c r="G50" s="289" t="s">
        <v>2025</v>
      </c>
      <c r="H50" s="289"/>
      <c r="I50" s="289">
        <f t="shared" ref="I50:I56" si="5">D50+E50-F50+G50+H50</f>
        <v>401850</v>
      </c>
      <c r="J50" s="491" t="s">
        <v>427</v>
      </c>
      <c r="K50" s="274">
        <v>25</v>
      </c>
    </row>
    <row r="51" spans="1:11" ht="15.2" customHeight="1">
      <c r="A51" s="275">
        <v>26</v>
      </c>
      <c r="B51" s="276" t="s">
        <v>1856</v>
      </c>
      <c r="C51" s="277"/>
      <c r="D51" s="290">
        <v>2696456</v>
      </c>
      <c r="E51" s="287">
        <v>35542</v>
      </c>
      <c r="F51" s="288"/>
      <c r="G51" s="289"/>
      <c r="H51" s="289" t="s">
        <v>2025</v>
      </c>
      <c r="I51" s="289">
        <f t="shared" si="5"/>
        <v>2731998</v>
      </c>
      <c r="J51" s="491" t="s">
        <v>1857</v>
      </c>
      <c r="K51" s="274">
        <v>26</v>
      </c>
    </row>
    <row r="52" spans="1:11" ht="15.2" customHeight="1">
      <c r="A52" s="275">
        <v>27</v>
      </c>
      <c r="B52" s="276" t="s">
        <v>1858</v>
      </c>
      <c r="C52" s="277"/>
      <c r="D52" s="290">
        <v>22544419</v>
      </c>
      <c r="E52" s="287"/>
      <c r="F52" s="288"/>
      <c r="G52" s="289"/>
      <c r="H52" s="289" t="s">
        <v>2025</v>
      </c>
      <c r="I52" s="289">
        <f t="shared" si="5"/>
        <v>22544419</v>
      </c>
      <c r="J52" s="491" t="s">
        <v>1859</v>
      </c>
      <c r="K52" s="274">
        <v>27</v>
      </c>
    </row>
    <row r="53" spans="1:11" ht="15.2" customHeight="1">
      <c r="A53" s="275">
        <v>28</v>
      </c>
      <c r="B53" s="276" t="s">
        <v>1860</v>
      </c>
      <c r="C53" s="277"/>
      <c r="D53" s="290">
        <v>6617213</v>
      </c>
      <c r="E53" s="287">
        <v>20674</v>
      </c>
      <c r="F53" s="288">
        <v>5076</v>
      </c>
      <c r="G53" s="289" t="s">
        <v>2025</v>
      </c>
      <c r="H53" s="289" t="s">
        <v>2025</v>
      </c>
      <c r="I53" s="289">
        <f t="shared" si="5"/>
        <v>6632811</v>
      </c>
      <c r="J53" s="491" t="s">
        <v>1861</v>
      </c>
      <c r="K53" s="274">
        <v>28</v>
      </c>
    </row>
    <row r="54" spans="1:11" ht="15.2" customHeight="1">
      <c r="A54" s="275">
        <v>29</v>
      </c>
      <c r="B54" s="276" t="s">
        <v>1862</v>
      </c>
      <c r="C54" s="277"/>
      <c r="D54" s="290">
        <v>1666063</v>
      </c>
      <c r="E54" s="287"/>
      <c r="F54" s="288"/>
      <c r="G54" s="289" t="s">
        <v>2025</v>
      </c>
      <c r="H54" s="289"/>
      <c r="I54" s="289">
        <f t="shared" si="5"/>
        <v>1666063</v>
      </c>
      <c r="J54" s="491" t="s">
        <v>1863</v>
      </c>
      <c r="K54" s="274">
        <v>29</v>
      </c>
    </row>
    <row r="55" spans="1:11" ht="15.2" customHeight="1">
      <c r="A55" s="275">
        <v>30</v>
      </c>
      <c r="B55" s="276" t="s">
        <v>1864</v>
      </c>
      <c r="C55" s="277"/>
      <c r="D55" s="290">
        <v>141008</v>
      </c>
      <c r="E55" s="287"/>
      <c r="F55" s="288"/>
      <c r="G55" s="289"/>
      <c r="H55" s="289"/>
      <c r="I55" s="289">
        <f t="shared" si="5"/>
        <v>141008</v>
      </c>
      <c r="J55" s="491" t="s">
        <v>1865</v>
      </c>
      <c r="K55" s="274">
        <v>30</v>
      </c>
    </row>
    <row r="56" spans="1:11" ht="15.2" customHeight="1">
      <c r="A56" s="275">
        <v>31</v>
      </c>
      <c r="B56" s="276" t="s">
        <v>1866</v>
      </c>
      <c r="C56" s="277"/>
      <c r="D56" s="290"/>
      <c r="E56" s="287"/>
      <c r="F56" s="288"/>
      <c r="G56" s="289"/>
      <c r="H56" s="289"/>
      <c r="I56" s="289">
        <f t="shared" si="5"/>
        <v>0</v>
      </c>
      <c r="J56" s="491" t="s">
        <v>1867</v>
      </c>
      <c r="K56" s="274">
        <v>31</v>
      </c>
    </row>
    <row r="57" spans="1:11" ht="15.2" customHeight="1">
      <c r="A57" s="275">
        <v>32</v>
      </c>
      <c r="B57" s="276" t="s">
        <v>4359</v>
      </c>
      <c r="C57" s="277"/>
      <c r="D57" s="290">
        <f t="shared" ref="D57:I57" si="6">SUM(D50:D56)</f>
        <v>34067009</v>
      </c>
      <c r="E57" s="287">
        <f t="shared" si="6"/>
        <v>56216</v>
      </c>
      <c r="F57" s="288">
        <f t="shared" si="6"/>
        <v>5076</v>
      </c>
      <c r="G57" s="289">
        <f t="shared" si="6"/>
        <v>0</v>
      </c>
      <c r="H57" s="289">
        <f t="shared" si="6"/>
        <v>0</v>
      </c>
      <c r="I57" s="289">
        <f t="shared" si="6"/>
        <v>34118149</v>
      </c>
      <c r="J57" s="118"/>
      <c r="K57" s="274">
        <v>32</v>
      </c>
    </row>
    <row r="58" spans="1:11" ht="15.2" customHeight="1">
      <c r="A58" s="275">
        <v>33</v>
      </c>
      <c r="B58" s="276" t="s">
        <v>3525</v>
      </c>
      <c r="C58" s="277"/>
      <c r="D58" s="301"/>
      <c r="E58" s="302"/>
      <c r="F58" s="303"/>
      <c r="G58" s="304"/>
      <c r="H58" s="304"/>
      <c r="I58" s="305" t="s">
        <v>2025</v>
      </c>
      <c r="J58" s="118"/>
      <c r="K58" s="274">
        <v>33</v>
      </c>
    </row>
    <row r="59" spans="1:11" ht="15.2" customHeight="1">
      <c r="A59" s="275">
        <v>34</v>
      </c>
      <c r="B59" s="276" t="s">
        <v>3526</v>
      </c>
      <c r="C59" s="277"/>
      <c r="D59" s="290">
        <v>11192</v>
      </c>
      <c r="E59" s="287"/>
      <c r="F59" s="288"/>
      <c r="G59" s="289"/>
      <c r="H59" s="289"/>
      <c r="I59" s="289">
        <f t="shared" ref="I59:I64" si="7">D59+E59-F59+G59+H59</f>
        <v>11192</v>
      </c>
      <c r="J59" s="491" t="s">
        <v>3527</v>
      </c>
      <c r="K59" s="274">
        <v>34</v>
      </c>
    </row>
    <row r="60" spans="1:11" ht="15.2" customHeight="1">
      <c r="A60" s="275">
        <v>35</v>
      </c>
      <c r="B60" s="276" t="s">
        <v>3528</v>
      </c>
      <c r="C60" s="277"/>
      <c r="D60" s="290">
        <v>414097</v>
      </c>
      <c r="E60" s="287"/>
      <c r="F60" s="288"/>
      <c r="G60" s="289"/>
      <c r="H60" s="289"/>
      <c r="I60" s="289">
        <f t="shared" si="7"/>
        <v>414097</v>
      </c>
      <c r="J60" s="491" t="s">
        <v>3529</v>
      </c>
      <c r="K60" s="274">
        <v>35</v>
      </c>
    </row>
    <row r="61" spans="1:11" ht="15.2" customHeight="1">
      <c r="A61" s="275">
        <v>36</v>
      </c>
      <c r="B61" s="276" t="s">
        <v>3530</v>
      </c>
      <c r="C61" s="277"/>
      <c r="D61" s="290">
        <v>553913</v>
      </c>
      <c r="E61" s="287"/>
      <c r="F61" s="288"/>
      <c r="G61" s="289"/>
      <c r="H61" s="289"/>
      <c r="I61" s="289">
        <f t="shared" si="7"/>
        <v>553913</v>
      </c>
      <c r="J61" s="491" t="s">
        <v>3531</v>
      </c>
      <c r="K61" s="274">
        <v>36</v>
      </c>
    </row>
    <row r="62" spans="1:11" ht="15.2" customHeight="1">
      <c r="A62" s="275">
        <v>37</v>
      </c>
      <c r="B62" s="276" t="s">
        <v>3532</v>
      </c>
      <c r="C62" s="277"/>
      <c r="D62" s="290">
        <v>1438692</v>
      </c>
      <c r="E62" s="287"/>
      <c r="F62" s="288"/>
      <c r="G62" s="289"/>
      <c r="H62" s="289"/>
      <c r="I62" s="289">
        <f t="shared" si="7"/>
        <v>1438692</v>
      </c>
      <c r="J62" s="491" t="s">
        <v>3503</v>
      </c>
      <c r="K62" s="274">
        <v>37</v>
      </c>
    </row>
    <row r="63" spans="1:11" ht="15.2" customHeight="1">
      <c r="A63" s="275">
        <v>38</v>
      </c>
      <c r="B63" s="276" t="s">
        <v>3504</v>
      </c>
      <c r="C63" s="277"/>
      <c r="D63" s="290">
        <v>872355</v>
      </c>
      <c r="E63" s="287"/>
      <c r="F63" s="288"/>
      <c r="G63" s="289"/>
      <c r="H63" s="289"/>
      <c r="I63" s="289">
        <f t="shared" si="7"/>
        <v>872355</v>
      </c>
      <c r="J63" s="491" t="s">
        <v>3505</v>
      </c>
      <c r="K63" s="274">
        <v>38</v>
      </c>
    </row>
    <row r="64" spans="1:11" ht="15.2" customHeight="1" thickBot="1">
      <c r="A64" s="306">
        <v>39</v>
      </c>
      <c r="B64" s="307" t="s">
        <v>3506</v>
      </c>
      <c r="C64" s="308"/>
      <c r="D64" s="570">
        <v>464615</v>
      </c>
      <c r="E64" s="1631">
        <v>47800</v>
      </c>
      <c r="F64" s="1632"/>
      <c r="G64" s="1633"/>
      <c r="H64" s="1633"/>
      <c r="I64" s="1633">
        <f t="shared" si="7"/>
        <v>512415</v>
      </c>
      <c r="J64" s="801" t="s">
        <v>3507</v>
      </c>
      <c r="K64" s="312">
        <v>39</v>
      </c>
    </row>
    <row r="65" spans="1:11" ht="15.2" customHeight="1">
      <c r="A65" s="89"/>
      <c r="B65" s="89"/>
      <c r="C65" s="89"/>
      <c r="D65" s="313"/>
      <c r="E65" s="313"/>
      <c r="F65" s="313"/>
      <c r="G65" s="313"/>
      <c r="H65" s="313"/>
      <c r="I65" s="313"/>
      <c r="J65" s="17"/>
      <c r="K65" s="17"/>
    </row>
    <row r="66" spans="1:11" ht="15.2" customHeight="1">
      <c r="A66" s="17" t="s">
        <v>3508</v>
      </c>
      <c r="B66" s="17"/>
      <c r="C66" s="17"/>
      <c r="D66" s="17"/>
      <c r="E66" s="17"/>
      <c r="F66" s="17" t="s">
        <v>3509</v>
      </c>
      <c r="G66" s="17"/>
      <c r="H66" s="17"/>
      <c r="I66" s="17"/>
      <c r="J66" s="17"/>
      <c r="K66" s="17"/>
    </row>
    <row r="67" spans="1:11" ht="15.2" customHeight="1">
      <c r="A67" s="69" t="s">
        <v>3510</v>
      </c>
      <c r="B67" s="69"/>
      <c r="C67" s="69"/>
      <c r="D67" s="69"/>
      <c r="E67" s="69"/>
      <c r="F67" s="69" t="s">
        <v>3511</v>
      </c>
      <c r="G67" s="69"/>
      <c r="H67" s="69"/>
      <c r="I67" s="69"/>
      <c r="J67" s="69"/>
      <c r="K67" s="69"/>
    </row>
    <row r="68" spans="1:11" ht="15.6" customHeight="1" thickBot="1">
      <c r="A68" s="17"/>
      <c r="B68" s="17"/>
      <c r="C68" s="17"/>
      <c r="D68" s="17"/>
      <c r="E68" s="17"/>
      <c r="F68" s="17"/>
      <c r="G68" s="17"/>
      <c r="H68" s="17"/>
      <c r="I68" s="17"/>
      <c r="J68" s="17"/>
      <c r="K68" s="17"/>
    </row>
    <row r="69" spans="1:11" ht="15.6" customHeight="1">
      <c r="A69" s="29" t="s">
        <v>3734</v>
      </c>
      <c r="B69" s="261"/>
      <c r="C69" s="262" t="s">
        <v>3735</v>
      </c>
      <c r="D69" s="262" t="s">
        <v>2038</v>
      </c>
      <c r="E69" s="314" t="s">
        <v>2039</v>
      </c>
      <c r="F69" s="29" t="s">
        <v>3734</v>
      </c>
      <c r="G69" s="263" t="s">
        <v>3735</v>
      </c>
      <c r="H69" s="263" t="s">
        <v>2038</v>
      </c>
      <c r="I69" s="263" t="s">
        <v>2039</v>
      </c>
      <c r="J69" s="66"/>
      <c r="K69" s="67"/>
    </row>
    <row r="70" spans="1:11" ht="15.6" customHeight="1">
      <c r="A70" s="72" t="str">
        <f>'Data Sheet'!$C$25</f>
        <v>Central Hudson Gas &amp; Electric</v>
      </c>
      <c r="B70" s="17"/>
      <c r="C70" s="78" t="s">
        <v>3736</v>
      </c>
      <c r="D70" s="78" t="s">
        <v>3760</v>
      </c>
      <c r="E70" s="83"/>
      <c r="F70" s="72" t="str">
        <f>'Data Sheet'!$C$25</f>
        <v>Central Hudson Gas &amp; Electric</v>
      </c>
      <c r="G70" s="98" t="s">
        <v>3736</v>
      </c>
      <c r="H70" s="98" t="s">
        <v>3760</v>
      </c>
      <c r="I70" s="98"/>
      <c r="J70" s="17"/>
      <c r="K70" s="73"/>
    </row>
    <row r="71" spans="1:11" ht="15.6" customHeight="1">
      <c r="A71" s="74"/>
      <c r="B71" s="118"/>
      <c r="C71" s="86" t="s">
        <v>3738</v>
      </c>
      <c r="D71" s="848" t="str">
        <f>'Data Sheet'!$C$40</f>
        <v>4/15/2015</v>
      </c>
      <c r="E71" s="111" t="str">
        <f>'Data Sheet'!$C$38</f>
        <v>12/31/14</v>
      </c>
      <c r="F71" s="74"/>
      <c r="G71" s="105" t="s">
        <v>3738</v>
      </c>
      <c r="H71" s="847" t="str">
        <f>'Data Sheet'!$C$40</f>
        <v>4/15/2015</v>
      </c>
      <c r="I71" s="105" t="str">
        <f>'Data Sheet'!$C$38</f>
        <v>12/31/14</v>
      </c>
      <c r="J71" s="77"/>
      <c r="K71" s="76"/>
    </row>
    <row r="72" spans="1:11" ht="15.6" customHeight="1">
      <c r="A72" s="315"/>
      <c r="B72" s="316" t="s">
        <v>3512</v>
      </c>
      <c r="C72" s="316"/>
      <c r="D72" s="316"/>
      <c r="E72" s="317"/>
      <c r="F72" s="315" t="s">
        <v>3513</v>
      </c>
      <c r="G72" s="316"/>
      <c r="H72" s="316"/>
      <c r="I72" s="316"/>
      <c r="J72" s="316"/>
      <c r="K72" s="317"/>
    </row>
    <row r="73" spans="1:11" ht="15.6" customHeight="1">
      <c r="A73" s="270"/>
      <c r="B73" s="90"/>
      <c r="C73" s="82"/>
      <c r="D73" s="802" t="s">
        <v>2075</v>
      </c>
      <c r="E73" s="96"/>
      <c r="F73" s="72"/>
      <c r="G73" s="98"/>
      <c r="H73" s="98"/>
      <c r="I73" s="786" t="s">
        <v>2075</v>
      </c>
      <c r="J73" s="17"/>
      <c r="K73" s="271"/>
    </row>
    <row r="74" spans="1:11" ht="15.6" customHeight="1">
      <c r="A74" s="272" t="s">
        <v>1964</v>
      </c>
      <c r="B74" s="346" t="s">
        <v>213</v>
      </c>
      <c r="C74" s="81"/>
      <c r="D74" s="347" t="s">
        <v>3626</v>
      </c>
      <c r="E74" s="271" t="s">
        <v>3627</v>
      </c>
      <c r="F74" s="272" t="s">
        <v>383</v>
      </c>
      <c r="G74" s="346" t="s">
        <v>384</v>
      </c>
      <c r="H74" s="346" t="s">
        <v>385</v>
      </c>
      <c r="I74" s="786" t="s">
        <v>2846</v>
      </c>
      <c r="J74" s="17"/>
      <c r="K74" s="271" t="s">
        <v>1964</v>
      </c>
    </row>
    <row r="75" spans="1:11" ht="15.6" customHeight="1">
      <c r="A75" s="273" t="s">
        <v>1967</v>
      </c>
      <c r="B75" s="398" t="s">
        <v>3423</v>
      </c>
      <c r="C75" s="118"/>
      <c r="D75" s="800" t="s">
        <v>3424</v>
      </c>
      <c r="E75" s="274" t="s">
        <v>3425</v>
      </c>
      <c r="F75" s="273" t="s">
        <v>3426</v>
      </c>
      <c r="G75" s="398" t="s">
        <v>2672</v>
      </c>
      <c r="H75" s="398" t="s">
        <v>2673</v>
      </c>
      <c r="I75" s="799" t="s">
        <v>2674</v>
      </c>
      <c r="J75" s="77"/>
      <c r="K75" s="274" t="s">
        <v>1967</v>
      </c>
    </row>
    <row r="76" spans="1:11" ht="15.6" customHeight="1">
      <c r="A76" s="275">
        <v>40</v>
      </c>
      <c r="B76" s="316" t="s">
        <v>3514</v>
      </c>
      <c r="C76" s="277"/>
      <c r="D76" s="283">
        <v>42756</v>
      </c>
      <c r="E76" s="318"/>
      <c r="F76" s="285"/>
      <c r="G76" s="319"/>
      <c r="H76" s="319"/>
      <c r="I76" s="283">
        <f>D76+E76-F76+G76+H76</f>
        <v>42756</v>
      </c>
      <c r="J76" s="803" t="s">
        <v>3515</v>
      </c>
      <c r="K76" s="320">
        <v>40</v>
      </c>
    </row>
    <row r="77" spans="1:11" ht="15.6" customHeight="1">
      <c r="A77" s="275">
        <v>41</v>
      </c>
      <c r="B77" s="77" t="s">
        <v>3516</v>
      </c>
      <c r="C77" s="118"/>
      <c r="D77" s="290">
        <f t="shared" ref="D77:I77" si="8">SUM(D59:D64)+D76</f>
        <v>3797620</v>
      </c>
      <c r="E77" s="321">
        <f t="shared" si="8"/>
        <v>47800</v>
      </c>
      <c r="F77" s="288">
        <f t="shared" si="8"/>
        <v>0</v>
      </c>
      <c r="G77" s="290">
        <f t="shared" si="8"/>
        <v>0</v>
      </c>
      <c r="H77" s="290">
        <f t="shared" si="8"/>
        <v>0</v>
      </c>
      <c r="I77" s="290">
        <f t="shared" si="8"/>
        <v>3845420</v>
      </c>
      <c r="J77" s="316"/>
      <c r="K77" s="320">
        <v>41</v>
      </c>
    </row>
    <row r="78" spans="1:11" ht="15.6" customHeight="1">
      <c r="A78" s="275">
        <v>42</v>
      </c>
      <c r="B78" s="77" t="s">
        <v>3517</v>
      </c>
      <c r="C78" s="118"/>
      <c r="D78" s="290">
        <f t="shared" ref="D78:I78" si="9">D40+D48+D57+D77</f>
        <v>37864629</v>
      </c>
      <c r="E78" s="321">
        <f t="shared" si="9"/>
        <v>104016</v>
      </c>
      <c r="F78" s="288">
        <f t="shared" si="9"/>
        <v>5076</v>
      </c>
      <c r="G78" s="322">
        <f t="shared" si="9"/>
        <v>0</v>
      </c>
      <c r="H78" s="322">
        <f t="shared" si="9"/>
        <v>0</v>
      </c>
      <c r="I78" s="290">
        <f t="shared" si="9"/>
        <v>37963569</v>
      </c>
      <c r="J78" s="316"/>
      <c r="K78" s="320">
        <v>42</v>
      </c>
    </row>
    <row r="79" spans="1:11" ht="15.6" customHeight="1">
      <c r="A79" s="275">
        <v>43</v>
      </c>
      <c r="B79" s="77" t="s">
        <v>3518</v>
      </c>
      <c r="C79" s="118"/>
      <c r="D79" s="301"/>
      <c r="E79" s="302"/>
      <c r="F79" s="303"/>
      <c r="G79" s="304"/>
      <c r="H79" s="304"/>
      <c r="I79" s="305"/>
      <c r="J79" s="316"/>
      <c r="K79" s="320">
        <v>43</v>
      </c>
    </row>
    <row r="80" spans="1:11" ht="15.6" customHeight="1">
      <c r="A80" s="275">
        <v>44</v>
      </c>
      <c r="B80" s="77" t="s">
        <v>3519</v>
      </c>
      <c r="C80" s="118"/>
      <c r="D80" s="290">
        <v>26442971</v>
      </c>
      <c r="E80" s="321">
        <v>176</v>
      </c>
      <c r="F80" s="288">
        <v>248</v>
      </c>
      <c r="G80" s="323"/>
      <c r="H80" s="322"/>
      <c r="I80" s="290">
        <f t="shared" ref="I80:I88" si="10">D80+E80-F80+G80+H80</f>
        <v>26442899</v>
      </c>
      <c r="J80" s="803" t="s">
        <v>3520</v>
      </c>
      <c r="K80" s="320">
        <v>44</v>
      </c>
    </row>
    <row r="81" spans="1:11" ht="15.6" customHeight="1">
      <c r="A81" s="275">
        <v>45</v>
      </c>
      <c r="B81" s="77" t="s">
        <v>3521</v>
      </c>
      <c r="C81" s="118"/>
      <c r="D81" s="290">
        <v>6163958</v>
      </c>
      <c r="E81" s="321">
        <v>-178440</v>
      </c>
      <c r="F81" s="288">
        <v>0</v>
      </c>
      <c r="G81" s="323"/>
      <c r="H81" s="322"/>
      <c r="I81" s="290">
        <f t="shared" si="10"/>
        <v>5985518</v>
      </c>
      <c r="J81" s="803" t="s">
        <v>3522</v>
      </c>
      <c r="K81" s="320">
        <v>45</v>
      </c>
    </row>
    <row r="82" spans="1:11" ht="15.6" customHeight="1">
      <c r="A82" s="275">
        <v>46</v>
      </c>
      <c r="B82" s="77" t="s">
        <v>3523</v>
      </c>
      <c r="C82" s="118"/>
      <c r="D82" s="290">
        <v>105939097</v>
      </c>
      <c r="E82" s="321">
        <v>6081523</v>
      </c>
      <c r="F82" s="288">
        <v>1477082</v>
      </c>
      <c r="G82" s="323"/>
      <c r="H82" s="319">
        <v>25022</v>
      </c>
      <c r="I82" s="290">
        <f t="shared" si="10"/>
        <v>110568560</v>
      </c>
      <c r="J82" s="803" t="s">
        <v>3524</v>
      </c>
      <c r="K82" s="320">
        <v>46</v>
      </c>
    </row>
    <row r="83" spans="1:11" ht="15.6" customHeight="1">
      <c r="A83" s="275">
        <v>47</v>
      </c>
      <c r="B83" s="77" t="s">
        <v>2151</v>
      </c>
      <c r="C83" s="118"/>
      <c r="D83" s="290">
        <v>2974871</v>
      </c>
      <c r="E83" s="321">
        <v>33</v>
      </c>
      <c r="F83" s="288">
        <v>17843</v>
      </c>
      <c r="G83" s="323"/>
      <c r="H83" s="322"/>
      <c r="I83" s="290">
        <f t="shared" si="10"/>
        <v>2957061</v>
      </c>
      <c r="J83" s="803" t="s">
        <v>2152</v>
      </c>
      <c r="K83" s="320">
        <v>47</v>
      </c>
    </row>
    <row r="84" spans="1:11" ht="15.6" customHeight="1">
      <c r="A84" s="275">
        <v>48</v>
      </c>
      <c r="B84" s="77" t="s">
        <v>2153</v>
      </c>
      <c r="C84" s="118"/>
      <c r="D84" s="290">
        <v>69158634</v>
      </c>
      <c r="E84" s="321">
        <v>6355404</v>
      </c>
      <c r="F84" s="288">
        <v>899928</v>
      </c>
      <c r="G84" s="323"/>
      <c r="H84" s="322"/>
      <c r="I84" s="290">
        <f t="shared" si="10"/>
        <v>74614110</v>
      </c>
      <c r="J84" s="803" t="s">
        <v>733</v>
      </c>
      <c r="K84" s="320">
        <v>48</v>
      </c>
    </row>
    <row r="85" spans="1:11" ht="15.6" customHeight="1">
      <c r="A85" s="275">
        <v>49</v>
      </c>
      <c r="B85" s="77" t="s">
        <v>734</v>
      </c>
      <c r="C85" s="118"/>
      <c r="D85" s="290">
        <v>42908831</v>
      </c>
      <c r="E85" s="321">
        <v>3921800</v>
      </c>
      <c r="F85" s="288">
        <v>324257</v>
      </c>
      <c r="G85" s="323"/>
      <c r="H85" s="322"/>
      <c r="I85" s="290">
        <f t="shared" si="10"/>
        <v>46506374</v>
      </c>
      <c r="J85" s="803" t="s">
        <v>735</v>
      </c>
      <c r="K85" s="320">
        <v>49</v>
      </c>
    </row>
    <row r="86" spans="1:11" ht="15.6" customHeight="1">
      <c r="A86" s="275">
        <v>50</v>
      </c>
      <c r="B86" s="77" t="s">
        <v>736</v>
      </c>
      <c r="C86" s="118"/>
      <c r="D86" s="290">
        <v>20965</v>
      </c>
      <c r="E86" s="321">
        <v>0</v>
      </c>
      <c r="F86" s="288">
        <v>0</v>
      </c>
      <c r="G86" s="323"/>
      <c r="H86" s="322"/>
      <c r="I86" s="290">
        <f t="shared" si="10"/>
        <v>20965</v>
      </c>
      <c r="J86" s="803" t="s">
        <v>737</v>
      </c>
      <c r="K86" s="320">
        <v>50</v>
      </c>
    </row>
    <row r="87" spans="1:11" ht="15.6" customHeight="1">
      <c r="A87" s="275">
        <v>51</v>
      </c>
      <c r="B87" s="77" t="s">
        <v>738</v>
      </c>
      <c r="C87" s="118"/>
      <c r="D87" s="290">
        <v>7381516</v>
      </c>
      <c r="E87" s="321">
        <v>0</v>
      </c>
      <c r="F87" s="288">
        <v>0</v>
      </c>
      <c r="G87" s="323"/>
      <c r="H87" s="322"/>
      <c r="I87" s="290">
        <f t="shared" si="10"/>
        <v>7381516</v>
      </c>
      <c r="J87" s="803" t="s">
        <v>739</v>
      </c>
      <c r="K87" s="320">
        <v>51</v>
      </c>
    </row>
    <row r="88" spans="1:11" ht="15.6" customHeight="1">
      <c r="A88" s="275">
        <v>52</v>
      </c>
      <c r="B88" s="77" t="s">
        <v>740</v>
      </c>
      <c r="C88" s="118"/>
      <c r="D88" s="290"/>
      <c r="E88" s="321"/>
      <c r="F88" s="288"/>
      <c r="G88" s="323"/>
      <c r="H88" s="322"/>
      <c r="I88" s="290">
        <f t="shared" si="10"/>
        <v>0</v>
      </c>
      <c r="J88" s="803" t="s">
        <v>741</v>
      </c>
      <c r="K88" s="320">
        <v>52</v>
      </c>
    </row>
    <row r="89" spans="1:11" ht="15.6" customHeight="1">
      <c r="A89" s="275">
        <v>53</v>
      </c>
      <c r="B89" s="77" t="s">
        <v>742</v>
      </c>
      <c r="C89" s="118"/>
      <c r="D89" s="290">
        <f t="shared" ref="D89:I89" si="11">SUM(D80:D88)</f>
        <v>260990843</v>
      </c>
      <c r="E89" s="321">
        <f t="shared" si="11"/>
        <v>16180496</v>
      </c>
      <c r="F89" s="288">
        <f t="shared" si="11"/>
        <v>2719358</v>
      </c>
      <c r="G89" s="323">
        <f t="shared" si="11"/>
        <v>0</v>
      </c>
      <c r="H89" s="322">
        <f t="shared" si="11"/>
        <v>25022</v>
      </c>
      <c r="I89" s="290">
        <f t="shared" si="11"/>
        <v>274477003</v>
      </c>
      <c r="J89" s="316"/>
      <c r="K89" s="320">
        <v>53</v>
      </c>
    </row>
    <row r="90" spans="1:11" ht="15.6" customHeight="1">
      <c r="A90" s="275">
        <v>54</v>
      </c>
      <c r="B90" s="77" t="s">
        <v>743</v>
      </c>
      <c r="C90" s="118"/>
      <c r="D90" s="301"/>
      <c r="E90" s="302"/>
      <c r="F90" s="303"/>
      <c r="G90" s="304"/>
      <c r="H90" s="304"/>
      <c r="I90" s="305"/>
      <c r="J90" s="316"/>
      <c r="K90" s="320">
        <v>54</v>
      </c>
    </row>
    <row r="91" spans="1:11" ht="15.6" customHeight="1">
      <c r="A91" s="275">
        <v>55</v>
      </c>
      <c r="B91" s="77" t="s">
        <v>744</v>
      </c>
      <c r="C91" s="118"/>
      <c r="D91" s="290">
        <v>3262567</v>
      </c>
      <c r="E91" s="321"/>
      <c r="F91" s="288">
        <v>24523</v>
      </c>
      <c r="G91" s="323" t="s">
        <v>2025</v>
      </c>
      <c r="H91" s="322"/>
      <c r="I91" s="290">
        <f t="shared" ref="I91:I104" si="12">D91+E91-F91+G91+H91</f>
        <v>3238044</v>
      </c>
      <c r="J91" s="803" t="s">
        <v>745</v>
      </c>
      <c r="K91" s="320">
        <v>55</v>
      </c>
    </row>
    <row r="92" spans="1:11" ht="15.6" customHeight="1">
      <c r="A92" s="275">
        <v>56</v>
      </c>
      <c r="B92" s="77" t="s">
        <v>746</v>
      </c>
      <c r="C92" s="118"/>
      <c r="D92" s="290">
        <v>15437656</v>
      </c>
      <c r="E92" s="321">
        <v>201064</v>
      </c>
      <c r="F92" s="288">
        <v>30988</v>
      </c>
      <c r="G92" s="323"/>
      <c r="H92" s="322"/>
      <c r="I92" s="290">
        <f t="shared" si="12"/>
        <v>15607732</v>
      </c>
      <c r="J92" s="803" t="s">
        <v>747</v>
      </c>
      <c r="K92" s="320">
        <v>56</v>
      </c>
    </row>
    <row r="93" spans="1:11" ht="15.6" customHeight="1">
      <c r="A93" s="275">
        <v>57</v>
      </c>
      <c r="B93" s="77" t="s">
        <v>748</v>
      </c>
      <c r="C93" s="118"/>
      <c r="D93" s="290">
        <v>135186324</v>
      </c>
      <c r="E93" s="321">
        <v>5377532</v>
      </c>
      <c r="F93" s="288">
        <v>904125</v>
      </c>
      <c r="G93" s="323"/>
      <c r="H93" s="322">
        <v>-21959</v>
      </c>
      <c r="I93" s="290">
        <f t="shared" si="12"/>
        <v>139637772</v>
      </c>
      <c r="J93" s="803" t="s">
        <v>749</v>
      </c>
      <c r="K93" s="320">
        <v>57</v>
      </c>
    </row>
    <row r="94" spans="1:11" ht="15.6" customHeight="1">
      <c r="A94" s="275">
        <v>58</v>
      </c>
      <c r="B94" s="77" t="s">
        <v>750</v>
      </c>
      <c r="C94" s="118"/>
      <c r="D94" s="290">
        <v>0</v>
      </c>
      <c r="E94" s="321">
        <v>0</v>
      </c>
      <c r="F94" s="288">
        <v>0</v>
      </c>
      <c r="G94" s="323"/>
      <c r="H94" s="322"/>
      <c r="I94" s="290">
        <f t="shared" si="12"/>
        <v>0</v>
      </c>
      <c r="J94" s="803" t="s">
        <v>751</v>
      </c>
      <c r="K94" s="320">
        <v>58</v>
      </c>
    </row>
    <row r="95" spans="1:11" ht="15.6" customHeight="1">
      <c r="A95" s="275">
        <v>59</v>
      </c>
      <c r="B95" s="77" t="s">
        <v>752</v>
      </c>
      <c r="C95" s="118"/>
      <c r="D95" s="290">
        <v>184021403</v>
      </c>
      <c r="E95" s="321">
        <v>10542047</v>
      </c>
      <c r="F95" s="288">
        <v>1409969</v>
      </c>
      <c r="G95" s="323"/>
      <c r="H95" s="322"/>
      <c r="I95" s="290">
        <f t="shared" si="12"/>
        <v>193153481</v>
      </c>
      <c r="J95" s="803" t="s">
        <v>753</v>
      </c>
      <c r="K95" s="320">
        <v>59</v>
      </c>
    </row>
    <row r="96" spans="1:11" ht="15.6" customHeight="1">
      <c r="A96" s="275">
        <v>60</v>
      </c>
      <c r="B96" s="77" t="s">
        <v>754</v>
      </c>
      <c r="C96" s="118"/>
      <c r="D96" s="290">
        <v>174532635</v>
      </c>
      <c r="E96" s="321">
        <v>8142458</v>
      </c>
      <c r="F96" s="288">
        <v>1764272</v>
      </c>
      <c r="G96" s="323"/>
      <c r="H96" s="322">
        <v>-60691</v>
      </c>
      <c r="I96" s="290">
        <f t="shared" si="12"/>
        <v>180850130</v>
      </c>
      <c r="J96" s="803" t="s">
        <v>755</v>
      </c>
      <c r="K96" s="320">
        <v>60</v>
      </c>
    </row>
    <row r="97" spans="1:11" ht="15.6" customHeight="1">
      <c r="A97" s="275">
        <v>61</v>
      </c>
      <c r="B97" s="77" t="s">
        <v>756</v>
      </c>
      <c r="C97" s="118"/>
      <c r="D97" s="290">
        <v>29435798</v>
      </c>
      <c r="E97" s="321">
        <v>2075275</v>
      </c>
      <c r="F97" s="288">
        <v>78657</v>
      </c>
      <c r="G97" s="323"/>
      <c r="H97" s="322">
        <v>31850</v>
      </c>
      <c r="I97" s="290">
        <f t="shared" si="12"/>
        <v>31464266</v>
      </c>
      <c r="J97" s="803" t="s">
        <v>757</v>
      </c>
      <c r="K97" s="320">
        <v>61</v>
      </c>
    </row>
    <row r="98" spans="1:11" ht="15.6" customHeight="1">
      <c r="A98" s="275">
        <v>62</v>
      </c>
      <c r="B98" s="77" t="s">
        <v>758</v>
      </c>
      <c r="C98" s="118"/>
      <c r="D98" s="290">
        <v>57829487</v>
      </c>
      <c r="E98" s="321">
        <v>2481256</v>
      </c>
      <c r="F98" s="288">
        <v>92339</v>
      </c>
      <c r="G98" s="323"/>
      <c r="H98" s="322">
        <v>-29381</v>
      </c>
      <c r="I98" s="290">
        <f t="shared" si="12"/>
        <v>60189023</v>
      </c>
      <c r="J98" s="803" t="s">
        <v>759</v>
      </c>
      <c r="K98" s="320">
        <v>62</v>
      </c>
    </row>
    <row r="99" spans="1:11" ht="15.6" customHeight="1">
      <c r="A99" s="275">
        <v>63</v>
      </c>
      <c r="B99" s="77" t="s">
        <v>760</v>
      </c>
      <c r="C99" s="118"/>
      <c r="D99" s="290">
        <v>115554857</v>
      </c>
      <c r="E99" s="321">
        <v>2965805</v>
      </c>
      <c r="F99" s="288">
        <v>1402729</v>
      </c>
      <c r="G99" s="323"/>
      <c r="H99" s="322">
        <v>-3063</v>
      </c>
      <c r="I99" s="290">
        <f t="shared" si="12"/>
        <v>117114870</v>
      </c>
      <c r="J99" s="803" t="s">
        <v>761</v>
      </c>
      <c r="K99" s="320">
        <v>63</v>
      </c>
    </row>
    <row r="100" spans="1:11" ht="15.6" customHeight="1">
      <c r="A100" s="275">
        <v>64</v>
      </c>
      <c r="B100" s="77" t="s">
        <v>762</v>
      </c>
      <c r="C100" s="118"/>
      <c r="D100" s="290">
        <v>45014035</v>
      </c>
      <c r="E100" s="321">
        <v>527731</v>
      </c>
      <c r="F100" s="288">
        <v>78009</v>
      </c>
      <c r="G100" s="323"/>
      <c r="H100" s="322"/>
      <c r="I100" s="290">
        <f t="shared" si="12"/>
        <v>45463757</v>
      </c>
      <c r="J100" s="803" t="s">
        <v>763</v>
      </c>
      <c r="K100" s="320">
        <v>64</v>
      </c>
    </row>
    <row r="101" spans="1:11" ht="15.6" customHeight="1">
      <c r="A101" s="275">
        <v>65</v>
      </c>
      <c r="B101" s="77" t="s">
        <v>764</v>
      </c>
      <c r="C101" s="118"/>
      <c r="D101" s="290">
        <v>37007037</v>
      </c>
      <c r="E101" s="321">
        <v>2777559</v>
      </c>
      <c r="F101" s="288">
        <v>1095315</v>
      </c>
      <c r="G101" s="323"/>
      <c r="H101" s="322"/>
      <c r="I101" s="290">
        <f t="shared" si="12"/>
        <v>38689281</v>
      </c>
      <c r="J101" s="803" t="s">
        <v>765</v>
      </c>
      <c r="K101" s="320">
        <v>65</v>
      </c>
    </row>
    <row r="102" spans="1:11" ht="15.6" customHeight="1">
      <c r="A102" s="275">
        <v>66</v>
      </c>
      <c r="B102" s="77" t="s">
        <v>766</v>
      </c>
      <c r="C102" s="118"/>
      <c r="D102" s="290">
        <v>6033634</v>
      </c>
      <c r="E102" s="321">
        <v>122918</v>
      </c>
      <c r="F102" s="288">
        <v>52004</v>
      </c>
      <c r="G102" s="323"/>
      <c r="H102" s="322">
        <v>3152</v>
      </c>
      <c r="I102" s="290">
        <f t="shared" si="12"/>
        <v>6107700</v>
      </c>
      <c r="J102" s="803" t="s">
        <v>767</v>
      </c>
      <c r="K102" s="320">
        <v>66</v>
      </c>
    </row>
    <row r="103" spans="1:11" ht="15.6" customHeight="1">
      <c r="A103" s="275">
        <v>67</v>
      </c>
      <c r="B103" s="77" t="s">
        <v>768</v>
      </c>
      <c r="C103" s="118"/>
      <c r="D103" s="290">
        <v>278776</v>
      </c>
      <c r="E103" s="321">
        <v>0</v>
      </c>
      <c r="F103" s="288">
        <v>0</v>
      </c>
      <c r="G103" s="323"/>
      <c r="H103" s="322"/>
      <c r="I103" s="290">
        <f t="shared" si="12"/>
        <v>278776</v>
      </c>
      <c r="J103" s="803" t="s">
        <v>769</v>
      </c>
      <c r="K103" s="320">
        <v>67</v>
      </c>
    </row>
    <row r="104" spans="1:11" ht="15.6" customHeight="1">
      <c r="A104" s="275">
        <v>68</v>
      </c>
      <c r="B104" s="77" t="s">
        <v>770</v>
      </c>
      <c r="C104" s="118"/>
      <c r="D104" s="324">
        <v>12083902</v>
      </c>
      <c r="E104" s="321">
        <v>379509</v>
      </c>
      <c r="F104" s="288">
        <v>139410</v>
      </c>
      <c r="G104" s="323"/>
      <c r="H104" s="322">
        <v>-3152</v>
      </c>
      <c r="I104" s="290">
        <f t="shared" si="12"/>
        <v>12320849</v>
      </c>
      <c r="J104" s="803" t="s">
        <v>771</v>
      </c>
      <c r="K104" s="320">
        <v>68</v>
      </c>
    </row>
    <row r="105" spans="1:11" ht="15.6" customHeight="1">
      <c r="A105" s="275">
        <v>69</v>
      </c>
      <c r="B105" s="77" t="s">
        <v>772</v>
      </c>
      <c r="C105" s="118"/>
      <c r="D105" s="290">
        <f t="shared" ref="D105:I105" si="13">SUM(D91:D104)</f>
        <v>815678111</v>
      </c>
      <c r="E105" s="321">
        <f t="shared" si="13"/>
        <v>35593154</v>
      </c>
      <c r="F105" s="288">
        <f t="shared" si="13"/>
        <v>7072340</v>
      </c>
      <c r="G105" s="323">
        <f t="shared" si="13"/>
        <v>0</v>
      </c>
      <c r="H105" s="322">
        <f t="shared" si="13"/>
        <v>-83244</v>
      </c>
      <c r="I105" s="290">
        <f t="shared" si="13"/>
        <v>844115681</v>
      </c>
      <c r="J105" s="316"/>
      <c r="K105" s="320">
        <v>69</v>
      </c>
    </row>
    <row r="106" spans="1:11" ht="15.6" customHeight="1">
      <c r="A106" s="275">
        <v>70</v>
      </c>
      <c r="B106" s="77" t="s">
        <v>773</v>
      </c>
      <c r="C106" s="118"/>
      <c r="D106" s="301"/>
      <c r="E106" s="302"/>
      <c r="F106" s="303"/>
      <c r="G106" s="304"/>
      <c r="H106" s="304"/>
      <c r="I106" s="305"/>
      <c r="J106" s="316"/>
      <c r="K106" s="320">
        <v>70</v>
      </c>
    </row>
    <row r="107" spans="1:11" ht="15.6" customHeight="1">
      <c r="A107" s="275">
        <v>71</v>
      </c>
      <c r="B107" s="77" t="s">
        <v>774</v>
      </c>
      <c r="C107" s="118"/>
      <c r="D107" s="290">
        <v>12127</v>
      </c>
      <c r="E107" s="321">
        <v>0</v>
      </c>
      <c r="F107" s="288"/>
      <c r="G107" s="323" t="s">
        <v>2025</v>
      </c>
      <c r="H107" s="322"/>
      <c r="I107" s="290">
        <f t="shared" ref="I107:I118" si="14">D107+E107-F107+G107+H107</f>
        <v>12127</v>
      </c>
      <c r="J107" s="803" t="s">
        <v>775</v>
      </c>
      <c r="K107" s="320">
        <v>71</v>
      </c>
    </row>
    <row r="108" spans="1:11" ht="15.6" customHeight="1">
      <c r="A108" s="275">
        <v>72</v>
      </c>
      <c r="B108" s="77" t="s">
        <v>776</v>
      </c>
      <c r="C108" s="118"/>
      <c r="D108" s="290">
        <v>1335461</v>
      </c>
      <c r="E108" s="321">
        <v>77886</v>
      </c>
      <c r="F108" s="288">
        <v>9762</v>
      </c>
      <c r="G108" s="323" t="s">
        <v>2025</v>
      </c>
      <c r="H108" s="322" t="s">
        <v>2025</v>
      </c>
      <c r="I108" s="290">
        <f t="shared" si="14"/>
        <v>1403585</v>
      </c>
      <c r="J108" s="803" t="s">
        <v>777</v>
      </c>
      <c r="K108" s="320">
        <v>72</v>
      </c>
    </row>
    <row r="109" spans="1:11" ht="15.6" customHeight="1">
      <c r="A109" s="275">
        <v>73</v>
      </c>
      <c r="B109" s="77" t="s">
        <v>778</v>
      </c>
      <c r="C109" s="118"/>
      <c r="D109" s="290"/>
      <c r="E109" s="321"/>
      <c r="F109" s="288"/>
      <c r="G109" s="323"/>
      <c r="H109" s="322"/>
      <c r="I109" s="290">
        <f t="shared" si="14"/>
        <v>0</v>
      </c>
      <c r="J109" s="803" t="s">
        <v>779</v>
      </c>
      <c r="K109" s="320">
        <v>73</v>
      </c>
    </row>
    <row r="110" spans="1:11" ht="15.6" customHeight="1">
      <c r="A110" s="275">
        <v>74</v>
      </c>
      <c r="B110" s="77" t="s">
        <v>780</v>
      </c>
      <c r="C110" s="118"/>
      <c r="D110" s="290"/>
      <c r="E110" s="321"/>
      <c r="F110" s="288"/>
      <c r="G110" s="323"/>
      <c r="H110" s="322"/>
      <c r="I110" s="290">
        <f t="shared" si="14"/>
        <v>0</v>
      </c>
      <c r="J110" s="803" t="s">
        <v>781</v>
      </c>
      <c r="K110" s="320">
        <v>74</v>
      </c>
    </row>
    <row r="111" spans="1:11" ht="15.6" customHeight="1">
      <c r="A111" s="275">
        <v>75</v>
      </c>
      <c r="B111" s="77" t="s">
        <v>782</v>
      </c>
      <c r="C111" s="118"/>
      <c r="D111" s="290"/>
      <c r="E111" s="321"/>
      <c r="F111" s="288"/>
      <c r="G111" s="323"/>
      <c r="H111" s="322"/>
      <c r="I111" s="290">
        <f t="shared" si="14"/>
        <v>0</v>
      </c>
      <c r="J111" s="803" t="s">
        <v>783</v>
      </c>
      <c r="K111" s="320">
        <v>75</v>
      </c>
    </row>
    <row r="112" spans="1:11" ht="15.6" customHeight="1">
      <c r="A112" s="275">
        <v>76</v>
      </c>
      <c r="B112" s="77" t="s">
        <v>784</v>
      </c>
      <c r="C112" s="118"/>
      <c r="D112" s="290"/>
      <c r="E112" s="321"/>
      <c r="F112" s="288"/>
      <c r="G112" s="323"/>
      <c r="H112" s="322"/>
      <c r="I112" s="290">
        <f t="shared" si="14"/>
        <v>0</v>
      </c>
      <c r="J112" s="803" t="s">
        <v>785</v>
      </c>
      <c r="K112" s="320">
        <v>76</v>
      </c>
    </row>
    <row r="113" spans="1:11" ht="15.6" customHeight="1">
      <c r="A113" s="275">
        <v>77</v>
      </c>
      <c r="B113" s="77" t="s">
        <v>786</v>
      </c>
      <c r="C113" s="118"/>
      <c r="D113" s="290"/>
      <c r="E113" s="321"/>
      <c r="F113" s="288"/>
      <c r="G113" s="323"/>
      <c r="H113" s="322"/>
      <c r="I113" s="290">
        <f t="shared" si="14"/>
        <v>0</v>
      </c>
      <c r="J113" s="803" t="s">
        <v>787</v>
      </c>
      <c r="K113" s="320">
        <v>77</v>
      </c>
    </row>
    <row r="114" spans="1:11" ht="15.6" customHeight="1">
      <c r="A114" s="275">
        <v>78</v>
      </c>
      <c r="B114" s="77" t="s">
        <v>788</v>
      </c>
      <c r="C114" s="118"/>
      <c r="D114" s="290"/>
      <c r="E114" s="321"/>
      <c r="F114" s="288"/>
      <c r="G114" s="323"/>
      <c r="H114" s="322"/>
      <c r="I114" s="290">
        <f t="shared" si="14"/>
        <v>0</v>
      </c>
      <c r="J114" s="803" t="s">
        <v>789</v>
      </c>
      <c r="K114" s="320">
        <v>78</v>
      </c>
    </row>
    <row r="115" spans="1:11" ht="15.6" customHeight="1">
      <c r="A115" s="275">
        <v>79</v>
      </c>
      <c r="B115" s="77" t="s">
        <v>428</v>
      </c>
      <c r="C115" s="118"/>
      <c r="D115" s="290"/>
      <c r="E115" s="321"/>
      <c r="F115" s="288"/>
      <c r="G115" s="323" t="s">
        <v>2025</v>
      </c>
      <c r="H115" s="322"/>
      <c r="I115" s="290">
        <f t="shared" si="14"/>
        <v>0</v>
      </c>
      <c r="J115" s="803" t="s">
        <v>429</v>
      </c>
      <c r="K115" s="320">
        <v>79</v>
      </c>
    </row>
    <row r="116" spans="1:11" ht="15.6" customHeight="1">
      <c r="A116" s="275">
        <v>80</v>
      </c>
      <c r="B116" s="77" t="s">
        <v>430</v>
      </c>
      <c r="C116" s="118"/>
      <c r="D116" s="290"/>
      <c r="E116" s="321"/>
      <c r="F116" s="288" t="s">
        <v>2025</v>
      </c>
      <c r="G116" s="323"/>
      <c r="H116" s="322"/>
      <c r="I116" s="290">
        <f t="shared" si="14"/>
        <v>0</v>
      </c>
      <c r="J116" s="803" t="s">
        <v>431</v>
      </c>
      <c r="K116" s="320">
        <v>80</v>
      </c>
    </row>
    <row r="117" spans="1:11" ht="15.6" customHeight="1">
      <c r="A117" s="275">
        <v>81</v>
      </c>
      <c r="B117" s="77" t="s">
        <v>432</v>
      </c>
      <c r="C117" s="118"/>
      <c r="D117" s="290">
        <f t="shared" ref="D117:I117" si="15">SUM(D107:D116)</f>
        <v>1347588</v>
      </c>
      <c r="E117" s="321">
        <f t="shared" si="15"/>
        <v>77886</v>
      </c>
      <c r="F117" s="288">
        <f t="shared" si="15"/>
        <v>9762</v>
      </c>
      <c r="G117" s="323">
        <f t="shared" si="15"/>
        <v>0</v>
      </c>
      <c r="H117" s="322">
        <f t="shared" si="15"/>
        <v>0</v>
      </c>
      <c r="I117" s="290">
        <f t="shared" si="15"/>
        <v>1415712</v>
      </c>
      <c r="J117" s="316"/>
      <c r="K117" s="320">
        <v>81</v>
      </c>
    </row>
    <row r="118" spans="1:11" ht="15.6" customHeight="1">
      <c r="A118" s="275">
        <v>82</v>
      </c>
      <c r="B118" s="77" t="s">
        <v>433</v>
      </c>
      <c r="C118" s="118"/>
      <c r="D118" s="290"/>
      <c r="E118" s="321"/>
      <c r="F118" s="288"/>
      <c r="G118" s="323"/>
      <c r="H118" s="322" t="s">
        <v>2025</v>
      </c>
      <c r="I118" s="290">
        <f t="shared" si="14"/>
        <v>0</v>
      </c>
      <c r="J118" s="803" t="s">
        <v>434</v>
      </c>
      <c r="K118" s="320">
        <v>82</v>
      </c>
    </row>
    <row r="119" spans="1:11" ht="15.6" customHeight="1">
      <c r="A119" s="275">
        <v>83</v>
      </c>
      <c r="B119" s="77" t="s">
        <v>435</v>
      </c>
      <c r="C119" s="118"/>
      <c r="D119" s="290">
        <f>D117+D118</f>
        <v>1347588</v>
      </c>
      <c r="E119" s="321">
        <f>E117+E118</f>
        <v>77886</v>
      </c>
      <c r="F119" s="288">
        <f>F117+F118</f>
        <v>9762</v>
      </c>
      <c r="G119" s="323">
        <f>G117+G118</f>
        <v>0</v>
      </c>
      <c r="H119" s="322">
        <f>H117+H118</f>
        <v>0</v>
      </c>
      <c r="I119" s="290">
        <f>SUM(I117:I118)</f>
        <v>1415712</v>
      </c>
      <c r="J119" s="316"/>
      <c r="K119" s="320">
        <v>83</v>
      </c>
    </row>
    <row r="120" spans="1:11" ht="15.6" customHeight="1">
      <c r="A120" s="275">
        <v>84</v>
      </c>
      <c r="B120" s="77" t="s">
        <v>436</v>
      </c>
      <c r="C120" s="118"/>
      <c r="D120" s="290">
        <f t="shared" ref="D120:I120" si="16">D78+D89+D105+D119+D30</f>
        <v>1118342799</v>
      </c>
      <c r="E120" s="321">
        <f t="shared" si="16"/>
        <v>51955552</v>
      </c>
      <c r="F120" s="288">
        <f t="shared" si="16"/>
        <v>9806536</v>
      </c>
      <c r="G120" s="323">
        <f t="shared" si="16"/>
        <v>0</v>
      </c>
      <c r="H120" s="322">
        <f t="shared" si="16"/>
        <v>-58222</v>
      </c>
      <c r="I120" s="290">
        <f t="shared" si="16"/>
        <v>1160433593</v>
      </c>
      <c r="J120" s="316"/>
      <c r="K120" s="320">
        <v>84</v>
      </c>
    </row>
    <row r="121" spans="1:11" ht="15.6" customHeight="1">
      <c r="A121" s="275">
        <v>85</v>
      </c>
      <c r="B121" s="77" t="s">
        <v>437</v>
      </c>
      <c r="C121" s="118"/>
      <c r="D121" s="290"/>
      <c r="E121" s="321"/>
      <c r="F121" s="325"/>
      <c r="G121" s="323"/>
      <c r="H121" s="322"/>
      <c r="I121" s="290"/>
      <c r="J121" s="803" t="s">
        <v>438</v>
      </c>
      <c r="K121" s="320">
        <v>85</v>
      </c>
    </row>
    <row r="122" spans="1:11" ht="15.6" customHeight="1">
      <c r="A122" s="275">
        <v>86</v>
      </c>
      <c r="B122" s="77" t="s">
        <v>439</v>
      </c>
      <c r="C122" s="118"/>
      <c r="D122" s="290"/>
      <c r="E122" s="326"/>
      <c r="F122" s="288"/>
      <c r="G122" s="323"/>
      <c r="H122" s="322"/>
      <c r="I122" s="290"/>
      <c r="J122" s="316"/>
      <c r="K122" s="320">
        <v>86</v>
      </c>
    </row>
    <row r="123" spans="1:11" ht="15.6" customHeight="1">
      <c r="A123" s="275">
        <v>87</v>
      </c>
      <c r="B123" s="77" t="s">
        <v>1289</v>
      </c>
      <c r="C123" s="118"/>
      <c r="D123" s="290"/>
      <c r="E123" s="321"/>
      <c r="F123" s="288"/>
      <c r="G123" s="323"/>
      <c r="H123" s="322"/>
      <c r="I123" s="290">
        <f>D123+E123-F123+G123+H123</f>
        <v>0</v>
      </c>
      <c r="J123" s="803" t="s">
        <v>1290</v>
      </c>
      <c r="K123" s="320">
        <v>87</v>
      </c>
    </row>
    <row r="124" spans="1:11" ht="15.6" customHeight="1" thickBot="1">
      <c r="A124" s="306">
        <v>88</v>
      </c>
      <c r="B124" s="113" t="s">
        <v>1291</v>
      </c>
      <c r="C124" s="311"/>
      <c r="D124" s="309">
        <f t="shared" ref="D124:I124" si="17">D120+D123</f>
        <v>1118342799</v>
      </c>
      <c r="E124" s="327">
        <f t="shared" si="17"/>
        <v>51955552</v>
      </c>
      <c r="F124" s="310">
        <f t="shared" si="17"/>
        <v>9806536</v>
      </c>
      <c r="G124" s="328">
        <f t="shared" si="17"/>
        <v>0</v>
      </c>
      <c r="H124" s="329">
        <f t="shared" si="17"/>
        <v>-58222</v>
      </c>
      <c r="I124" s="309">
        <f t="shared" si="17"/>
        <v>1160433593</v>
      </c>
      <c r="J124" s="330"/>
      <c r="K124" s="331">
        <v>88</v>
      </c>
    </row>
    <row r="125" spans="1:11" ht="15.6" customHeight="1">
      <c r="A125" s="17"/>
      <c r="B125" s="17"/>
      <c r="C125" s="17"/>
      <c r="D125" s="17"/>
      <c r="E125" s="17"/>
      <c r="F125" s="17"/>
      <c r="G125" s="17"/>
      <c r="H125" s="17"/>
      <c r="I125" s="17"/>
      <c r="J125" s="17"/>
      <c r="K125" s="17"/>
    </row>
    <row r="126" spans="1:11" ht="15.6" customHeight="1">
      <c r="A126" s="17" t="s">
        <v>1292</v>
      </c>
      <c r="B126" s="17"/>
      <c r="C126" s="17"/>
      <c r="D126" s="17"/>
      <c r="E126" s="17"/>
      <c r="F126" s="17" t="s">
        <v>1293</v>
      </c>
      <c r="G126" s="17"/>
      <c r="H126" s="17"/>
      <c r="I126" s="17"/>
      <c r="J126" s="17"/>
      <c r="K126" s="332" t="s">
        <v>1294</v>
      </c>
    </row>
    <row r="127" spans="1:11" ht="15.6" customHeight="1">
      <c r="A127" s="69" t="s">
        <v>1295</v>
      </c>
      <c r="B127" s="69"/>
      <c r="C127" s="69"/>
      <c r="D127" s="69"/>
      <c r="E127" s="69"/>
      <c r="F127" s="69" t="s">
        <v>1296</v>
      </c>
      <c r="G127" s="69"/>
      <c r="H127" s="69"/>
      <c r="I127" s="69"/>
      <c r="J127" s="69"/>
      <c r="K127" s="69"/>
    </row>
    <row r="128" spans="1:11">
      <c r="A128" s="17"/>
      <c r="B128" s="17"/>
      <c r="C128" s="17"/>
      <c r="D128" s="17"/>
      <c r="E128" s="17"/>
      <c r="F128" s="17"/>
      <c r="G128" s="17"/>
      <c r="H128" s="17"/>
      <c r="I128" s="17"/>
      <c r="J128" s="17"/>
      <c r="K128" s="17"/>
    </row>
    <row r="129" spans="1:11">
      <c r="A129" s="17"/>
      <c r="B129" s="17"/>
      <c r="C129" s="17"/>
      <c r="D129" s="17"/>
      <c r="E129" s="17"/>
      <c r="F129" s="17"/>
      <c r="G129" s="17"/>
      <c r="H129" s="17"/>
      <c r="I129" s="17"/>
      <c r="J129" s="17"/>
      <c r="K129" s="17"/>
    </row>
    <row r="130" spans="1:11">
      <c r="A130" s="17"/>
      <c r="B130" s="17"/>
      <c r="C130" s="17"/>
      <c r="D130" s="17"/>
      <c r="E130" s="17"/>
      <c r="F130" s="17"/>
      <c r="G130" s="17"/>
      <c r="H130" s="17"/>
      <c r="I130" s="17"/>
      <c r="J130" s="17"/>
      <c r="K130" s="17"/>
    </row>
    <row r="131" spans="1:11">
      <c r="A131" s="17"/>
      <c r="B131" s="17"/>
      <c r="C131" s="17"/>
      <c r="D131" s="17"/>
      <c r="E131" s="17"/>
      <c r="F131" s="17"/>
      <c r="G131" s="17"/>
      <c r="H131" s="17"/>
      <c r="I131" s="17"/>
      <c r="J131" s="17"/>
      <c r="K131" s="17"/>
    </row>
    <row r="132" spans="1:11">
      <c r="A132" s="17"/>
      <c r="B132" s="17"/>
      <c r="C132" s="17"/>
      <c r="D132" s="17"/>
      <c r="E132" s="17"/>
      <c r="F132" s="17"/>
      <c r="G132" s="17"/>
      <c r="H132" s="17"/>
      <c r="I132" s="17"/>
      <c r="J132" s="17"/>
      <c r="K132" s="17"/>
    </row>
    <row r="133" spans="1:11">
      <c r="A133" s="17"/>
      <c r="B133" s="17"/>
      <c r="C133" s="17"/>
      <c r="D133" s="17"/>
      <c r="E133" s="17"/>
      <c r="F133" s="17"/>
      <c r="G133" s="17"/>
      <c r="H133" s="17"/>
      <c r="I133" s="17"/>
      <c r="J133" s="17"/>
      <c r="K133" s="17"/>
    </row>
    <row r="134" spans="1:11">
      <c r="A134" s="17"/>
      <c r="B134"/>
      <c r="C134" s="17"/>
      <c r="D134" s="17"/>
      <c r="E134" s="17"/>
      <c r="F134" s="17"/>
      <c r="G134" s="17"/>
      <c r="H134" s="17"/>
      <c r="I134" s="17"/>
      <c r="J134" s="17"/>
      <c r="K134" s="17"/>
    </row>
    <row r="135" spans="1:11">
      <c r="A135" s="17"/>
      <c r="B135"/>
      <c r="C135" s="17"/>
      <c r="D135" s="17"/>
      <c r="E135" s="17"/>
      <c r="F135" s="17"/>
      <c r="G135" s="17"/>
      <c r="H135" s="17"/>
      <c r="I135" s="17"/>
      <c r="J135" s="17"/>
      <c r="K135" s="17"/>
    </row>
    <row r="136" spans="1:11">
      <c r="A136" s="17"/>
      <c r="B136"/>
      <c r="C136" s="17"/>
      <c r="D136" s="17"/>
      <c r="E136" s="17"/>
      <c r="F136" s="17"/>
      <c r="G136" s="17"/>
      <c r="H136" s="17"/>
      <c r="I136" s="17"/>
      <c r="J136" s="17"/>
      <c r="K136" s="17"/>
    </row>
    <row r="137" spans="1:11">
      <c r="A137" s="17"/>
      <c r="B137"/>
      <c r="C137" s="17"/>
      <c r="D137" s="17"/>
      <c r="E137" s="17"/>
      <c r="F137" s="17"/>
      <c r="G137" s="17"/>
      <c r="H137" s="17"/>
      <c r="I137" s="17"/>
      <c r="J137" s="17"/>
      <c r="K137" s="17"/>
    </row>
    <row r="138" spans="1:11">
      <c r="A138" s="17"/>
      <c r="B138"/>
      <c r="C138" s="17"/>
      <c r="D138" s="17"/>
      <c r="E138" s="17"/>
      <c r="F138" s="17"/>
      <c r="G138" s="17"/>
      <c r="H138" s="17"/>
      <c r="I138" s="17"/>
      <c r="J138" s="17"/>
      <c r="K138" s="17"/>
    </row>
    <row r="139" spans="1:11">
      <c r="A139" s="17"/>
      <c r="B139"/>
      <c r="C139" s="17"/>
      <c r="D139" s="17"/>
      <c r="E139" s="17"/>
      <c r="F139" s="17"/>
      <c r="G139" s="17"/>
      <c r="H139" s="17"/>
      <c r="I139" s="17"/>
      <c r="J139" s="17"/>
      <c r="K139" s="17"/>
    </row>
    <row r="140" spans="1:11">
      <c r="A140" s="17"/>
      <c r="B140"/>
      <c r="C140" s="17"/>
      <c r="D140" s="17"/>
      <c r="E140" s="17"/>
      <c r="F140" s="17"/>
      <c r="G140" s="17"/>
      <c r="H140" s="17"/>
      <c r="I140" s="17"/>
      <c r="J140" s="17"/>
      <c r="K140" s="17"/>
    </row>
    <row r="141" spans="1:11">
      <c r="A141" s="17"/>
      <c r="B141"/>
      <c r="C141" s="17"/>
      <c r="D141" s="17"/>
      <c r="E141" s="17"/>
      <c r="F141" s="17"/>
      <c r="G141" s="17"/>
      <c r="H141" s="17"/>
      <c r="I141" s="17"/>
      <c r="J141" s="17"/>
      <c r="K141" s="17"/>
    </row>
    <row r="142" spans="1:11">
      <c r="A142" s="17"/>
      <c r="B142"/>
    </row>
    <row r="143" spans="1:11">
      <c r="A143" s="17"/>
      <c r="B143"/>
    </row>
    <row r="144" spans="1:11">
      <c r="A144" s="17"/>
      <c r="B144"/>
    </row>
    <row r="145" spans="1:2">
      <c r="A145" s="17"/>
      <c r="B145"/>
    </row>
    <row r="146" spans="1:2">
      <c r="A146" s="17"/>
      <c r="B146"/>
    </row>
    <row r="147" spans="1:2">
      <c r="A147" s="17"/>
      <c r="B147"/>
    </row>
    <row r="148" spans="1:2">
      <c r="A148" s="17"/>
      <c r="B148"/>
    </row>
    <row r="149" spans="1:2">
      <c r="A149" s="17"/>
      <c r="B149" s="17"/>
    </row>
    <row r="150" spans="1:2">
      <c r="A150" s="17"/>
      <c r="B150" s="17"/>
    </row>
  </sheetData>
  <customSheetViews>
    <customSheetView guid="{98C50475-4C04-4614-833E-ABC6EEFF4E8E}" scale="60" colorId="22" fitToPage="1" view="pageBreakPreview" topLeftCell="D67">
      <selection activeCell="N73" sqref="N73"/>
      <rowBreaks count="1" manualBreakCount="1">
        <brk id="67" max="16383" man="1"/>
      </rowBreaks>
      <colBreaks count="1" manualBreakCount="1">
        <brk id="5" max="1048575" man="1"/>
      </col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 guid="{C6EFCE4C-D5CB-4C1D-A286-0DC52BE770F9}" scale="85" colorId="22" fitToPage="1">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2"/>
      <headerFooter alignWithMargins="0"/>
    </customSheetView>
    <customSheetView guid="{4BC658A1-0B43-4474-B09F-01138A2D4649}" scale="85" colorId="22" fitToPage="1">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3"/>
      <headerFooter alignWithMargins="0"/>
    </customSheetView>
    <customSheetView guid="{615B5AE4-EF39-45E8-9166-92037A1A48C3}"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4"/>
      <headerFooter alignWithMargins="0"/>
    </customSheetView>
    <customSheetView guid="{5615FF12-3AD0-401B-9520-85684B49B8C2}" scale="85" colorId="22" fitToPage="1">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5"/>
      <headerFooter alignWithMargins="0"/>
    </customSheetView>
    <customSheetView guid="{770BB473-BE5C-4268-9ADA-B2B104B49C99}" scale="85" colorId="22" showPageBreaks="1" fitToPage="1">
      <rowBreaks count="1" manualBreakCount="1">
        <brk id="67" max="16383" man="1"/>
      </rowBreaks>
      <colBreaks count="2" manualBreakCount="2">
        <brk id="5" max="1048575" man="1"/>
        <brk id="11" max="1048575" man="1"/>
      </colBreaks>
      <pageMargins left="0.5" right="0.5" top="0.5" bottom="0.5" header="0.5" footer="0.5"/>
      <printOptions horizontalCentered="1" verticalCentered="1"/>
      <pageSetup scale="72" fitToWidth="2" fitToHeight="2" pageOrder="overThenDown" orientation="portrait" horizontalDpi="300" verticalDpi="300" r:id="rId6"/>
      <headerFooter alignWithMargins="0"/>
    </customSheetView>
    <customSheetView guid="{2DCD765F-7FFB-4119-8ABA-95F832C93250}" scale="85" colorId="22" fitToPage="1">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0" fitToWidth="2" fitToHeight="2" pageOrder="overThenDown" orientation="portrait" horizontalDpi="300" verticalDpi="300" r:id="rId7"/>
      <headerFooter alignWithMargins="0"/>
    </customSheetView>
    <customSheetView guid="{9A54DEF0-DEC4-4137-89B1-509D03916E27}" scale="85" colorId="22" fitToPage="1" topLeftCell="B76">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2" fitToWidth="2" fitToHeight="2" pageOrder="overThenDown" orientation="portrait" horizontalDpi="300" verticalDpi="300" r:id="rId8"/>
      <headerFooter alignWithMargins="0"/>
    </customSheetView>
    <customSheetView guid="{3F1C1F7F-1627-415A-A980-D9471073F5DE}" scale="85" colorId="22" showPageBreaks="1" fitToPage="1" topLeftCell="B76">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2" fitToWidth="2" fitToHeight="2" pageOrder="overThenDown" orientation="portrait" horizontalDpi="300" verticalDpi="300" r:id="rId9"/>
      <headerFooter alignWithMargins="0"/>
    </customSheetView>
    <customSheetView guid="{139C5046-2F46-48F5-A0B9-76AEA7D78668}" scale="85" colorId="22" fitToPage="1" topLeftCell="B76">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2" fitToWidth="2" fitToHeight="2" pageOrder="overThenDown" orientation="portrait" horizontalDpi="300" verticalDpi="300" r:id="rId10"/>
      <headerFooter alignWithMargins="0"/>
    </customSheetView>
    <customSheetView guid="{B81AA01E-C0DE-4A87-A251-E1F5DB0B073A}" scale="85" colorId="22" fitToPage="1" topLeftCell="B76">
      <selection activeCell="D77" sqref="D77"/>
      <rowBreaks count="1" manualBreakCount="1">
        <brk id="67" max="16383" man="1"/>
      </rowBreaks>
      <colBreaks count="1" manualBreakCount="1">
        <brk id="5" max="1048575" man="1"/>
      </colBreaks>
      <pageMargins left="0.5" right="0.5" top="0.5" bottom="0.5" header="0.5" footer="0.5"/>
      <printOptions horizontalCentered="1" verticalCentered="1"/>
      <pageSetup scale="72" fitToWidth="2" fitToHeight="2" pageOrder="overThenDown" orientation="portrait" horizontalDpi="300" verticalDpi="300" r:id="rId11"/>
      <headerFooter alignWithMargins="0"/>
    </customSheetView>
  </customSheetViews>
  <printOptions horizontalCentered="1" verticalCentered="1"/>
  <pageMargins left="0.5" right="0.5" top="0.5" bottom="0.5" header="0.5" footer="0.5"/>
  <pageSetup scale="72" fitToWidth="2" fitToHeight="2" pageOrder="overThenDown" orientation="portrait" horizontalDpi="300" verticalDpi="300" r:id="rId12"/>
  <headerFooter alignWithMargins="0"/>
  <rowBreaks count="1" manualBreakCount="1">
    <brk id="67" max="16383" man="1"/>
  </rowBreaks>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topLeftCell="A13" colorId="22" zoomScale="85" workbookViewId="0">
      <selection activeCell="F57" sqref="F57"/>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2036</v>
      </c>
      <c r="B1" s="261"/>
      <c r="C1" s="262" t="s">
        <v>3735</v>
      </c>
      <c r="D1" s="263" t="s">
        <v>2038</v>
      </c>
      <c r="E1" s="261"/>
      <c r="F1" s="314" t="s">
        <v>2039</v>
      </c>
    </row>
    <row r="2" spans="1:6">
      <c r="A2" s="72" t="str">
        <f>'Data Sheet'!$C$25</f>
        <v>Central Hudson Gas &amp; Electric</v>
      </c>
      <c r="B2" s="81"/>
      <c r="C2" s="78" t="s">
        <v>1297</v>
      </c>
      <c r="D2" s="98" t="s">
        <v>3760</v>
      </c>
      <c r="E2" s="81"/>
      <c r="F2" s="83"/>
    </row>
    <row r="3" spans="1:6" ht="14.45" customHeight="1">
      <c r="A3" s="74"/>
      <c r="B3" s="118"/>
      <c r="C3" s="86" t="s">
        <v>1298</v>
      </c>
      <c r="D3" s="836" t="str">
        <f>'Data Sheet'!$C$40</f>
        <v>4/15/2015</v>
      </c>
      <c r="E3" s="385"/>
      <c r="F3" s="111" t="str">
        <f>'Data Sheet'!$C$38</f>
        <v>12/31/14</v>
      </c>
    </row>
    <row r="4" spans="1:6" ht="15" customHeight="1">
      <c r="A4" s="264" t="s">
        <v>1299</v>
      </c>
      <c r="B4" s="265"/>
      <c r="C4" s="265"/>
      <c r="D4" s="265"/>
      <c r="E4" s="265"/>
      <c r="F4" s="266"/>
    </row>
    <row r="5" spans="1:6">
      <c r="A5" s="87"/>
      <c r="B5" s="89" t="s">
        <v>1300</v>
      </c>
      <c r="C5" s="89"/>
      <c r="D5" s="89"/>
      <c r="E5" s="89"/>
      <c r="F5" s="85"/>
    </row>
    <row r="6" spans="1:6">
      <c r="A6" s="72"/>
      <c r="B6" s="17"/>
      <c r="C6" s="17"/>
      <c r="D6" s="17"/>
      <c r="E6" s="17"/>
      <c r="F6" s="73"/>
    </row>
    <row r="7" spans="1:6">
      <c r="A7" s="74"/>
      <c r="B7" s="77" t="s">
        <v>1301</v>
      </c>
      <c r="C7" s="77"/>
      <c r="D7" s="77"/>
      <c r="E7" s="77"/>
      <c r="F7" s="76"/>
    </row>
    <row r="8" spans="1:6">
      <c r="A8" s="87"/>
      <c r="B8" s="784" t="s">
        <v>1302</v>
      </c>
      <c r="C8" s="84"/>
      <c r="D8" s="84"/>
      <c r="E8" s="84"/>
      <c r="F8" s="96"/>
    </row>
    <row r="9" spans="1:6">
      <c r="A9" s="72"/>
      <c r="B9" s="78" t="s">
        <v>1303</v>
      </c>
      <c r="C9" s="78"/>
      <c r="D9" s="78"/>
      <c r="E9" s="786" t="s">
        <v>1304</v>
      </c>
      <c r="F9" s="83"/>
    </row>
    <row r="10" spans="1:6">
      <c r="A10" s="72"/>
      <c r="B10" s="78" t="s">
        <v>1305</v>
      </c>
      <c r="C10" s="786" t="s">
        <v>1306</v>
      </c>
      <c r="D10" s="78" t="s">
        <v>1307</v>
      </c>
      <c r="E10" s="786" t="s">
        <v>1308</v>
      </c>
      <c r="F10" s="271" t="s">
        <v>1309</v>
      </c>
    </row>
    <row r="11" spans="1:6">
      <c r="A11" s="72" t="s">
        <v>1964</v>
      </c>
      <c r="B11" s="78" t="s">
        <v>1310</v>
      </c>
      <c r="C11" s="786" t="s">
        <v>1311</v>
      </c>
      <c r="D11" s="78" t="s">
        <v>1312</v>
      </c>
      <c r="E11" s="786" t="s">
        <v>1313</v>
      </c>
      <c r="F11" s="271" t="s">
        <v>2846</v>
      </c>
    </row>
    <row r="12" spans="1:6">
      <c r="A12" s="74" t="s">
        <v>1967</v>
      </c>
      <c r="B12" s="799" t="s">
        <v>3423</v>
      </c>
      <c r="C12" s="799" t="s">
        <v>3424</v>
      </c>
      <c r="D12" s="799" t="s">
        <v>3425</v>
      </c>
      <c r="E12" s="799" t="s">
        <v>3426</v>
      </c>
      <c r="F12" s="111"/>
    </row>
    <row r="13" spans="1:6">
      <c r="A13" s="412" t="s">
        <v>1972</v>
      </c>
      <c r="B13" s="84"/>
      <c r="C13" s="17"/>
      <c r="D13" s="84"/>
      <c r="E13" s="17"/>
      <c r="F13" s="376"/>
    </row>
    <row r="14" spans="1:6">
      <c r="A14" s="333" t="s">
        <v>1973</v>
      </c>
      <c r="B14" s="78"/>
      <c r="C14" s="17"/>
      <c r="D14" s="78"/>
      <c r="E14" s="17"/>
      <c r="F14" s="339"/>
    </row>
    <row r="15" spans="1:6">
      <c r="A15" s="333" t="s">
        <v>1974</v>
      </c>
      <c r="B15" s="78"/>
      <c r="C15" s="17"/>
      <c r="D15" s="78"/>
      <c r="E15" s="17"/>
      <c r="F15" s="339"/>
    </row>
    <row r="16" spans="1:6">
      <c r="A16" s="333" t="s">
        <v>1975</v>
      </c>
      <c r="B16" s="78"/>
      <c r="C16" s="17"/>
      <c r="D16" s="78"/>
      <c r="E16" s="17"/>
      <c r="F16" s="339"/>
    </row>
    <row r="17" spans="1:6">
      <c r="A17" s="333" t="s">
        <v>1976</v>
      </c>
      <c r="B17" s="78"/>
      <c r="C17" s="17"/>
      <c r="D17" s="78"/>
      <c r="E17" s="17"/>
      <c r="F17" s="339"/>
    </row>
    <row r="18" spans="1:6">
      <c r="A18" s="333" t="s">
        <v>1977</v>
      </c>
      <c r="B18" s="78"/>
      <c r="C18" s="17"/>
      <c r="D18" s="78"/>
      <c r="E18" s="17"/>
      <c r="F18" s="339"/>
    </row>
    <row r="19" spans="1:6">
      <c r="A19" s="333" t="s">
        <v>1978</v>
      </c>
      <c r="B19" s="78"/>
      <c r="C19" s="17"/>
      <c r="D19" s="78"/>
      <c r="E19" s="17"/>
      <c r="F19" s="339"/>
    </row>
    <row r="20" spans="1:6">
      <c r="A20" s="333" t="s">
        <v>1979</v>
      </c>
      <c r="B20" s="78"/>
      <c r="C20" s="17"/>
      <c r="D20" s="78"/>
      <c r="E20" s="17"/>
      <c r="F20" s="339"/>
    </row>
    <row r="21" spans="1:6">
      <c r="A21" s="333" t="s">
        <v>1980</v>
      </c>
      <c r="B21" s="78"/>
      <c r="C21" s="17"/>
      <c r="D21" s="78"/>
      <c r="E21" s="17"/>
      <c r="F21" s="339"/>
    </row>
    <row r="22" spans="1:6">
      <c r="A22" s="333" t="s">
        <v>1981</v>
      </c>
      <c r="B22" s="78"/>
      <c r="C22" s="17"/>
      <c r="D22" s="78"/>
      <c r="E22" s="17"/>
      <c r="F22" s="339"/>
    </row>
    <row r="23" spans="1:6">
      <c r="A23" s="333" t="s">
        <v>1982</v>
      </c>
      <c r="B23" s="78"/>
      <c r="C23" s="17"/>
      <c r="D23" s="78"/>
      <c r="E23" s="17"/>
      <c r="F23" s="339"/>
    </row>
    <row r="24" spans="1:6">
      <c r="A24" s="333" t="s">
        <v>1983</v>
      </c>
      <c r="B24" s="78"/>
      <c r="C24" s="17"/>
      <c r="D24" s="78"/>
      <c r="E24" s="17"/>
      <c r="F24" s="339"/>
    </row>
    <row r="25" spans="1:6">
      <c r="A25" s="333" t="s">
        <v>1984</v>
      </c>
      <c r="B25" s="78"/>
      <c r="C25" s="17"/>
      <c r="D25" s="78"/>
      <c r="E25" s="17"/>
      <c r="F25" s="339"/>
    </row>
    <row r="26" spans="1:6">
      <c r="A26" s="333" t="s">
        <v>1985</v>
      </c>
      <c r="B26" s="78"/>
      <c r="C26" s="17"/>
      <c r="D26" s="78"/>
      <c r="E26" s="17"/>
      <c r="F26" s="339"/>
    </row>
    <row r="27" spans="1:6">
      <c r="A27" s="333" t="s">
        <v>1986</v>
      </c>
      <c r="B27" s="78"/>
      <c r="C27" s="17"/>
      <c r="D27" s="78"/>
      <c r="E27" s="17"/>
      <c r="F27" s="339"/>
    </row>
    <row r="28" spans="1:6">
      <c r="A28" s="333" t="s">
        <v>1987</v>
      </c>
      <c r="B28" s="78"/>
      <c r="C28" s="17"/>
      <c r="D28" s="78"/>
      <c r="E28" s="17"/>
      <c r="F28" s="339"/>
    </row>
    <row r="29" spans="1:6">
      <c r="A29" s="333" t="s">
        <v>1988</v>
      </c>
      <c r="B29" s="78"/>
      <c r="C29" s="17"/>
      <c r="D29" s="78"/>
      <c r="E29" s="17"/>
      <c r="F29" s="339"/>
    </row>
    <row r="30" spans="1:6">
      <c r="A30" s="333" t="s">
        <v>1989</v>
      </c>
      <c r="B30" s="78"/>
      <c r="C30" s="17"/>
      <c r="D30" s="78"/>
      <c r="E30" s="17"/>
      <c r="F30" s="339"/>
    </row>
    <row r="31" spans="1:6">
      <c r="A31" s="333" t="s">
        <v>1990</v>
      </c>
      <c r="B31" s="78"/>
      <c r="C31" s="17"/>
      <c r="D31" s="78"/>
      <c r="E31" s="17"/>
      <c r="F31" s="339"/>
    </row>
    <row r="32" spans="1:6">
      <c r="A32" s="333" t="s">
        <v>1991</v>
      </c>
      <c r="B32" s="78"/>
      <c r="C32" s="17"/>
      <c r="D32" s="78"/>
      <c r="E32" s="17"/>
      <c r="F32" s="339"/>
    </row>
    <row r="33" spans="1:6">
      <c r="A33" s="333" t="s">
        <v>676</v>
      </c>
      <c r="B33" s="78"/>
      <c r="C33" s="17"/>
      <c r="D33" s="78"/>
      <c r="E33" s="17"/>
      <c r="F33" s="339"/>
    </row>
    <row r="34" spans="1:6">
      <c r="A34" s="333" t="s">
        <v>677</v>
      </c>
      <c r="B34" s="78"/>
      <c r="C34" s="17"/>
      <c r="D34" s="78"/>
      <c r="E34" s="17"/>
      <c r="F34" s="339"/>
    </row>
    <row r="35" spans="1:6">
      <c r="A35" s="333" t="s">
        <v>678</v>
      </c>
      <c r="B35" s="78"/>
      <c r="C35" s="17"/>
      <c r="D35" s="78"/>
      <c r="E35" s="17"/>
      <c r="F35" s="339"/>
    </row>
    <row r="36" spans="1:6">
      <c r="A36" s="333" t="s">
        <v>679</v>
      </c>
      <c r="B36" s="78"/>
      <c r="C36" s="17"/>
      <c r="D36" s="78"/>
      <c r="E36" s="17"/>
      <c r="F36" s="339"/>
    </row>
    <row r="37" spans="1:6">
      <c r="A37" s="333" t="s">
        <v>680</v>
      </c>
      <c r="B37" s="78"/>
      <c r="C37" s="17"/>
      <c r="D37" s="78"/>
      <c r="E37" s="17"/>
      <c r="F37" s="339"/>
    </row>
    <row r="38" spans="1:6">
      <c r="A38" s="333" t="s">
        <v>681</v>
      </c>
      <c r="B38" s="78"/>
      <c r="C38" s="17"/>
      <c r="D38" s="78"/>
      <c r="E38" s="17"/>
      <c r="F38" s="339"/>
    </row>
    <row r="39" spans="1:6">
      <c r="A39" s="333" t="s">
        <v>682</v>
      </c>
      <c r="B39" s="78"/>
      <c r="C39" s="17"/>
      <c r="D39" s="78"/>
      <c r="E39" s="17"/>
      <c r="F39" s="339"/>
    </row>
    <row r="40" spans="1:6">
      <c r="A40" s="333" t="s">
        <v>2697</v>
      </c>
      <c r="B40" s="78"/>
      <c r="C40" s="17"/>
      <c r="D40" s="78"/>
      <c r="E40" s="17"/>
      <c r="F40" s="339"/>
    </row>
    <row r="41" spans="1:6">
      <c r="A41" s="333" t="s">
        <v>2698</v>
      </c>
      <c r="B41" s="78"/>
      <c r="C41" s="17"/>
      <c r="D41" s="78"/>
      <c r="E41" s="17"/>
      <c r="F41" s="339"/>
    </row>
    <row r="42" spans="1:6">
      <c r="A42" s="333" t="s">
        <v>2699</v>
      </c>
      <c r="B42" s="78"/>
      <c r="C42" s="17"/>
      <c r="D42" s="78"/>
      <c r="E42" s="17"/>
      <c r="F42" s="339"/>
    </row>
    <row r="43" spans="1:6">
      <c r="A43" s="333" t="s">
        <v>2700</v>
      </c>
      <c r="B43" s="78"/>
      <c r="C43" s="17"/>
      <c r="D43" s="78"/>
      <c r="E43" s="17"/>
      <c r="F43" s="339"/>
    </row>
    <row r="44" spans="1:6">
      <c r="A44" s="333" t="s">
        <v>2701</v>
      </c>
      <c r="B44" s="78"/>
      <c r="C44" s="17"/>
      <c r="D44" s="78"/>
      <c r="E44" s="17"/>
      <c r="F44" s="339"/>
    </row>
    <row r="45" spans="1:6">
      <c r="A45" s="333" t="s">
        <v>2702</v>
      </c>
      <c r="B45" s="78"/>
      <c r="C45" s="17"/>
      <c r="D45" s="78"/>
      <c r="E45" s="17"/>
      <c r="F45" s="339"/>
    </row>
    <row r="46" spans="1:6">
      <c r="A46" s="333" t="s">
        <v>2703</v>
      </c>
      <c r="B46" s="78"/>
      <c r="C46" s="17"/>
      <c r="D46" s="78"/>
      <c r="E46" s="17"/>
      <c r="F46" s="339"/>
    </row>
    <row r="47" spans="1:6">
      <c r="A47" s="333" t="s">
        <v>2704</v>
      </c>
      <c r="B47" s="78"/>
      <c r="C47" s="17"/>
      <c r="D47" s="78"/>
      <c r="E47" s="17"/>
      <c r="F47" s="339"/>
    </row>
    <row r="48" spans="1:6">
      <c r="A48" s="333" t="s">
        <v>2705</v>
      </c>
      <c r="B48" s="78"/>
      <c r="C48" s="17"/>
      <c r="D48" s="78"/>
      <c r="E48" s="17"/>
      <c r="F48" s="339"/>
    </row>
    <row r="49" spans="1:6">
      <c r="A49" s="333" t="s">
        <v>2706</v>
      </c>
      <c r="B49" s="78"/>
      <c r="C49" s="17"/>
      <c r="D49" s="78"/>
      <c r="E49" s="17"/>
      <c r="F49" s="339"/>
    </row>
    <row r="50" spans="1:6">
      <c r="A50" s="333" t="s">
        <v>2707</v>
      </c>
      <c r="B50" s="78"/>
      <c r="C50" s="17"/>
      <c r="D50" s="78"/>
      <c r="E50" s="17"/>
      <c r="F50" s="339"/>
    </row>
    <row r="51" spans="1:6">
      <c r="A51" s="333" t="s">
        <v>2708</v>
      </c>
      <c r="B51" s="78"/>
      <c r="C51" s="17"/>
      <c r="D51" s="78"/>
      <c r="E51" s="17"/>
      <c r="F51" s="339"/>
    </row>
    <row r="52" spans="1:6">
      <c r="A52" s="333" t="s">
        <v>2709</v>
      </c>
      <c r="B52" s="78"/>
      <c r="C52" s="17"/>
      <c r="D52" s="78"/>
      <c r="E52" s="17"/>
      <c r="F52" s="339"/>
    </row>
    <row r="53" spans="1:6">
      <c r="A53" s="333" t="s">
        <v>2710</v>
      </c>
      <c r="B53" s="78"/>
      <c r="C53" s="17"/>
      <c r="D53" s="78"/>
      <c r="E53" s="17"/>
      <c r="F53" s="339"/>
    </row>
    <row r="54" spans="1:6">
      <c r="A54" s="333" t="s">
        <v>2711</v>
      </c>
      <c r="B54" s="81"/>
      <c r="C54" s="17"/>
      <c r="D54" s="78"/>
      <c r="E54" s="17"/>
      <c r="F54" s="339"/>
    </row>
    <row r="55" spans="1:6">
      <c r="A55" s="333" t="s">
        <v>2712</v>
      </c>
      <c r="B55" s="78"/>
      <c r="C55" s="17"/>
      <c r="D55" s="78"/>
      <c r="E55" s="17"/>
      <c r="F55" s="339"/>
    </row>
    <row r="56" spans="1:6">
      <c r="A56" s="333" t="s">
        <v>2713</v>
      </c>
      <c r="B56" s="78"/>
      <c r="C56" s="17"/>
      <c r="D56" s="78"/>
      <c r="E56" s="17"/>
      <c r="F56" s="339"/>
    </row>
    <row r="57" spans="1:6">
      <c r="A57" s="333" t="s">
        <v>2714</v>
      </c>
      <c r="B57" s="78"/>
      <c r="C57" s="17"/>
      <c r="D57" s="78"/>
      <c r="E57" s="17"/>
      <c r="F57" s="339"/>
    </row>
    <row r="58" spans="1:6">
      <c r="A58" s="334" t="s">
        <v>2715</v>
      </c>
      <c r="B58" s="86"/>
      <c r="C58" s="17"/>
      <c r="D58" s="78"/>
      <c r="E58" s="17"/>
      <c r="F58" s="340"/>
    </row>
    <row r="59" spans="1:6" ht="15.75" thickBot="1">
      <c r="A59" s="341" t="s">
        <v>2716</v>
      </c>
      <c r="B59" s="511" t="s">
        <v>209</v>
      </c>
      <c r="C59" s="409"/>
      <c r="D59" s="409"/>
      <c r="E59" s="409"/>
      <c r="F59" s="345">
        <f>SUM(F13:F58)</f>
        <v>0</v>
      </c>
    </row>
    <row r="61" spans="1:6">
      <c r="A61" s="9" t="s">
        <v>1314</v>
      </c>
    </row>
    <row r="62" spans="1:6">
      <c r="A62" s="69" t="s">
        <v>1315</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customSheetViews>
    <customSheetView guid="{98C50475-4C04-4614-833E-ABC6EEFF4E8E}" scale="85" colorId="22" showPageBreaks="1" fitToPage="1" topLeftCell="A13">
      <selection activeCell="F57" sqref="F57"/>
      <pageMargins left="0.5" right="0.5" top="0.5" bottom="0.5" header="0.5" footer="0.5"/>
      <printOptions horizontalCentered="1" verticalCentered="1"/>
      <pageSetup scale="78" orientation="portrait" horizontalDpi="300" verticalDpi="300" r:id="rId1"/>
      <headerFooter alignWithMargins="0"/>
    </customSheetView>
    <customSheetView guid="{C6EFCE4C-D5CB-4C1D-A286-0DC52BE770F9}" scale="85" colorId="22" fitToPage="1">
      <selection activeCell="B16" sqref="B16"/>
      <pageMargins left="0.5" right="0.5" top="0.5" bottom="0.5" header="0.5" footer="0.5"/>
      <printOptions horizontalCentered="1" verticalCentered="1"/>
      <pageSetup scale="76" orientation="portrait" horizontalDpi="300" verticalDpi="300" r:id="rId2"/>
      <headerFooter alignWithMargins="0"/>
    </customSheetView>
    <customSheetView guid="{4BC658A1-0B43-4474-B09F-01138A2D4649}" scale="85" colorId="22" fitToPage="1">
      <selection activeCell="B16" sqref="B16"/>
      <pageMargins left="0.5" right="0.5" top="0.5" bottom="0.5" header="0.5" footer="0.5"/>
      <printOptions horizontalCentered="1" verticalCentered="1"/>
      <pageSetup scale="76" orientation="portrait" horizontalDpi="300" verticalDpi="300" r:id="rId3"/>
      <headerFooter alignWithMargins="0"/>
    </customSheetView>
    <customSheetView guid="{615B5AE4-EF39-45E8-9166-92037A1A48C3}" scale="85" colorId="22" fitToPage="1">
      <selection activeCell="B16" sqref="B16"/>
      <pageMargins left="0.5" right="0.5" top="0.5" bottom="0.5" header="0.5" footer="0.5"/>
      <printOptions horizontalCentered="1" verticalCentered="1"/>
      <pageSetup scale="76" orientation="portrait" horizontalDpi="300" verticalDpi="300" r:id="rId4"/>
      <headerFooter alignWithMargins="0"/>
    </customSheetView>
    <customSheetView guid="{5615FF12-3AD0-401B-9520-85684B49B8C2}" scale="85" colorId="22" fitToPage="1">
      <selection activeCell="B16" sqref="B16"/>
      <pageMargins left="0.5" right="0.5" top="0.5" bottom="0.5" header="0.5" footer="0.5"/>
      <printOptions horizontalCentered="1" verticalCentered="1"/>
      <pageSetup scale="76" orientation="portrait" horizontalDpi="300" verticalDpi="300" r:id="rId5"/>
      <headerFooter alignWithMargins="0"/>
    </customSheetView>
    <customSheetView guid="{770BB473-BE5C-4268-9ADA-B2B104B49C99}" scale="85" colorId="22" showPageBreaks="1" fitToPage="1">
      <selection activeCell="B16" sqref="B16"/>
      <pageMargins left="0.5" right="0.5" top="0.5" bottom="0.5" header="0.5" footer="0.5"/>
      <printOptions horizontalCentered="1" verticalCentered="1"/>
      <pageSetup scale="10" orientation="portrait" horizontalDpi="300" verticalDpi="300" r:id="rId6"/>
      <headerFooter alignWithMargins="0"/>
    </customSheetView>
    <customSheetView guid="{2DCD765F-7FFB-4119-8ABA-95F832C93250}" scale="85" colorId="22" fitToPage="1">
      <selection activeCell="B16" sqref="B16"/>
      <pageMargins left="0.5" right="0.5" top="0.5" bottom="0.5" header="0.5" footer="0.5"/>
      <printOptions horizontalCentered="1" verticalCentered="1"/>
      <pageSetup scale="76" orientation="portrait" horizontalDpi="300" verticalDpi="300" r:id="rId7"/>
      <headerFooter alignWithMargins="0"/>
    </customSheetView>
    <customSheetView guid="{9A54DEF0-DEC4-4137-89B1-509D03916E27}" scale="85" colorId="22" fitToPage="1" topLeftCell="A4">
      <selection activeCell="B16" sqref="B16"/>
      <pageMargins left="0.5" right="0.5" top="0.5" bottom="0.5" header="0.5" footer="0.5"/>
      <printOptions horizontalCentered="1" verticalCentered="1"/>
      <pageSetup scale="78" orientation="portrait" r:id="rId8"/>
      <headerFooter alignWithMargins="0"/>
    </customSheetView>
    <customSheetView guid="{3F1C1F7F-1627-415A-A980-D9471073F5DE}" scale="85" colorId="22" showPageBreaks="1" fitToPage="1" topLeftCell="A4">
      <selection activeCell="B16" sqref="B16"/>
      <pageMargins left="0.5" right="0.5" top="0.5" bottom="0.5" header="0.5" footer="0.5"/>
      <printOptions horizontalCentered="1" verticalCentered="1"/>
      <pageSetup scale="10" orientation="portrait" r:id="rId9"/>
      <headerFooter alignWithMargins="0"/>
    </customSheetView>
    <customSheetView guid="{139C5046-2F46-48F5-A0B9-76AEA7D78668}" scale="85" colorId="22" fitToPage="1" topLeftCell="A4">
      <selection activeCell="B16" sqref="B16"/>
      <pageMargins left="0.5" right="0.5" top="0.5" bottom="0.5" header="0.5" footer="0.5"/>
      <printOptions horizontalCentered="1" verticalCentered="1"/>
      <pageSetup scale="78" orientation="portrait" r:id="rId10"/>
      <headerFooter alignWithMargins="0"/>
    </customSheetView>
    <customSheetView guid="{B81AA01E-C0DE-4A87-A251-E1F5DB0B073A}" scale="85" colorId="22" fitToPage="1" topLeftCell="A4">
      <selection activeCell="B16" sqref="B16"/>
      <pageMargins left="0.5" right="0.5" top="0.5" bottom="0.5" header="0.5" footer="0.5"/>
      <printOptions horizontalCentered="1" verticalCentered="1"/>
      <pageSetup scale="78" orientation="portrait" r:id="rId11"/>
      <headerFooter alignWithMargins="0"/>
    </customSheetView>
  </customSheetViews>
  <printOptions horizontalCentered="1" verticalCentered="1"/>
  <pageMargins left="0.5" right="0.5" top="0.5" bottom="0.5" header="0.5" footer="0.5"/>
  <pageSetup scale="78" orientation="portrait" horizontalDpi="300" verticalDpi="300" r:id="rId1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colorId="22" zoomScale="85" zoomScaleNormal="85" workbookViewId="0">
      <selection activeCell="B19" sqref="B19"/>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2036</v>
      </c>
      <c r="B1" s="261"/>
      <c r="C1" s="66" t="s">
        <v>3735</v>
      </c>
      <c r="D1" s="262" t="s">
        <v>2038</v>
      </c>
      <c r="E1" s="67" t="s">
        <v>1316</v>
      </c>
      <c r="F1" s="17"/>
      <c r="G1" s="17"/>
      <c r="H1" s="17"/>
      <c r="I1" s="17"/>
      <c r="J1" s="17"/>
      <c r="K1" s="17"/>
      <c r="L1" s="17"/>
    </row>
    <row r="2" spans="1:13" ht="15.6" customHeight="1">
      <c r="A2" s="72" t="str">
        <f>'Data Sheet'!$C$25</f>
        <v>Central Hudson Gas &amp; Electric</v>
      </c>
      <c r="B2" s="81"/>
      <c r="C2" s="17" t="s">
        <v>1317</v>
      </c>
      <c r="D2" s="78" t="s">
        <v>3760</v>
      </c>
      <c r="E2" s="73"/>
      <c r="F2" s="17"/>
      <c r="G2" s="17"/>
      <c r="H2" s="17"/>
      <c r="I2" s="17"/>
      <c r="J2" s="17"/>
      <c r="K2" s="17"/>
      <c r="L2" s="17"/>
    </row>
    <row r="3" spans="1:13" ht="15.6" customHeight="1">
      <c r="A3" s="74"/>
      <c r="B3" s="118"/>
      <c r="C3" s="77" t="s">
        <v>1318</v>
      </c>
      <c r="D3" s="847" t="str">
        <f>'Data Sheet'!$C$40</f>
        <v>4/15/2015</v>
      </c>
      <c r="E3" s="111" t="str">
        <f>'Data Sheet'!$C$38</f>
        <v>12/31/14</v>
      </c>
      <c r="F3" s="17"/>
      <c r="G3" s="17"/>
      <c r="H3" s="17"/>
      <c r="I3" s="17"/>
      <c r="J3" s="17"/>
      <c r="K3" s="17"/>
      <c r="L3" s="17"/>
    </row>
    <row r="4" spans="1:13" ht="18" customHeight="1">
      <c r="A4" s="315"/>
      <c r="B4" s="316" t="s">
        <v>1319</v>
      </c>
      <c r="C4" s="316"/>
      <c r="D4" s="316"/>
      <c r="E4" s="317"/>
      <c r="F4" s="17"/>
      <c r="G4" s="17"/>
      <c r="H4" s="17"/>
      <c r="I4" s="17"/>
      <c r="J4" s="17"/>
      <c r="K4" s="17"/>
      <c r="L4" s="17"/>
    </row>
    <row r="5" spans="1:13" ht="15.6" customHeight="1">
      <c r="A5" s="72"/>
      <c r="B5" s="17" t="s">
        <v>1320</v>
      </c>
      <c r="C5" s="17"/>
      <c r="D5" s="17"/>
      <c r="E5" s="73"/>
      <c r="F5" s="17"/>
      <c r="G5" s="17"/>
      <c r="H5" s="17"/>
      <c r="I5" s="17"/>
      <c r="J5" s="17"/>
      <c r="K5" s="17"/>
      <c r="L5" s="17"/>
    </row>
    <row r="6" spans="1:13" ht="15.6" customHeight="1">
      <c r="A6" s="72"/>
      <c r="B6" s="17" t="s">
        <v>1321</v>
      </c>
      <c r="C6" s="17"/>
      <c r="D6" s="17"/>
      <c r="E6" s="73"/>
      <c r="F6" s="17"/>
      <c r="G6" s="17"/>
      <c r="H6" s="17"/>
      <c r="I6" s="17"/>
      <c r="J6" s="17"/>
      <c r="K6" s="17"/>
      <c r="L6" s="17"/>
    </row>
    <row r="7" spans="1:13" ht="15.6" customHeight="1">
      <c r="A7" s="72"/>
      <c r="B7" s="17" t="s">
        <v>1322</v>
      </c>
      <c r="C7" s="17"/>
      <c r="D7" s="17"/>
      <c r="E7" s="73"/>
      <c r="F7" s="17"/>
      <c r="G7" s="17"/>
      <c r="H7" s="17"/>
      <c r="I7" s="17"/>
      <c r="J7" s="17"/>
      <c r="K7" s="17"/>
      <c r="L7" s="17"/>
    </row>
    <row r="8" spans="1:13" ht="15.6" customHeight="1">
      <c r="A8" s="72"/>
      <c r="B8" s="17" t="s">
        <v>1323</v>
      </c>
      <c r="C8" s="17"/>
      <c r="D8" s="17"/>
      <c r="E8" s="73"/>
      <c r="F8" s="17"/>
      <c r="G8" s="17"/>
      <c r="H8" s="17"/>
      <c r="I8" s="17"/>
      <c r="J8" s="17"/>
      <c r="K8" s="17"/>
      <c r="L8" s="17"/>
    </row>
    <row r="9" spans="1:13" ht="15.6" customHeight="1">
      <c r="A9" s="72"/>
      <c r="B9" s="17" t="s">
        <v>1324</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346" t="s">
        <v>1325</v>
      </c>
      <c r="D12" s="346" t="s">
        <v>1326</v>
      </c>
      <c r="E12" s="271" t="s">
        <v>2075</v>
      </c>
      <c r="F12" s="17"/>
      <c r="G12" s="17"/>
      <c r="H12" s="17"/>
      <c r="I12" s="17"/>
      <c r="J12" s="17"/>
      <c r="K12" s="17"/>
      <c r="L12" s="17"/>
    </row>
    <row r="13" spans="1:13">
      <c r="A13" s="80"/>
      <c r="B13" s="347" t="s">
        <v>1327</v>
      </c>
      <c r="C13" s="346" t="s">
        <v>1328</v>
      </c>
      <c r="D13" s="346" t="s">
        <v>1329</v>
      </c>
      <c r="E13" s="271" t="s">
        <v>1330</v>
      </c>
      <c r="F13" s="17"/>
      <c r="G13" s="17"/>
      <c r="H13" s="17"/>
      <c r="I13" s="17"/>
      <c r="J13" s="17"/>
      <c r="K13" s="17"/>
      <c r="L13" s="17"/>
    </row>
    <row r="14" spans="1:13">
      <c r="A14" s="333" t="s">
        <v>1964</v>
      </c>
      <c r="B14" s="347" t="s">
        <v>1331</v>
      </c>
      <c r="C14" s="346" t="s">
        <v>1332</v>
      </c>
      <c r="D14" s="346" t="s">
        <v>1333</v>
      </c>
      <c r="E14" s="271" t="s">
        <v>2662</v>
      </c>
      <c r="F14" s="17"/>
      <c r="G14" s="17"/>
      <c r="H14" s="17"/>
      <c r="I14" s="17"/>
      <c r="J14" s="17"/>
      <c r="K14" s="17"/>
      <c r="L14" s="17"/>
    </row>
    <row r="15" spans="1:13">
      <c r="A15" s="334" t="s">
        <v>1967</v>
      </c>
      <c r="B15" s="800" t="s">
        <v>3423</v>
      </c>
      <c r="C15" s="398" t="s">
        <v>3424</v>
      </c>
      <c r="D15" s="398" t="s">
        <v>3425</v>
      </c>
      <c r="E15" s="274" t="s">
        <v>3426</v>
      </c>
      <c r="F15" s="17"/>
      <c r="G15" s="17"/>
      <c r="H15" s="17"/>
      <c r="I15" s="17"/>
      <c r="J15" s="17"/>
      <c r="K15" s="17"/>
      <c r="L15" s="17"/>
    </row>
    <row r="16" spans="1:13">
      <c r="A16" s="333">
        <v>1</v>
      </c>
      <c r="B16" s="17" t="s">
        <v>1334</v>
      </c>
      <c r="C16" s="335"/>
      <c r="D16" s="336"/>
      <c r="E16" s="337"/>
      <c r="F16" s="17"/>
      <c r="G16" s="17"/>
      <c r="H16" s="17"/>
      <c r="I16" s="17"/>
      <c r="J16" s="17"/>
      <c r="K16" s="17"/>
      <c r="L16" s="17"/>
      <c r="M16" s="17"/>
    </row>
    <row r="17" spans="1:16">
      <c r="A17" s="333">
        <v>2</v>
      </c>
      <c r="B17" s="17"/>
      <c r="C17" s="98"/>
      <c r="D17" s="98"/>
      <c r="E17" s="338"/>
      <c r="F17" s="17"/>
      <c r="G17" s="17"/>
      <c r="H17" s="17"/>
      <c r="I17" s="17"/>
      <c r="J17" s="17"/>
      <c r="K17" s="17"/>
      <c r="L17" s="17"/>
      <c r="M17" s="17"/>
    </row>
    <row r="18" spans="1:16">
      <c r="A18" s="333">
        <v>3</v>
      </c>
      <c r="B18" s="1687" t="s">
        <v>4404</v>
      </c>
      <c r="C18" s="98"/>
      <c r="D18" s="1688">
        <v>44196</v>
      </c>
      <c r="E18" s="339">
        <v>33378</v>
      </c>
      <c r="F18" s="17"/>
      <c r="G18" s="17"/>
      <c r="H18" s="17"/>
      <c r="I18" s="17"/>
      <c r="J18" s="17"/>
      <c r="K18" s="17"/>
      <c r="L18" s="17"/>
      <c r="M18" s="17"/>
    </row>
    <row r="19" spans="1:16">
      <c r="A19" s="333">
        <v>4</v>
      </c>
      <c r="B19" s="1687" t="s">
        <v>4405</v>
      </c>
      <c r="C19" s="98"/>
      <c r="D19" s="98"/>
      <c r="E19" s="339"/>
      <c r="F19" s="17"/>
      <c r="G19" s="17"/>
      <c r="H19" s="17"/>
      <c r="I19" s="17"/>
      <c r="J19" s="17"/>
      <c r="K19" s="17"/>
      <c r="L19" s="17"/>
      <c r="M19" s="17"/>
    </row>
    <row r="20" spans="1:16">
      <c r="A20" s="333">
        <v>5</v>
      </c>
      <c r="B20" s="1687" t="s">
        <v>4406</v>
      </c>
      <c r="C20" s="98"/>
      <c r="D20" s="98"/>
      <c r="E20" s="339"/>
      <c r="F20" s="17"/>
      <c r="G20" s="17"/>
      <c r="H20" s="17"/>
      <c r="I20" s="17"/>
      <c r="J20" s="17"/>
      <c r="K20" s="17"/>
      <c r="L20" s="17"/>
      <c r="M20" s="17"/>
    </row>
    <row r="21" spans="1:16">
      <c r="A21" s="333">
        <v>6</v>
      </c>
      <c r="B21" s="17"/>
      <c r="C21" s="98"/>
      <c r="D21" s="98"/>
      <c r="E21" s="339"/>
      <c r="F21" s="17"/>
      <c r="G21" s="17"/>
      <c r="H21" s="17"/>
      <c r="I21" s="17"/>
      <c r="J21" s="17"/>
      <c r="K21" s="17"/>
      <c r="L21" s="17"/>
      <c r="M21" s="17"/>
    </row>
    <row r="22" spans="1:16">
      <c r="A22" s="333">
        <v>8</v>
      </c>
      <c r="B22" s="1687" t="s">
        <v>4407</v>
      </c>
      <c r="C22" s="98"/>
      <c r="D22" s="1688">
        <v>44196</v>
      </c>
      <c r="E22" s="339">
        <v>12835</v>
      </c>
      <c r="F22" s="17"/>
      <c r="G22" s="17"/>
      <c r="H22" s="17"/>
      <c r="I22" s="17"/>
      <c r="J22" s="17"/>
      <c r="K22" s="17"/>
      <c r="L22" s="17"/>
      <c r="M22" s="17"/>
    </row>
    <row r="23" spans="1:16">
      <c r="A23" s="333">
        <v>9</v>
      </c>
      <c r="B23" s="1687" t="s">
        <v>3637</v>
      </c>
      <c r="C23" s="98"/>
      <c r="D23" s="98"/>
      <c r="E23" s="339"/>
      <c r="F23" s="17"/>
      <c r="G23" s="17"/>
      <c r="H23" s="17"/>
      <c r="I23" s="17"/>
      <c r="J23" s="17"/>
      <c r="K23" s="17"/>
      <c r="L23" s="17"/>
      <c r="M23" s="17"/>
    </row>
    <row r="24" spans="1:16">
      <c r="A24" s="333">
        <v>10</v>
      </c>
      <c r="B24" s="17"/>
      <c r="C24" s="98"/>
      <c r="D24" s="98"/>
      <c r="E24" s="339"/>
      <c r="F24" s="17"/>
      <c r="G24" s="17"/>
      <c r="H24" s="17"/>
      <c r="I24" s="17"/>
      <c r="J24" s="17"/>
      <c r="K24" s="17"/>
      <c r="L24" s="17"/>
      <c r="M24" s="17"/>
    </row>
    <row r="25" spans="1:16">
      <c r="A25" s="333">
        <v>11</v>
      </c>
      <c r="B25" s="1687" t="s">
        <v>4408</v>
      </c>
      <c r="C25" s="98"/>
      <c r="D25" s="1688">
        <v>43465</v>
      </c>
      <c r="E25" s="339">
        <v>429</v>
      </c>
      <c r="F25" s="17"/>
      <c r="G25" s="17"/>
      <c r="H25" s="17"/>
      <c r="I25" s="17"/>
      <c r="J25" s="17"/>
      <c r="K25" s="17"/>
      <c r="L25" s="17"/>
      <c r="M25" s="17"/>
    </row>
    <row r="26" spans="1:16">
      <c r="A26" s="333">
        <v>12</v>
      </c>
      <c r="B26" s="1687" t="s">
        <v>4409</v>
      </c>
      <c r="C26" s="98"/>
      <c r="D26" s="98"/>
      <c r="E26" s="339"/>
      <c r="F26" s="17"/>
      <c r="G26" s="17"/>
      <c r="H26" s="17"/>
      <c r="I26" s="17"/>
      <c r="J26" s="17"/>
      <c r="K26" s="17"/>
      <c r="L26" s="17"/>
      <c r="M26" s="17"/>
    </row>
    <row r="27" spans="1:16">
      <c r="A27" s="333">
        <v>13</v>
      </c>
      <c r="B27" s="17"/>
      <c r="C27" s="98"/>
      <c r="D27" s="98"/>
      <c r="E27" s="339"/>
      <c r="F27" s="17"/>
      <c r="G27" s="17"/>
      <c r="H27" s="17"/>
      <c r="I27" s="17"/>
      <c r="J27" s="17"/>
      <c r="K27" s="17"/>
      <c r="L27" s="17"/>
      <c r="M27" s="17"/>
    </row>
    <row r="28" spans="1:16">
      <c r="A28" s="333">
        <v>14</v>
      </c>
      <c r="B28" s="1687" t="s">
        <v>4410</v>
      </c>
      <c r="C28" s="98"/>
      <c r="D28" s="1688">
        <v>44196</v>
      </c>
      <c r="E28" s="339">
        <v>162427</v>
      </c>
      <c r="F28" s="17"/>
      <c r="G28" s="17"/>
      <c r="H28" s="17"/>
      <c r="I28" s="17"/>
      <c r="J28" s="17"/>
      <c r="K28" s="17"/>
      <c r="L28" s="17"/>
      <c r="M28" s="17"/>
    </row>
    <row r="29" spans="1:16">
      <c r="A29" s="333">
        <v>15</v>
      </c>
      <c r="B29" s="1687" t="s">
        <v>4411</v>
      </c>
      <c r="C29" s="98"/>
      <c r="D29" s="98"/>
      <c r="E29" s="339"/>
      <c r="F29" s="69"/>
      <c r="G29" s="69"/>
      <c r="H29" s="69"/>
      <c r="I29" s="69"/>
      <c r="J29" s="69"/>
      <c r="K29" s="69"/>
      <c r="L29" s="69"/>
      <c r="M29" s="69"/>
      <c r="N29" s="69"/>
      <c r="O29" s="69"/>
      <c r="P29" s="69"/>
    </row>
    <row r="30" spans="1:16">
      <c r="A30" s="333">
        <v>16</v>
      </c>
      <c r="B30" s="17"/>
      <c r="C30" s="98"/>
      <c r="D30" s="98"/>
      <c r="E30" s="339"/>
      <c r="F30" s="69"/>
      <c r="G30" s="69"/>
      <c r="H30" s="69"/>
      <c r="I30" s="69"/>
      <c r="J30" s="69"/>
      <c r="K30" s="69"/>
      <c r="L30" s="69"/>
      <c r="M30" s="69"/>
      <c r="N30" s="69"/>
      <c r="O30" s="69"/>
      <c r="P30" s="69"/>
    </row>
    <row r="31" spans="1:16">
      <c r="A31" s="333">
        <v>17</v>
      </c>
      <c r="B31" s="17"/>
      <c r="C31" s="98"/>
      <c r="D31" s="98"/>
      <c r="E31" s="339"/>
      <c r="F31" s="69"/>
      <c r="G31" s="69"/>
      <c r="H31" s="69"/>
      <c r="I31" s="69"/>
      <c r="J31" s="69"/>
      <c r="K31" s="69"/>
      <c r="L31" s="69"/>
      <c r="M31" s="69"/>
      <c r="N31" s="69"/>
      <c r="O31" s="69"/>
      <c r="P31" s="69"/>
    </row>
    <row r="32" spans="1:16">
      <c r="A32" s="333">
        <v>18</v>
      </c>
      <c r="B32" s="17"/>
      <c r="C32" s="98"/>
      <c r="D32" s="98"/>
      <c r="E32" s="339"/>
      <c r="F32" s="17"/>
      <c r="G32" s="17"/>
      <c r="H32" s="17"/>
      <c r="I32" s="17"/>
      <c r="J32" s="17"/>
      <c r="K32" s="17"/>
      <c r="L32" s="17"/>
      <c r="M32" s="17"/>
    </row>
    <row r="33" spans="1:13">
      <c r="A33" s="333">
        <v>19</v>
      </c>
      <c r="B33" s="17"/>
      <c r="C33" s="98"/>
      <c r="D33" s="98"/>
      <c r="E33" s="339"/>
      <c r="F33" s="17"/>
      <c r="G33" s="17"/>
      <c r="H33" s="17"/>
      <c r="I33" s="17"/>
      <c r="J33" s="17"/>
      <c r="K33" s="17"/>
      <c r="L33" s="17"/>
      <c r="M33" s="17"/>
    </row>
    <row r="34" spans="1:13">
      <c r="A34" s="333">
        <v>20</v>
      </c>
      <c r="B34" s="17"/>
      <c r="C34" s="98"/>
      <c r="D34" s="98"/>
      <c r="E34" s="339"/>
      <c r="F34" s="17"/>
      <c r="G34" s="17"/>
      <c r="H34" s="17"/>
      <c r="I34" s="17"/>
      <c r="J34" s="17"/>
      <c r="K34" s="17"/>
      <c r="L34" s="17"/>
      <c r="M34" s="17"/>
    </row>
    <row r="35" spans="1:13">
      <c r="A35" s="333">
        <v>21</v>
      </c>
      <c r="B35" s="17" t="s">
        <v>1335</v>
      </c>
      <c r="C35" s="278"/>
      <c r="D35" s="281"/>
      <c r="E35" s="302"/>
      <c r="F35" s="17"/>
      <c r="G35" s="17"/>
      <c r="H35" s="17"/>
      <c r="I35" s="17"/>
      <c r="J35" s="17"/>
      <c r="K35" s="17"/>
      <c r="L35" s="17"/>
      <c r="M35" s="17"/>
    </row>
    <row r="36" spans="1:13">
      <c r="A36" s="333">
        <v>22</v>
      </c>
      <c r="B36" s="17"/>
      <c r="C36" s="98"/>
      <c r="D36" s="98"/>
      <c r="E36" s="339"/>
      <c r="F36" s="17"/>
      <c r="G36" s="17"/>
      <c r="H36" s="17"/>
      <c r="I36" s="17"/>
      <c r="J36" s="17"/>
      <c r="K36" s="17"/>
      <c r="L36" s="17"/>
      <c r="M36" s="17"/>
    </row>
    <row r="37" spans="1:13">
      <c r="A37" s="333">
        <v>23</v>
      </c>
      <c r="B37" s="17" t="s">
        <v>2025</v>
      </c>
      <c r="C37" s="98"/>
      <c r="D37" s="98"/>
      <c r="E37" s="339"/>
      <c r="F37" s="17"/>
      <c r="G37" s="17"/>
      <c r="H37" s="17"/>
      <c r="I37" s="17"/>
      <c r="J37" s="17"/>
      <c r="K37" s="17"/>
      <c r="L37" s="17"/>
      <c r="M37" s="17"/>
    </row>
    <row r="38" spans="1:13">
      <c r="A38" s="333">
        <v>24</v>
      </c>
      <c r="B38" s="17" t="s">
        <v>2025</v>
      </c>
      <c r="C38" s="98"/>
      <c r="D38" s="98"/>
      <c r="E38" s="339"/>
      <c r="F38" s="17"/>
      <c r="G38" s="17"/>
      <c r="H38" s="17"/>
      <c r="I38" s="17"/>
      <c r="J38" s="17"/>
      <c r="K38" s="17"/>
      <c r="L38" s="17"/>
      <c r="M38" s="17"/>
    </row>
    <row r="39" spans="1:13">
      <c r="A39" s="333">
        <v>25</v>
      </c>
      <c r="B39" s="17" t="s">
        <v>2025</v>
      </c>
      <c r="C39" s="98" t="s">
        <v>2025</v>
      </c>
      <c r="D39" s="98" t="s">
        <v>2025</v>
      </c>
      <c r="E39" s="339" t="s">
        <v>2025</v>
      </c>
      <c r="F39" s="17"/>
      <c r="G39" s="17"/>
      <c r="H39" s="17"/>
      <c r="I39" s="17"/>
      <c r="J39" s="17"/>
      <c r="K39" s="17"/>
      <c r="L39" s="17"/>
      <c r="M39" s="17"/>
    </row>
    <row r="40" spans="1:13">
      <c r="A40" s="333">
        <v>26</v>
      </c>
      <c r="B40" s="17"/>
      <c r="C40" s="98"/>
      <c r="D40" s="98"/>
      <c r="E40" s="339"/>
      <c r="F40" s="17"/>
      <c r="G40" s="17"/>
      <c r="H40" s="17"/>
      <c r="I40" s="17"/>
      <c r="J40" s="17"/>
      <c r="K40" s="17"/>
      <c r="L40" s="17"/>
      <c r="M40" s="17"/>
    </row>
    <row r="41" spans="1:13">
      <c r="A41" s="333">
        <v>27</v>
      </c>
      <c r="B41" s="17"/>
      <c r="C41" s="98"/>
      <c r="D41" s="98"/>
      <c r="E41" s="339"/>
      <c r="F41" s="17"/>
      <c r="G41" s="17"/>
      <c r="H41" s="17"/>
      <c r="I41" s="17"/>
      <c r="J41" s="17"/>
      <c r="K41" s="17"/>
      <c r="L41" s="17"/>
      <c r="M41" s="17"/>
    </row>
    <row r="42" spans="1:13">
      <c r="A42" s="333">
        <v>28</v>
      </c>
      <c r="B42" s="17"/>
      <c r="C42" s="98"/>
      <c r="D42" s="98"/>
      <c r="E42" s="339"/>
      <c r="F42" s="17"/>
      <c r="G42" s="17"/>
      <c r="H42" s="17"/>
      <c r="I42" s="17"/>
      <c r="J42" s="17"/>
      <c r="K42" s="17"/>
      <c r="L42" s="17"/>
      <c r="M42" s="17"/>
    </row>
    <row r="43" spans="1:13">
      <c r="A43" s="333">
        <v>29</v>
      </c>
      <c r="B43" s="17"/>
      <c r="C43" s="98"/>
      <c r="D43" s="98"/>
      <c r="E43" s="339"/>
      <c r="F43" s="17"/>
      <c r="G43" s="17"/>
      <c r="H43" s="17"/>
      <c r="I43" s="17"/>
      <c r="J43" s="17"/>
      <c r="K43" s="17"/>
      <c r="L43" s="17"/>
      <c r="M43" s="17"/>
    </row>
    <row r="44" spans="1:13">
      <c r="A44" s="333">
        <v>30</v>
      </c>
      <c r="B44" s="17"/>
      <c r="C44" s="98"/>
      <c r="D44" s="98"/>
      <c r="E44" s="339"/>
      <c r="F44" s="17"/>
      <c r="G44" s="17"/>
      <c r="H44" s="17"/>
      <c r="I44" s="17"/>
      <c r="J44" s="17"/>
      <c r="K44" s="17"/>
      <c r="L44" s="17"/>
      <c r="M44" s="17"/>
    </row>
    <row r="45" spans="1:13">
      <c r="A45" s="333">
        <v>31</v>
      </c>
      <c r="B45" s="17"/>
      <c r="C45" s="98"/>
      <c r="D45" s="98"/>
      <c r="E45" s="339"/>
      <c r="F45" s="17"/>
      <c r="G45" s="17"/>
      <c r="H45" s="17"/>
      <c r="I45" s="17"/>
      <c r="J45" s="17"/>
      <c r="K45" s="17"/>
      <c r="L45" s="17"/>
      <c r="M45" s="17"/>
    </row>
    <row r="46" spans="1:13">
      <c r="A46" s="333">
        <v>32</v>
      </c>
      <c r="B46" s="17"/>
      <c r="C46" s="98"/>
      <c r="D46" s="98"/>
      <c r="E46" s="339"/>
      <c r="F46" s="17"/>
      <c r="G46" s="17"/>
      <c r="H46" s="17"/>
      <c r="I46" s="17"/>
      <c r="J46" s="17"/>
      <c r="K46" s="17"/>
      <c r="L46" s="17"/>
      <c r="M46" s="17"/>
    </row>
    <row r="47" spans="1:13">
      <c r="A47" s="333">
        <v>33</v>
      </c>
      <c r="B47" s="17"/>
      <c r="C47" s="98"/>
      <c r="D47" s="98"/>
      <c r="E47" s="339"/>
      <c r="F47" s="17"/>
      <c r="G47" s="17"/>
      <c r="H47" s="17"/>
      <c r="I47" s="17"/>
      <c r="J47" s="17"/>
      <c r="K47" s="17"/>
      <c r="L47" s="17"/>
      <c r="M47" s="17"/>
    </row>
    <row r="48" spans="1:13">
      <c r="A48" s="333">
        <v>34</v>
      </c>
      <c r="B48" s="17"/>
      <c r="C48" s="98"/>
      <c r="D48" s="98"/>
      <c r="E48" s="339"/>
      <c r="F48" s="17"/>
      <c r="G48" s="17"/>
      <c r="H48" s="17"/>
      <c r="I48" s="17"/>
      <c r="J48" s="17"/>
      <c r="K48" s="17"/>
      <c r="L48" s="17"/>
      <c r="M48" s="17"/>
    </row>
    <row r="49" spans="1:13">
      <c r="A49" s="333">
        <v>35</v>
      </c>
      <c r="B49" s="17"/>
      <c r="C49" s="98"/>
      <c r="D49" s="98"/>
      <c r="E49" s="339"/>
      <c r="F49" s="17"/>
      <c r="G49" s="17"/>
      <c r="H49" s="17"/>
      <c r="I49" s="17"/>
      <c r="J49" s="17"/>
      <c r="K49" s="17"/>
      <c r="L49" s="17"/>
      <c r="M49" s="17"/>
    </row>
    <row r="50" spans="1:13">
      <c r="A50" s="333">
        <v>36</v>
      </c>
      <c r="B50" s="17"/>
      <c r="C50" s="98"/>
      <c r="D50" s="98"/>
      <c r="E50" s="339"/>
      <c r="F50" s="17"/>
      <c r="G50" s="17"/>
      <c r="H50" s="17"/>
      <c r="I50" s="17"/>
      <c r="J50" s="17"/>
      <c r="K50" s="17"/>
      <c r="L50" s="17"/>
      <c r="M50" s="17"/>
    </row>
    <row r="51" spans="1:13">
      <c r="A51" s="333">
        <v>37</v>
      </c>
      <c r="B51" s="17"/>
      <c r="C51" s="98"/>
      <c r="D51" s="98"/>
      <c r="E51" s="339"/>
      <c r="F51" s="17"/>
      <c r="G51" s="17"/>
      <c r="H51" s="17"/>
      <c r="I51" s="17"/>
      <c r="J51" s="17"/>
      <c r="K51" s="17"/>
      <c r="L51" s="17"/>
      <c r="M51" s="17"/>
    </row>
    <row r="52" spans="1:13">
      <c r="A52" s="333">
        <v>38</v>
      </c>
      <c r="B52" s="17"/>
      <c r="C52" s="98"/>
      <c r="D52" s="98"/>
      <c r="E52" s="339"/>
      <c r="F52" s="17"/>
      <c r="G52" s="17"/>
      <c r="H52" s="17"/>
      <c r="I52" s="17"/>
      <c r="J52" s="17"/>
      <c r="K52" s="17"/>
      <c r="L52" s="17"/>
      <c r="M52" s="17"/>
    </row>
    <row r="53" spans="1:13">
      <c r="A53" s="333">
        <v>39</v>
      </c>
      <c r="B53" s="17"/>
      <c r="C53" s="98"/>
      <c r="D53" s="98"/>
      <c r="E53" s="339"/>
      <c r="F53" s="17"/>
      <c r="G53" s="17"/>
      <c r="H53" s="17"/>
      <c r="I53" s="17"/>
      <c r="J53" s="17"/>
      <c r="K53" s="17"/>
      <c r="L53" s="17"/>
      <c r="M53" s="17"/>
    </row>
    <row r="54" spans="1:13">
      <c r="A54" s="333">
        <v>40</v>
      </c>
      <c r="B54" s="17"/>
      <c r="C54" s="98"/>
      <c r="D54" s="98"/>
      <c r="E54" s="339"/>
      <c r="F54" s="17"/>
      <c r="G54" s="17"/>
      <c r="H54" s="17"/>
      <c r="I54" s="17"/>
      <c r="J54" s="17"/>
      <c r="K54" s="17"/>
      <c r="L54" s="17"/>
      <c r="M54" s="17"/>
    </row>
    <row r="55" spans="1:13">
      <c r="A55" s="333">
        <v>41</v>
      </c>
      <c r="B55" s="17"/>
      <c r="C55" s="98"/>
      <c r="D55" s="98"/>
      <c r="E55" s="339"/>
      <c r="F55" s="17"/>
      <c r="G55" s="17"/>
      <c r="H55" s="17"/>
      <c r="I55" s="17"/>
      <c r="J55" s="17"/>
      <c r="K55" s="17"/>
      <c r="L55" s="17"/>
      <c r="M55" s="17"/>
    </row>
    <row r="56" spans="1:13">
      <c r="A56" s="333">
        <v>42</v>
      </c>
      <c r="B56" s="17"/>
      <c r="C56" s="98"/>
      <c r="D56" s="98"/>
      <c r="E56" s="339"/>
      <c r="F56" s="17"/>
      <c r="G56" s="17"/>
      <c r="H56" s="17"/>
      <c r="I56" s="17"/>
      <c r="J56" s="17"/>
      <c r="K56" s="17"/>
      <c r="L56" s="17"/>
      <c r="M56" s="17"/>
    </row>
    <row r="57" spans="1:13">
      <c r="A57" s="333">
        <v>43</v>
      </c>
      <c r="B57" s="17"/>
      <c r="C57" s="98"/>
      <c r="D57" s="98"/>
      <c r="E57" s="339"/>
      <c r="F57" s="17"/>
      <c r="G57" s="17"/>
      <c r="H57" s="17"/>
      <c r="I57" s="17"/>
      <c r="J57" s="17"/>
      <c r="K57" s="17"/>
      <c r="L57" s="17"/>
      <c r="M57" s="17"/>
    </row>
    <row r="58" spans="1:13">
      <c r="A58" s="333">
        <v>44</v>
      </c>
      <c r="B58" s="17"/>
      <c r="C58" s="98"/>
      <c r="D58" s="98"/>
      <c r="E58" s="339"/>
      <c r="F58" s="17"/>
      <c r="G58" s="17"/>
      <c r="H58" s="17"/>
      <c r="I58" s="17"/>
      <c r="J58" s="17"/>
      <c r="K58" s="17"/>
      <c r="L58" s="17"/>
      <c r="M58" s="17"/>
    </row>
    <row r="59" spans="1:13">
      <c r="A59" s="333">
        <v>45</v>
      </c>
      <c r="B59" s="17"/>
      <c r="C59" s="98"/>
      <c r="D59" s="98"/>
      <c r="E59" s="339"/>
      <c r="F59" s="17"/>
      <c r="G59" s="17"/>
      <c r="H59" s="17"/>
      <c r="I59" s="17"/>
      <c r="J59" s="17"/>
      <c r="K59" s="17"/>
      <c r="L59" s="17"/>
      <c r="M59" s="17"/>
    </row>
    <row r="60" spans="1:13">
      <c r="A60" s="333">
        <v>46</v>
      </c>
      <c r="B60" s="77"/>
      <c r="C60" s="105"/>
      <c r="D60" s="105"/>
      <c r="E60" s="340"/>
      <c r="F60" s="17"/>
      <c r="G60" s="17"/>
      <c r="H60" s="17"/>
      <c r="I60" s="17"/>
      <c r="J60" s="17"/>
      <c r="K60" s="17"/>
      <c r="L60" s="17"/>
      <c r="M60" s="17"/>
    </row>
    <row r="61" spans="1:13" ht="15.75" thickBot="1">
      <c r="A61" s="341">
        <v>47</v>
      </c>
      <c r="B61" s="342" t="s">
        <v>209</v>
      </c>
      <c r="C61" s="343"/>
      <c r="D61" s="344"/>
      <c r="E61" s="345">
        <f>SUM(E17:E60)</f>
        <v>209069</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1336</v>
      </c>
      <c r="B63" s="17"/>
      <c r="C63" s="17"/>
      <c r="D63" s="17"/>
      <c r="E63" s="332" t="s">
        <v>1337</v>
      </c>
      <c r="F63" s="17"/>
      <c r="G63" s="17"/>
      <c r="H63" s="17"/>
      <c r="I63" s="17"/>
      <c r="J63" s="17"/>
      <c r="K63" s="17"/>
      <c r="L63" s="17"/>
      <c r="M63" s="17"/>
    </row>
    <row r="64" spans="1:13">
      <c r="A64" s="69" t="s">
        <v>1338</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customSheetViews>
    <customSheetView guid="{98C50475-4C04-4614-833E-ABC6EEFF4E8E}" scale="85" colorId="22" showPageBreaks="1" fitToPage="1" printArea="1">
      <selection activeCell="B19" sqref="B19"/>
      <pageMargins left="0.5" right="0.5" top="0.5" bottom="0.5" header="0.5" footer="0.5"/>
      <printOptions horizontalCentered="1" verticalCentered="1"/>
      <pageSetup scale="74" orientation="portrait" horizontalDpi="300" verticalDpi="300" r:id="rId1"/>
      <headerFooter alignWithMargins="0"/>
    </customSheetView>
    <customSheetView guid="{C6EFCE4C-D5CB-4C1D-A286-0DC52BE770F9}" scale="85" colorId="22" showPageBreaks="1" fitToPage="1" printArea="1">
      <selection activeCell="B19" sqref="B19"/>
      <pageMargins left="0.5" right="0.5" top="0.5" bottom="0.5" header="0.5" footer="0.5"/>
      <printOptions horizontalCentered="1" verticalCentered="1"/>
      <pageSetup scale="74" orientation="portrait" horizontalDpi="300" verticalDpi="300" r:id="rId2"/>
      <headerFooter alignWithMargins="0"/>
    </customSheetView>
    <customSheetView guid="{4BC658A1-0B43-4474-B09F-01138A2D4649}" scale="85" colorId="22" showPageBreaks="1" fitToPage="1">
      <selection activeCell="B19" sqref="B19"/>
      <pageMargins left="0.5" right="0.5" top="0.5" bottom="0.5" header="0.5" footer="0.5"/>
      <printOptions horizontalCentered="1" verticalCentered="1"/>
      <pageSetup scale="37" orientation="portrait" horizontalDpi="300" verticalDpi="300" r:id="rId3"/>
      <headerFooter alignWithMargins="0"/>
    </customSheetView>
    <customSheetView guid="{615B5AE4-EF39-45E8-9166-92037A1A48C3}" scale="85" colorId="22" showPageBreaks="1" fitToPage="1" printArea="1">
      <selection activeCell="B19" sqref="B19"/>
      <pageMargins left="0.5" right="0.5" top="0.5" bottom="0.5" header="0.5" footer="0.5"/>
      <printOptions horizontalCentered="1" verticalCentered="1"/>
      <pageSetup scale="10" orientation="portrait" horizontalDpi="300" verticalDpi="300" r:id="rId4"/>
      <headerFooter alignWithMargins="0"/>
    </customSheetView>
    <customSheetView guid="{5615FF12-3AD0-401B-9520-85684B49B8C2}" scale="85" colorId="22" fitToPage="1">
      <selection activeCell="B19" sqref="B19"/>
      <pageMargins left="0.5" right="0.5" top="0.5" bottom="0.5" header="0.5" footer="0.5"/>
      <printOptions horizontalCentered="1" verticalCentered="1"/>
      <pageSetup scale="74" orientation="portrait" horizontalDpi="300" verticalDpi="300" r:id="rId5"/>
      <headerFooter alignWithMargins="0"/>
    </customSheetView>
    <customSheetView guid="{770BB473-BE5C-4268-9ADA-B2B104B49C99}" scale="85" colorId="22" showPageBreaks="1" fitToPage="1" printArea="1">
      <selection activeCell="B19" sqref="B19"/>
      <pageMargins left="0.5" right="0.5" top="0.5" bottom="0.5" header="0.5" footer="0.5"/>
      <printOptions horizontalCentered="1" verticalCentered="1"/>
      <pageSetup scale="10" orientation="portrait" horizontalDpi="300" verticalDpi="300" r:id="rId6"/>
      <headerFooter alignWithMargins="0"/>
    </customSheetView>
    <customSheetView guid="{2DCD765F-7FFB-4119-8ABA-95F832C93250}" scale="85" colorId="22" showPageBreaks="1" fitToPage="1" printArea="1">
      <selection activeCell="B19" sqref="B19"/>
      <pageMargins left="0.5" right="0.5" top="0.5" bottom="0.5" header="0.5" footer="0.5"/>
      <printOptions horizontalCentered="1" verticalCentered="1"/>
      <pageSetup scale="10" orientation="portrait" horizontalDpi="300" verticalDpi="300" r:id="rId7"/>
      <headerFooter alignWithMargins="0"/>
    </customSheetView>
    <customSheetView guid="{9A54DEF0-DEC4-4137-89B1-509D03916E27}" scale="85" colorId="22" fitToPage="1" topLeftCell="A10">
      <selection activeCell="E29" sqref="E29"/>
      <pageMargins left="0.5" right="0.5" top="0.5" bottom="0.5" header="0.5" footer="0.5"/>
      <printOptions horizontalCentered="1" verticalCentered="1"/>
      <pageSetup scale="37" orientation="portrait" horizontalDpi="300" verticalDpi="300" r:id="rId8"/>
      <headerFooter alignWithMargins="0"/>
    </customSheetView>
    <customSheetView guid="{3F1C1F7F-1627-415A-A980-D9471073F5DE}" scale="85" colorId="22" showPageBreaks="1" fitToPage="1" topLeftCell="A10">
      <selection activeCell="E29" sqref="E29"/>
      <pageMargins left="0.5" right="0.5" top="0.5" bottom="0.5" header="0.5" footer="0.5"/>
      <printOptions horizontalCentered="1" verticalCentered="1"/>
      <pageSetup scale="10" orientation="portrait" horizontalDpi="300" verticalDpi="300" r:id="rId9"/>
      <headerFooter alignWithMargins="0"/>
    </customSheetView>
    <customSheetView guid="{139C5046-2F46-48F5-A0B9-76AEA7D78668}" scale="85" colorId="22" fitToPage="1" topLeftCell="A10">
      <selection activeCell="E29" sqref="E29"/>
      <pageMargins left="0.5" right="0.5" top="0.5" bottom="0.5" header="0.5" footer="0.5"/>
      <printOptions horizontalCentered="1" verticalCentered="1"/>
      <pageSetup scale="37" orientation="portrait" horizontalDpi="300" verticalDpi="300" r:id="rId10"/>
      <headerFooter alignWithMargins="0"/>
    </customSheetView>
    <customSheetView guid="{B81AA01E-C0DE-4A87-A251-E1F5DB0B073A}" scale="85" colorId="22" fitToPage="1" topLeftCell="A10">
      <selection activeCell="E29" sqref="E29"/>
      <pageMargins left="0.5" right="0.5" top="0.5" bottom="0.5" header="0.5" footer="0.5"/>
      <printOptions horizontalCentered="1" verticalCentered="1"/>
      <pageSetup scale="37" orientation="portrait" horizontalDpi="300" verticalDpi="300" r:id="rId11"/>
      <headerFooter alignWithMargins="0"/>
    </customSheetView>
  </customSheetViews>
  <printOptions horizontalCentered="1" verticalCentered="1"/>
  <pageMargins left="0.5" right="0.5" top="0.5" bottom="0.5" header="0.5" footer="0.5"/>
  <pageSetup scale="74" orientation="portrait" horizontalDpi="300" verticalDpi="300" r:id="rId1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topLeftCell="A97" colorId="22" zoomScale="60" zoomScaleNormal="85" workbookViewId="0">
      <selection activeCell="H6" sqref="H6"/>
    </sheetView>
  </sheetViews>
  <sheetFormatPr defaultColWidth="9.6640625" defaultRowHeight="15"/>
  <cols>
    <col min="1" max="1" width="2.6640625" style="9" customWidth="1"/>
    <col min="2" max="2" width="4.6640625" style="9" customWidth="1"/>
    <col min="3" max="3" width="1.6640625" style="9" customWidth="1"/>
    <col min="4" max="4" width="19.6640625" style="9" customWidth="1"/>
    <col min="5" max="5" width="28.6640625" style="9" customWidth="1"/>
    <col min="6" max="6" width="15.6640625" style="9" customWidth="1"/>
    <col min="7" max="7" width="32.6640625" style="9" customWidth="1"/>
    <col min="8" max="16384" width="9.6640625" style="9"/>
  </cols>
  <sheetData>
    <row r="1" spans="1:27" ht="15.6" customHeight="1">
      <c r="A1" s="29"/>
      <c r="B1" s="66" t="s">
        <v>1339</v>
      </c>
      <c r="C1" s="66"/>
      <c r="D1" s="261"/>
      <c r="E1" s="66" t="s">
        <v>3735</v>
      </c>
      <c r="F1" s="263" t="s">
        <v>2038</v>
      </c>
      <c r="G1" s="314" t="s">
        <v>2039</v>
      </c>
      <c r="H1" s="17"/>
      <c r="I1" s="17"/>
      <c r="J1" s="17"/>
      <c r="K1" s="17"/>
      <c r="L1" s="17"/>
      <c r="M1" s="17"/>
      <c r="N1" s="17"/>
      <c r="O1" s="17"/>
      <c r="P1" s="17"/>
      <c r="Q1" s="17"/>
      <c r="R1" s="17"/>
      <c r="S1" s="17"/>
      <c r="T1" s="17"/>
      <c r="U1" s="17"/>
      <c r="V1" s="17"/>
      <c r="W1" s="17"/>
      <c r="X1" s="17"/>
      <c r="Y1" s="17"/>
      <c r="Z1" s="17"/>
      <c r="AA1" s="17"/>
    </row>
    <row r="2" spans="1:27" ht="15.6" customHeight="1">
      <c r="A2" s="72"/>
      <c r="B2" s="17" t="str">
        <f>'Data Sheet'!$C$25</f>
        <v>Central Hudson Gas &amp; Electric</v>
      </c>
      <c r="C2" s="17"/>
      <c r="D2" s="81"/>
      <c r="E2" s="17" t="s">
        <v>2058</v>
      </c>
      <c r="F2" s="98" t="s">
        <v>3760</v>
      </c>
      <c r="G2" s="83"/>
      <c r="H2" s="17"/>
      <c r="I2" s="17"/>
      <c r="J2" s="17"/>
      <c r="K2" s="17"/>
      <c r="L2" s="17"/>
      <c r="M2" s="17"/>
      <c r="N2" s="17"/>
      <c r="O2" s="17"/>
      <c r="P2" s="17"/>
      <c r="Q2" s="17"/>
      <c r="R2" s="17"/>
      <c r="S2" s="17"/>
      <c r="T2" s="17"/>
      <c r="U2" s="17"/>
      <c r="V2" s="17"/>
      <c r="W2" s="17"/>
      <c r="X2" s="17"/>
      <c r="Y2" s="17"/>
      <c r="Z2" s="17"/>
      <c r="AA2" s="17"/>
    </row>
    <row r="3" spans="1:27" ht="15.6" customHeight="1">
      <c r="A3" s="72"/>
      <c r="B3" s="17"/>
      <c r="C3" s="17"/>
      <c r="D3" s="81"/>
      <c r="E3" s="17" t="s">
        <v>1340</v>
      </c>
      <c r="F3" s="847" t="str">
        <f>'Data Sheet'!$C$40</f>
        <v>4/15/2015</v>
      </c>
      <c r="G3" s="111" t="str">
        <f>'Data Sheet'!$C$38</f>
        <v>12/31/14</v>
      </c>
      <c r="H3" s="17"/>
      <c r="I3" s="17"/>
      <c r="J3" s="17"/>
      <c r="K3" s="17"/>
      <c r="L3" s="17"/>
      <c r="M3" s="17"/>
      <c r="N3" s="17"/>
      <c r="O3" s="17"/>
      <c r="P3" s="17"/>
      <c r="Q3" s="17"/>
      <c r="R3" s="17"/>
      <c r="S3" s="17"/>
      <c r="T3" s="17"/>
      <c r="U3" s="17"/>
      <c r="V3" s="17"/>
      <c r="W3" s="17"/>
      <c r="X3" s="17"/>
      <c r="Y3" s="17"/>
      <c r="Z3" s="17"/>
      <c r="AA3" s="17"/>
    </row>
    <row r="4" spans="1:27" ht="15.6" customHeight="1">
      <c r="A4" s="315"/>
      <c r="B4" s="265" t="s">
        <v>1341</v>
      </c>
      <c r="C4" s="265"/>
      <c r="D4" s="265"/>
      <c r="E4" s="265"/>
      <c r="F4" s="265"/>
      <c r="G4" s="266"/>
      <c r="H4" s="17"/>
      <c r="I4" s="17"/>
      <c r="J4" s="17"/>
      <c r="K4" s="17"/>
      <c r="L4" s="17"/>
      <c r="M4" s="17"/>
      <c r="N4" s="17"/>
      <c r="O4" s="17"/>
      <c r="P4" s="17"/>
      <c r="Q4" s="17"/>
      <c r="R4" s="17"/>
      <c r="S4" s="17"/>
      <c r="T4" s="17"/>
      <c r="U4" s="17"/>
      <c r="V4" s="17"/>
      <c r="W4" s="17"/>
      <c r="X4" s="17"/>
      <c r="Y4" s="17"/>
      <c r="Z4" s="17"/>
      <c r="AA4" s="17"/>
    </row>
    <row r="5" spans="1:27" ht="15.6" customHeight="1">
      <c r="A5" s="72"/>
      <c r="B5" s="17"/>
      <c r="C5" s="17"/>
      <c r="D5" s="17"/>
      <c r="E5" s="17"/>
      <c r="F5" s="17"/>
      <c r="G5" s="73"/>
      <c r="H5" s="17"/>
      <c r="I5" s="17"/>
      <c r="J5" s="17"/>
      <c r="K5" s="17"/>
      <c r="L5" s="17"/>
      <c r="M5" s="17"/>
      <c r="N5" s="17"/>
      <c r="O5" s="17"/>
      <c r="P5" s="17"/>
      <c r="Q5" s="17"/>
      <c r="R5" s="17"/>
      <c r="S5" s="17"/>
      <c r="T5" s="17"/>
      <c r="U5" s="17"/>
      <c r="V5" s="17"/>
      <c r="W5" s="17"/>
      <c r="X5" s="17"/>
      <c r="Y5" s="17"/>
      <c r="Z5" s="17"/>
      <c r="AA5" s="17"/>
    </row>
    <row r="6" spans="1:27" ht="15.6" customHeight="1">
      <c r="A6" s="72"/>
      <c r="B6" s="17" t="s">
        <v>1342</v>
      </c>
      <c r="C6" s="17"/>
      <c r="D6" s="17"/>
      <c r="E6" s="17"/>
      <c r="F6" s="17"/>
      <c r="G6" s="73"/>
      <c r="H6" s="17"/>
      <c r="I6" s="17"/>
      <c r="J6" s="17"/>
      <c r="K6" s="17"/>
      <c r="L6" s="17"/>
      <c r="M6" s="17"/>
      <c r="N6" s="17"/>
      <c r="O6" s="17"/>
      <c r="P6" s="17"/>
      <c r="Q6" s="17"/>
      <c r="R6" s="17"/>
      <c r="S6" s="17"/>
      <c r="T6" s="17"/>
      <c r="U6" s="17"/>
      <c r="V6" s="17"/>
      <c r="W6" s="17"/>
      <c r="X6" s="17"/>
      <c r="Y6" s="17"/>
      <c r="Z6" s="17"/>
      <c r="AA6" s="17"/>
    </row>
    <row r="7" spans="1:27" ht="15.6" customHeight="1">
      <c r="A7" s="72"/>
      <c r="B7" s="17" t="s">
        <v>1343</v>
      </c>
      <c r="C7" s="17"/>
      <c r="D7" s="17"/>
      <c r="E7" s="17"/>
      <c r="F7" s="17"/>
      <c r="G7" s="73"/>
      <c r="H7" s="17"/>
      <c r="I7" s="17"/>
      <c r="J7" s="17"/>
      <c r="K7" s="17"/>
      <c r="L7" s="17"/>
      <c r="M7" s="17"/>
      <c r="N7" s="17"/>
      <c r="O7" s="17"/>
      <c r="P7" s="17"/>
      <c r="Q7" s="17"/>
      <c r="R7" s="17"/>
      <c r="S7" s="17"/>
      <c r="T7" s="17"/>
      <c r="U7" s="17"/>
      <c r="V7" s="17"/>
      <c r="W7" s="17"/>
      <c r="X7" s="17"/>
      <c r="Y7" s="17"/>
      <c r="Z7" s="17"/>
      <c r="AA7" s="17"/>
    </row>
    <row r="8" spans="1:27" ht="15.6" customHeight="1">
      <c r="A8" s="72"/>
      <c r="B8" s="17" t="s">
        <v>5539</v>
      </c>
      <c r="C8" s="17"/>
      <c r="D8" s="17"/>
      <c r="E8" s="17"/>
      <c r="F8" s="17"/>
      <c r="G8" s="73"/>
      <c r="H8" s="17"/>
      <c r="I8" s="17"/>
      <c r="J8" s="17"/>
      <c r="K8" s="17"/>
      <c r="L8" s="17"/>
      <c r="M8" s="17"/>
      <c r="N8" s="17"/>
      <c r="O8" s="17"/>
      <c r="P8" s="17"/>
      <c r="Q8" s="17"/>
      <c r="R8" s="17"/>
      <c r="S8" s="17"/>
      <c r="T8" s="17"/>
      <c r="U8" s="17"/>
      <c r="V8" s="17"/>
      <c r="W8" s="17"/>
      <c r="X8" s="17"/>
      <c r="Y8" s="17"/>
      <c r="Z8" s="17"/>
      <c r="AA8" s="17"/>
    </row>
    <row r="9" spans="1:27" ht="15.6" customHeight="1">
      <c r="A9" s="72"/>
      <c r="B9" s="17" t="s">
        <v>5538</v>
      </c>
      <c r="C9" s="17"/>
      <c r="D9" s="17"/>
      <c r="E9" s="17"/>
      <c r="F9" s="17"/>
      <c r="G9" s="73"/>
      <c r="H9" s="17"/>
      <c r="I9" s="17"/>
      <c r="J9" s="17"/>
      <c r="K9" s="17"/>
      <c r="L9" s="17"/>
      <c r="M9" s="17"/>
      <c r="N9" s="17"/>
      <c r="O9" s="17"/>
      <c r="P9" s="17"/>
      <c r="Q9" s="17"/>
      <c r="R9" s="17"/>
      <c r="S9" s="17"/>
      <c r="T9" s="17"/>
      <c r="U9" s="17"/>
      <c r="V9" s="17"/>
      <c r="W9" s="17"/>
      <c r="X9" s="17"/>
      <c r="Y9" s="17"/>
      <c r="Z9" s="17"/>
      <c r="AA9" s="17"/>
    </row>
    <row r="10" spans="1:27" ht="15.6" customHeight="1">
      <c r="A10" s="72"/>
      <c r="B10" s="17" t="s">
        <v>1344</v>
      </c>
      <c r="C10" s="17"/>
      <c r="D10" s="17"/>
      <c r="E10" s="17"/>
      <c r="F10" s="17"/>
      <c r="G10" s="73"/>
      <c r="H10" s="17"/>
      <c r="I10" s="17"/>
      <c r="J10" s="17"/>
      <c r="K10" s="17"/>
      <c r="L10" s="17"/>
      <c r="M10" s="17"/>
      <c r="N10" s="17"/>
      <c r="O10" s="17"/>
      <c r="P10" s="17"/>
      <c r="Q10" s="17"/>
      <c r="R10" s="17"/>
      <c r="S10" s="17"/>
      <c r="T10" s="17"/>
      <c r="U10" s="17"/>
      <c r="V10" s="17"/>
      <c r="W10" s="17"/>
      <c r="X10" s="17"/>
      <c r="Y10" s="17"/>
      <c r="Z10" s="17"/>
      <c r="AA10" s="17"/>
    </row>
    <row r="11" spans="1:27" ht="15.6" customHeight="1">
      <c r="A11" s="74"/>
      <c r="B11" s="77"/>
      <c r="C11" s="77"/>
      <c r="D11" s="77"/>
      <c r="E11" s="77"/>
      <c r="F11" s="77"/>
      <c r="G11" s="76"/>
      <c r="H11" s="17"/>
      <c r="I11" s="17"/>
      <c r="J11" s="17"/>
      <c r="K11" s="17"/>
      <c r="L11" s="17"/>
      <c r="M11" s="17"/>
      <c r="N11" s="17"/>
      <c r="O11" s="17"/>
      <c r="P11" s="17"/>
      <c r="Q11" s="17"/>
      <c r="R11" s="17"/>
      <c r="S11" s="17"/>
      <c r="T11" s="17"/>
      <c r="U11" s="17"/>
      <c r="V11" s="17"/>
      <c r="W11" s="17"/>
      <c r="X11" s="17"/>
      <c r="Y11" s="17"/>
      <c r="Z11" s="17"/>
      <c r="AA11" s="17"/>
    </row>
    <row r="12" spans="1:27">
      <c r="A12" s="72"/>
      <c r="B12" s="17"/>
      <c r="C12" s="90"/>
      <c r="D12" s="89"/>
      <c r="E12" s="89"/>
      <c r="F12" s="82"/>
      <c r="G12" s="483" t="s">
        <v>1345</v>
      </c>
      <c r="H12" s="17"/>
      <c r="I12" s="17"/>
      <c r="J12" s="17"/>
      <c r="K12" s="17"/>
      <c r="L12" s="17"/>
      <c r="M12" s="17"/>
      <c r="N12" s="17"/>
      <c r="O12" s="17"/>
      <c r="P12" s="17"/>
      <c r="Q12" s="17"/>
      <c r="R12" s="17"/>
      <c r="S12" s="17"/>
      <c r="T12" s="17"/>
      <c r="U12" s="17"/>
      <c r="V12" s="17"/>
      <c r="W12" s="17"/>
      <c r="X12" s="17"/>
      <c r="Y12" s="17"/>
      <c r="Z12" s="17"/>
      <c r="AA12" s="17"/>
    </row>
    <row r="13" spans="1:27">
      <c r="A13" s="72"/>
      <c r="B13" s="347" t="s">
        <v>1964</v>
      </c>
      <c r="C13" s="346"/>
      <c r="D13" s="17"/>
      <c r="E13" s="347" t="s">
        <v>1346</v>
      </c>
      <c r="F13" s="348"/>
      <c r="G13" s="483" t="s">
        <v>1347</v>
      </c>
      <c r="H13" s="17"/>
      <c r="I13" s="17"/>
      <c r="J13" s="17"/>
      <c r="K13" s="17"/>
      <c r="L13" s="17"/>
      <c r="M13" s="17"/>
      <c r="N13" s="17"/>
      <c r="O13" s="17"/>
      <c r="P13" s="17"/>
      <c r="Q13" s="17"/>
      <c r="R13" s="17"/>
      <c r="S13" s="17"/>
      <c r="T13" s="17"/>
      <c r="U13" s="17"/>
      <c r="V13" s="17"/>
      <c r="W13" s="17"/>
      <c r="X13" s="17"/>
      <c r="Y13" s="17"/>
      <c r="Z13" s="17"/>
      <c r="AA13" s="17"/>
    </row>
    <row r="14" spans="1:27">
      <c r="A14" s="74"/>
      <c r="B14" s="800" t="s">
        <v>1967</v>
      </c>
      <c r="C14" s="105"/>
      <c r="D14" s="77" t="s">
        <v>1348</v>
      </c>
      <c r="E14" s="77"/>
      <c r="F14" s="118"/>
      <c r="G14" s="621" t="s">
        <v>3424</v>
      </c>
      <c r="H14" s="17"/>
      <c r="I14" s="17"/>
      <c r="J14" s="17"/>
      <c r="K14" s="17"/>
      <c r="L14" s="17"/>
      <c r="M14" s="17"/>
      <c r="N14" s="17"/>
      <c r="O14" s="17"/>
      <c r="P14" s="17"/>
      <c r="Q14" s="17"/>
      <c r="R14" s="17"/>
      <c r="S14" s="17"/>
      <c r="T14" s="17"/>
      <c r="U14" s="17"/>
      <c r="V14" s="17"/>
      <c r="W14" s="17"/>
      <c r="X14" s="17"/>
      <c r="Y14" s="17"/>
      <c r="Z14" s="17"/>
      <c r="AA14" s="17"/>
    </row>
    <row r="15" spans="1:27">
      <c r="A15" s="72"/>
      <c r="B15" s="17">
        <v>1</v>
      </c>
      <c r="C15" s="98"/>
      <c r="D15" s="349" t="s">
        <v>3400</v>
      </c>
      <c r="E15" s="17"/>
      <c r="F15" s="17"/>
      <c r="G15" s="338"/>
      <c r="H15" s="17"/>
      <c r="I15" s="17"/>
      <c r="J15" s="17"/>
      <c r="K15" s="17"/>
      <c r="L15" s="17"/>
      <c r="M15" s="17"/>
      <c r="N15" s="17"/>
      <c r="O15" s="17"/>
      <c r="P15" s="17"/>
      <c r="Q15" s="17"/>
      <c r="R15" s="17"/>
      <c r="S15" s="17"/>
      <c r="T15" s="17"/>
      <c r="U15" s="17"/>
      <c r="V15" s="17"/>
      <c r="W15" s="17"/>
      <c r="X15" s="17"/>
      <c r="Y15" s="17"/>
      <c r="Z15" s="17"/>
      <c r="AA15" s="17"/>
    </row>
    <row r="16" spans="1:27">
      <c r="A16" s="72"/>
      <c r="B16" s="17">
        <v>2</v>
      </c>
      <c r="C16" s="98"/>
      <c r="D16" t="s">
        <v>4524</v>
      </c>
      <c r="E16" s="17"/>
      <c r="F16" s="17"/>
      <c r="G16" s="338">
        <v>786156</v>
      </c>
      <c r="H16" s="17"/>
      <c r="I16" s="17"/>
      <c r="J16" s="17"/>
      <c r="K16" s="17"/>
      <c r="L16" s="17"/>
      <c r="M16" s="17"/>
      <c r="N16" s="17"/>
      <c r="O16" s="17"/>
      <c r="P16" s="17"/>
      <c r="Q16" s="17"/>
      <c r="R16" s="17"/>
      <c r="S16" s="17"/>
      <c r="T16" s="17"/>
      <c r="U16" s="17"/>
      <c r="V16" s="17"/>
      <c r="W16" s="17"/>
      <c r="X16" s="17"/>
      <c r="Y16" s="17"/>
      <c r="Z16" s="17"/>
      <c r="AA16" s="17"/>
    </row>
    <row r="17" spans="1:27">
      <c r="A17" s="72"/>
      <c r="B17" s="17">
        <v>3</v>
      </c>
      <c r="C17" s="98"/>
      <c r="D17" t="s">
        <v>4525</v>
      </c>
      <c r="E17" s="17"/>
      <c r="F17" s="17"/>
      <c r="G17" s="339">
        <v>386927</v>
      </c>
      <c r="H17" s="17"/>
      <c r="I17" s="17"/>
      <c r="J17" s="17"/>
      <c r="K17" s="17"/>
      <c r="L17" s="17"/>
      <c r="M17" s="17"/>
      <c r="N17" s="17"/>
      <c r="O17" s="17"/>
      <c r="P17" s="17"/>
      <c r="Q17" s="17"/>
      <c r="R17" s="17"/>
      <c r="S17" s="17"/>
      <c r="T17" s="17"/>
      <c r="U17" s="17"/>
      <c r="V17" s="17"/>
      <c r="W17" s="17"/>
      <c r="X17" s="17"/>
      <c r="Y17" s="17"/>
      <c r="Z17" s="17"/>
      <c r="AA17" s="17"/>
    </row>
    <row r="18" spans="1:27">
      <c r="A18" s="72"/>
      <c r="B18" s="17">
        <v>4</v>
      </c>
      <c r="C18" s="98"/>
      <c r="D18" t="s">
        <v>4526</v>
      </c>
      <c r="E18" s="17"/>
      <c r="F18" s="17"/>
      <c r="G18" s="339">
        <v>313806</v>
      </c>
      <c r="H18" s="17"/>
      <c r="I18" s="17"/>
      <c r="J18" s="17"/>
      <c r="K18" s="17"/>
      <c r="L18" s="17"/>
      <c r="M18" s="17"/>
      <c r="N18" s="17"/>
      <c r="O18" s="17"/>
      <c r="P18" s="17"/>
      <c r="Q18" s="17"/>
      <c r="R18" s="17"/>
      <c r="S18" s="17"/>
      <c r="T18" s="17"/>
      <c r="U18" s="17"/>
      <c r="V18" s="17"/>
      <c r="W18" s="17"/>
      <c r="X18" s="17"/>
      <c r="Y18" s="17"/>
      <c r="Z18" s="17"/>
      <c r="AA18" s="17"/>
    </row>
    <row r="19" spans="1:27">
      <c r="A19" s="72"/>
      <c r="B19" s="17">
        <v>5</v>
      </c>
      <c r="C19" s="98"/>
      <c r="D19" t="s">
        <v>4527</v>
      </c>
      <c r="E19" s="17"/>
      <c r="F19" s="17"/>
      <c r="G19" s="339">
        <v>350304</v>
      </c>
      <c r="H19" s="17"/>
      <c r="I19" s="17"/>
      <c r="J19" s="17"/>
      <c r="K19" s="17"/>
      <c r="L19" s="17"/>
      <c r="M19" s="17"/>
      <c r="N19" s="17"/>
      <c r="O19" s="17"/>
      <c r="P19" s="17"/>
      <c r="Q19" s="17"/>
      <c r="R19" s="17"/>
      <c r="S19" s="17"/>
      <c r="T19" s="17"/>
      <c r="U19" s="17"/>
      <c r="V19" s="17"/>
      <c r="W19" s="17"/>
      <c r="X19" s="17"/>
      <c r="Y19" s="17"/>
      <c r="Z19" s="17"/>
      <c r="AA19" s="17"/>
    </row>
    <row r="20" spans="1:27">
      <c r="A20" s="72"/>
      <c r="B20" s="17">
        <v>6</v>
      </c>
      <c r="C20" s="98"/>
      <c r="D20" t="s">
        <v>4528</v>
      </c>
      <c r="E20" s="17"/>
      <c r="F20" s="17"/>
      <c r="G20" s="339">
        <v>500972</v>
      </c>
      <c r="H20" s="17"/>
      <c r="I20" s="17"/>
      <c r="J20" s="17"/>
      <c r="K20" s="17"/>
      <c r="L20" s="17"/>
      <c r="M20" s="17"/>
      <c r="N20" s="17"/>
      <c r="O20" s="17"/>
      <c r="P20" s="17"/>
      <c r="Q20" s="17"/>
      <c r="R20" s="17"/>
      <c r="S20" s="17"/>
      <c r="T20" s="17"/>
      <c r="U20" s="17"/>
      <c r="V20" s="17"/>
      <c r="W20" s="17"/>
      <c r="X20" s="17"/>
      <c r="Y20" s="17"/>
      <c r="Z20" s="17"/>
      <c r="AA20" s="17"/>
    </row>
    <row r="21" spans="1:27">
      <c r="A21" s="72"/>
      <c r="B21" s="17">
        <v>7</v>
      </c>
      <c r="C21" s="98"/>
      <c r="D21" t="s">
        <v>4529</v>
      </c>
      <c r="E21" s="17"/>
      <c r="F21" s="17"/>
      <c r="G21" s="339">
        <v>261754</v>
      </c>
      <c r="H21" s="17"/>
      <c r="I21" s="17"/>
      <c r="J21" s="17"/>
      <c r="K21" s="17"/>
      <c r="L21" s="17"/>
      <c r="M21" s="17"/>
      <c r="N21" s="17"/>
      <c r="O21" s="17"/>
      <c r="P21" s="17"/>
      <c r="Q21" s="17"/>
      <c r="R21" s="17"/>
      <c r="S21" s="17"/>
      <c r="T21" s="17"/>
      <c r="U21" s="17"/>
      <c r="V21" s="17"/>
      <c r="W21" s="17"/>
      <c r="X21" s="17"/>
      <c r="Y21" s="17"/>
      <c r="Z21" s="17"/>
      <c r="AA21" s="17"/>
    </row>
    <row r="22" spans="1:27">
      <c r="A22" s="72"/>
      <c r="B22" s="17">
        <v>8</v>
      </c>
      <c r="C22" s="98"/>
      <c r="D22" t="s">
        <v>4530</v>
      </c>
      <c r="E22" s="17"/>
      <c r="F22" s="17"/>
      <c r="G22" s="339">
        <v>107726</v>
      </c>
      <c r="H22" s="17"/>
      <c r="I22" s="17"/>
      <c r="J22" s="17"/>
      <c r="K22" s="17"/>
      <c r="L22" s="17"/>
      <c r="M22" s="17"/>
      <c r="N22" s="17"/>
      <c r="O22" s="17"/>
      <c r="P22" s="17"/>
      <c r="Q22" s="17"/>
      <c r="R22" s="17"/>
      <c r="S22" s="17"/>
      <c r="T22" s="17"/>
      <c r="U22" s="17"/>
      <c r="V22" s="17"/>
      <c r="W22" s="17"/>
      <c r="X22" s="17"/>
      <c r="Y22" s="17"/>
      <c r="Z22" s="17"/>
      <c r="AA22" s="17"/>
    </row>
    <row r="23" spans="1:27">
      <c r="A23" s="72"/>
      <c r="B23" s="17">
        <v>9</v>
      </c>
      <c r="C23" s="98"/>
      <c r="D23" t="s">
        <v>4531</v>
      </c>
      <c r="E23" s="17"/>
      <c r="F23" s="17"/>
      <c r="G23" s="339">
        <v>694626</v>
      </c>
      <c r="H23" s="17"/>
      <c r="I23" s="17"/>
      <c r="J23" s="17"/>
      <c r="K23" s="17"/>
      <c r="L23" s="17"/>
      <c r="M23" s="17"/>
      <c r="N23" s="17"/>
      <c r="O23" s="17"/>
      <c r="P23" s="17"/>
      <c r="Q23" s="17"/>
      <c r="R23" s="17"/>
      <c r="S23" s="17"/>
      <c r="T23" s="17"/>
      <c r="U23" s="17"/>
      <c r="V23" s="17"/>
      <c r="W23" s="17"/>
      <c r="X23" s="17"/>
      <c r="Y23" s="17"/>
      <c r="Z23" s="17"/>
      <c r="AA23" s="17"/>
    </row>
    <row r="24" spans="1:27">
      <c r="A24" s="72"/>
      <c r="B24" s="17">
        <v>10</v>
      </c>
      <c r="C24" s="98"/>
      <c r="D24" t="s">
        <v>4532</v>
      </c>
      <c r="E24" s="17"/>
      <c r="F24" s="17"/>
      <c r="G24" s="339">
        <v>208502</v>
      </c>
      <c r="H24" s="17"/>
      <c r="I24" s="17"/>
      <c r="J24" s="17"/>
      <c r="K24" s="17"/>
      <c r="L24" s="17"/>
      <c r="M24" s="17"/>
      <c r="N24" s="17"/>
      <c r="O24" s="17"/>
      <c r="P24" s="17"/>
      <c r="Q24" s="17"/>
      <c r="R24" s="17"/>
      <c r="S24" s="17"/>
      <c r="T24" s="17"/>
      <c r="U24" s="17"/>
      <c r="V24" s="17"/>
      <c r="W24" s="17"/>
      <c r="X24" s="17"/>
      <c r="Y24" s="17"/>
      <c r="Z24" s="17"/>
      <c r="AA24" s="17"/>
    </row>
    <row r="25" spans="1:27">
      <c r="A25" s="72"/>
      <c r="B25" s="17">
        <v>11</v>
      </c>
      <c r="C25" s="98"/>
      <c r="D25" t="s">
        <v>4533</v>
      </c>
      <c r="E25" s="17"/>
      <c r="F25" s="17"/>
      <c r="G25" s="339">
        <v>1133915</v>
      </c>
      <c r="H25" s="17"/>
      <c r="I25" s="17"/>
      <c r="J25" s="17"/>
      <c r="K25" s="17"/>
      <c r="L25" s="17"/>
      <c r="M25" s="17"/>
      <c r="N25" s="17"/>
      <c r="O25" s="17"/>
      <c r="P25" s="17"/>
      <c r="Q25" s="17"/>
      <c r="R25" s="17"/>
      <c r="S25" s="17"/>
      <c r="T25" s="17"/>
      <c r="U25" s="17"/>
      <c r="V25" s="17"/>
      <c r="W25" s="17"/>
      <c r="X25" s="17"/>
      <c r="Y25" s="17"/>
      <c r="Z25" s="17"/>
      <c r="AA25" s="17"/>
    </row>
    <row r="26" spans="1:27">
      <c r="A26" s="72"/>
      <c r="B26" s="17">
        <v>12</v>
      </c>
      <c r="C26" s="98"/>
      <c r="D26" t="s">
        <v>4534</v>
      </c>
      <c r="E26" s="17"/>
      <c r="F26" s="17"/>
      <c r="G26" s="339">
        <v>238851</v>
      </c>
      <c r="H26" s="17"/>
      <c r="I26" s="17"/>
      <c r="J26" s="17"/>
      <c r="K26" s="17"/>
      <c r="L26" s="17"/>
      <c r="M26" s="17"/>
      <c r="N26" s="17"/>
      <c r="O26" s="17"/>
      <c r="P26" s="17"/>
      <c r="Q26" s="17"/>
      <c r="R26" s="17"/>
      <c r="S26" s="17"/>
      <c r="T26" s="17"/>
      <c r="U26" s="17"/>
      <c r="V26" s="17"/>
      <c r="W26" s="17"/>
      <c r="X26" s="17"/>
      <c r="Y26" s="17"/>
      <c r="Z26" s="17"/>
      <c r="AA26" s="17"/>
    </row>
    <row r="27" spans="1:27">
      <c r="A27" s="72"/>
      <c r="B27" s="17">
        <v>13</v>
      </c>
      <c r="C27" s="98"/>
      <c r="D27" t="s">
        <v>4535</v>
      </c>
      <c r="E27" s="17"/>
      <c r="F27" s="17"/>
      <c r="G27" s="339">
        <v>427450</v>
      </c>
      <c r="H27" s="17"/>
      <c r="I27" s="17"/>
      <c r="J27" s="17"/>
      <c r="K27" s="17"/>
      <c r="L27" s="17"/>
      <c r="M27" s="17"/>
      <c r="N27" s="17"/>
      <c r="O27" s="17"/>
      <c r="P27" s="17"/>
      <c r="Q27" s="17"/>
      <c r="R27" s="17"/>
      <c r="S27" s="17"/>
      <c r="T27" s="17"/>
      <c r="U27" s="17"/>
      <c r="V27" s="17"/>
      <c r="W27" s="17"/>
      <c r="X27" s="17"/>
      <c r="Y27" s="17"/>
      <c r="Z27" s="17"/>
      <c r="AA27" s="17"/>
    </row>
    <row r="28" spans="1:27">
      <c r="A28" s="72"/>
      <c r="B28" s="17">
        <v>14</v>
      </c>
      <c r="C28" s="98"/>
      <c r="D28" t="s">
        <v>4536</v>
      </c>
      <c r="E28" s="17"/>
      <c r="F28" s="17"/>
      <c r="G28" s="339">
        <v>1351287</v>
      </c>
      <c r="H28" s="17"/>
      <c r="I28" s="17"/>
      <c r="J28" s="17"/>
      <c r="K28" s="17"/>
      <c r="L28" s="17"/>
      <c r="M28" s="17"/>
      <c r="N28" s="17"/>
      <c r="O28" s="17"/>
      <c r="P28" s="17"/>
      <c r="Q28" s="17"/>
      <c r="R28" s="17"/>
      <c r="S28" s="17"/>
      <c r="T28" s="17"/>
      <c r="U28" s="17"/>
      <c r="V28" s="17"/>
      <c r="W28" s="17"/>
      <c r="X28" s="17"/>
      <c r="Y28" s="17"/>
      <c r="Z28" s="17"/>
      <c r="AA28" s="17"/>
    </row>
    <row r="29" spans="1:27">
      <c r="A29" s="72"/>
      <c r="B29" s="17">
        <v>15</v>
      </c>
      <c r="C29" s="98"/>
      <c r="D29" t="s">
        <v>4537</v>
      </c>
      <c r="E29" s="17"/>
      <c r="F29" s="17"/>
      <c r="G29" s="339">
        <v>161797</v>
      </c>
      <c r="H29" s="17"/>
      <c r="I29" s="17"/>
      <c r="J29" s="17"/>
      <c r="K29" s="17"/>
      <c r="L29" s="17"/>
      <c r="M29" s="17"/>
      <c r="N29" s="17"/>
      <c r="O29" s="17"/>
      <c r="P29" s="17"/>
      <c r="Q29" s="17"/>
      <c r="R29" s="17"/>
      <c r="S29" s="17"/>
      <c r="T29" s="17"/>
      <c r="U29" s="17"/>
      <c r="V29" s="17"/>
      <c r="W29" s="17"/>
      <c r="X29" s="17"/>
      <c r="Y29" s="17"/>
      <c r="Z29" s="17"/>
      <c r="AA29" s="17"/>
    </row>
    <row r="30" spans="1:27">
      <c r="A30" s="72"/>
      <c r="B30" s="17">
        <v>16</v>
      </c>
      <c r="C30" s="98"/>
      <c r="D30" s="1711" t="s">
        <v>4551</v>
      </c>
      <c r="E30" s="991"/>
      <c r="F30" s="17"/>
      <c r="G30" s="1862">
        <v>108795</v>
      </c>
      <c r="H30" s="17"/>
      <c r="I30" s="17"/>
      <c r="J30" s="17"/>
      <c r="K30" s="17"/>
      <c r="L30" s="17"/>
      <c r="M30" s="17"/>
      <c r="N30" s="17"/>
      <c r="O30" s="17"/>
      <c r="P30" s="17"/>
      <c r="Q30" s="17"/>
      <c r="R30" s="17"/>
      <c r="S30" s="17"/>
      <c r="T30" s="17"/>
      <c r="U30" s="17"/>
      <c r="V30" s="17"/>
      <c r="W30" s="17"/>
      <c r="X30" s="17"/>
      <c r="Y30" s="17"/>
      <c r="Z30" s="17"/>
      <c r="AA30" s="17"/>
    </row>
    <row r="31" spans="1:27">
      <c r="A31" s="72"/>
      <c r="B31" s="17">
        <v>17</v>
      </c>
      <c r="C31" s="98"/>
      <c r="D31" s="17" t="s">
        <v>4518</v>
      </c>
      <c r="E31" s="17"/>
      <c r="F31" s="17"/>
      <c r="G31" s="339">
        <v>12635252</v>
      </c>
      <c r="H31" s="17"/>
      <c r="I31" s="17"/>
      <c r="J31" s="17"/>
      <c r="K31" s="17"/>
      <c r="L31" s="17"/>
      <c r="M31" s="17"/>
      <c r="N31" s="17"/>
      <c r="O31" s="17"/>
      <c r="P31" s="17"/>
      <c r="Q31" s="17"/>
      <c r="R31" s="17"/>
      <c r="S31" s="17"/>
      <c r="T31" s="17"/>
      <c r="U31" s="17"/>
      <c r="V31" s="17"/>
      <c r="W31" s="17"/>
      <c r="X31" s="17"/>
      <c r="Y31" s="17"/>
      <c r="Z31" s="17"/>
      <c r="AA31" s="17"/>
    </row>
    <row r="32" spans="1:27">
      <c r="A32" s="72"/>
      <c r="B32" s="17">
        <v>18</v>
      </c>
      <c r="C32" s="98"/>
      <c r="D32" s="17" t="s">
        <v>4519</v>
      </c>
      <c r="E32" s="17"/>
      <c r="F32" s="17"/>
      <c r="G32" s="339">
        <v>14873151</v>
      </c>
      <c r="H32" s="17"/>
      <c r="I32" s="17"/>
      <c r="J32" s="17"/>
      <c r="K32" s="17"/>
      <c r="L32" s="17"/>
      <c r="M32" s="17"/>
      <c r="N32" s="17"/>
      <c r="O32" s="17"/>
      <c r="P32" s="17"/>
      <c r="Q32" s="17"/>
      <c r="R32" s="17"/>
      <c r="S32" s="17"/>
      <c r="T32" s="17"/>
      <c r="U32" s="17"/>
      <c r="V32" s="17"/>
      <c r="W32" s="17"/>
      <c r="X32" s="17"/>
      <c r="Y32" s="17"/>
      <c r="Z32" s="17"/>
      <c r="AA32" s="17"/>
    </row>
    <row r="33" spans="1:27">
      <c r="A33" s="72"/>
      <c r="B33" s="17">
        <v>19</v>
      </c>
      <c r="C33" s="98"/>
      <c r="D33" s="17"/>
      <c r="E33" s="17" t="s">
        <v>1350</v>
      </c>
      <c r="F33" s="17"/>
      <c r="G33" s="318">
        <v>34541271</v>
      </c>
      <c r="H33" s="17"/>
      <c r="I33" s="17"/>
      <c r="J33" s="17"/>
      <c r="K33" s="17"/>
      <c r="L33" s="17"/>
      <c r="M33" s="17"/>
      <c r="N33" s="17"/>
      <c r="O33" s="17"/>
      <c r="P33" s="17"/>
      <c r="Q33" s="17"/>
      <c r="R33" s="17"/>
      <c r="S33" s="17"/>
      <c r="T33" s="17"/>
      <c r="U33" s="17"/>
      <c r="V33" s="17"/>
      <c r="W33" s="17"/>
      <c r="X33" s="17"/>
      <c r="Y33" s="17"/>
      <c r="Z33" s="17"/>
      <c r="AA33" s="17"/>
    </row>
    <row r="34" spans="1:27">
      <c r="A34" s="72"/>
      <c r="B34" s="17">
        <v>20</v>
      </c>
      <c r="C34" s="98"/>
      <c r="D34" s="17"/>
      <c r="E34" s="17"/>
      <c r="F34" s="17"/>
      <c r="G34" s="338"/>
      <c r="H34" s="17"/>
      <c r="I34" s="17"/>
      <c r="J34" s="17"/>
      <c r="K34" s="17"/>
      <c r="L34" s="17"/>
      <c r="M34" s="17"/>
      <c r="N34" s="17"/>
      <c r="O34" s="17"/>
      <c r="P34" s="17"/>
      <c r="Q34" s="17"/>
      <c r="R34" s="17"/>
      <c r="S34" s="17"/>
      <c r="T34" s="17"/>
      <c r="U34" s="17"/>
      <c r="V34" s="17"/>
      <c r="W34" s="17"/>
      <c r="X34" s="17"/>
      <c r="Y34" s="17"/>
      <c r="Z34" s="17"/>
      <c r="AA34" s="17"/>
    </row>
    <row r="35" spans="1:27">
      <c r="A35" s="72"/>
      <c r="B35" s="17">
        <v>21</v>
      </c>
      <c r="C35" s="98"/>
      <c r="D35" s="349" t="s">
        <v>3401</v>
      </c>
      <c r="E35" s="17"/>
      <c r="F35" s="17"/>
      <c r="G35" s="339"/>
      <c r="H35" s="17"/>
      <c r="I35" s="17"/>
      <c r="J35" s="17"/>
      <c r="K35" s="17"/>
      <c r="L35" s="17"/>
      <c r="M35" s="17"/>
      <c r="N35" s="17"/>
      <c r="O35" s="17"/>
      <c r="P35" s="17"/>
      <c r="Q35" s="17"/>
      <c r="R35" s="17"/>
      <c r="S35" s="17"/>
      <c r="T35" s="17"/>
      <c r="U35" s="17"/>
      <c r="V35" s="17"/>
      <c r="W35" s="17"/>
      <c r="X35" s="17"/>
      <c r="Y35" s="17"/>
      <c r="Z35" s="17"/>
      <c r="AA35" s="17"/>
    </row>
    <row r="36" spans="1:27">
      <c r="A36" s="72"/>
      <c r="B36" s="17">
        <v>22</v>
      </c>
      <c r="C36" s="98"/>
      <c r="D36" s="1711" t="s">
        <v>4538</v>
      </c>
      <c r="E36" s="17"/>
      <c r="F36" s="17"/>
      <c r="G36" s="338">
        <v>457068</v>
      </c>
      <c r="H36" s="17"/>
      <c r="I36" s="17"/>
      <c r="J36" s="17"/>
      <c r="K36" s="17"/>
      <c r="L36" s="17"/>
      <c r="M36" s="17"/>
      <c r="N36" s="17"/>
      <c r="O36" s="17"/>
      <c r="P36" s="17"/>
      <c r="Q36" s="17"/>
      <c r="R36" s="17"/>
      <c r="S36" s="17"/>
      <c r="T36" s="17"/>
      <c r="U36" s="17"/>
      <c r="V36" s="17"/>
      <c r="W36" s="17"/>
      <c r="X36" s="17"/>
      <c r="Y36" s="17"/>
      <c r="Z36" s="17"/>
      <c r="AA36" s="17"/>
    </row>
    <row r="37" spans="1:27">
      <c r="A37" s="72"/>
      <c r="B37" s="17">
        <v>23</v>
      </c>
      <c r="C37" s="98"/>
      <c r="D37" s="1711" t="s">
        <v>4539</v>
      </c>
      <c r="E37" s="17"/>
      <c r="F37" s="17"/>
      <c r="G37" s="339">
        <v>153428</v>
      </c>
      <c r="H37" s="17"/>
      <c r="I37" s="17"/>
      <c r="J37" s="17"/>
      <c r="K37" s="17"/>
      <c r="L37" s="17"/>
      <c r="M37" s="17"/>
      <c r="N37" s="17"/>
      <c r="O37" s="17"/>
      <c r="P37" s="17"/>
      <c r="Q37" s="17"/>
      <c r="R37" s="17"/>
      <c r="S37" s="17"/>
      <c r="T37" s="17"/>
      <c r="U37" s="17"/>
      <c r="V37" s="17"/>
      <c r="W37" s="17"/>
      <c r="X37" s="17"/>
      <c r="Y37" s="17"/>
      <c r="Z37" s="17"/>
      <c r="AA37" s="17"/>
    </row>
    <row r="38" spans="1:27">
      <c r="A38" s="72"/>
      <c r="B38" s="17">
        <v>24</v>
      </c>
      <c r="C38" s="98"/>
      <c r="D38" s="1711" t="s">
        <v>4540</v>
      </c>
      <c r="E38" s="17"/>
      <c r="F38" s="17"/>
      <c r="G38" s="339">
        <v>145361</v>
      </c>
      <c r="H38" s="17"/>
      <c r="I38" s="17"/>
      <c r="J38" s="17"/>
      <c r="K38" s="17"/>
      <c r="L38" s="17"/>
      <c r="M38" s="17"/>
      <c r="N38" s="17"/>
      <c r="O38" s="17"/>
      <c r="P38" s="17"/>
      <c r="Q38" s="17"/>
      <c r="R38" s="17"/>
      <c r="S38" s="17"/>
      <c r="T38" s="17"/>
      <c r="U38" s="17"/>
      <c r="V38" s="17"/>
      <c r="W38" s="17"/>
      <c r="X38" s="17"/>
      <c r="Y38" s="17"/>
      <c r="Z38" s="17"/>
      <c r="AA38" s="17"/>
    </row>
    <row r="39" spans="1:27">
      <c r="A39" s="72"/>
      <c r="B39" s="17">
        <v>25</v>
      </c>
      <c r="C39" s="98"/>
      <c r="D39" s="1711" t="s">
        <v>4541</v>
      </c>
      <c r="E39" s="17"/>
      <c r="F39" s="17"/>
      <c r="G39" s="339">
        <v>103290</v>
      </c>
      <c r="H39" s="17"/>
      <c r="I39" s="17"/>
      <c r="J39" s="17"/>
      <c r="K39" s="17"/>
      <c r="L39" s="17"/>
      <c r="M39" s="17"/>
      <c r="N39" s="17"/>
      <c r="O39" s="17"/>
      <c r="P39" s="17"/>
      <c r="Q39" s="17"/>
      <c r="R39" s="17"/>
      <c r="S39" s="17"/>
      <c r="T39" s="17"/>
      <c r="U39" s="17"/>
      <c r="V39" s="17"/>
      <c r="W39" s="17"/>
      <c r="X39" s="17"/>
      <c r="Y39" s="17"/>
      <c r="Z39" s="17"/>
      <c r="AA39" s="17"/>
    </row>
    <row r="40" spans="1:27">
      <c r="A40" s="72"/>
      <c r="B40" s="17">
        <v>26</v>
      </c>
      <c r="C40" s="98"/>
      <c r="D40" s="1711" t="s">
        <v>4542</v>
      </c>
      <c r="E40" s="17"/>
      <c r="F40" s="17"/>
      <c r="G40" s="339">
        <v>130000</v>
      </c>
      <c r="H40" s="17"/>
      <c r="I40" s="17"/>
      <c r="J40" s="17"/>
      <c r="K40" s="17"/>
      <c r="L40" s="17"/>
      <c r="M40" s="17"/>
      <c r="N40" s="17"/>
      <c r="O40" s="17"/>
      <c r="P40" s="17"/>
      <c r="Q40" s="17"/>
      <c r="R40" s="17"/>
      <c r="S40" s="17"/>
      <c r="T40" s="17"/>
      <c r="U40" s="17"/>
      <c r="V40" s="17"/>
      <c r="W40" s="17"/>
      <c r="X40" s="17"/>
      <c r="Y40" s="17"/>
      <c r="Z40" s="17"/>
      <c r="AA40" s="17"/>
    </row>
    <row r="41" spans="1:27">
      <c r="A41" s="72"/>
      <c r="B41" s="17">
        <v>27</v>
      </c>
      <c r="C41" s="98"/>
      <c r="D41" s="1711" t="s">
        <v>4543</v>
      </c>
      <c r="E41" s="17"/>
      <c r="F41" s="17"/>
      <c r="G41" s="339">
        <v>103780</v>
      </c>
      <c r="H41" s="17"/>
      <c r="I41" s="17"/>
      <c r="J41" s="17"/>
      <c r="K41" s="17"/>
      <c r="L41" s="17"/>
      <c r="M41" s="17"/>
      <c r="N41" s="17"/>
      <c r="O41" s="17"/>
      <c r="P41" s="17"/>
      <c r="Q41" s="17"/>
      <c r="R41" s="17"/>
      <c r="S41" s="17"/>
      <c r="T41" s="17"/>
      <c r="U41" s="17"/>
      <c r="V41" s="17"/>
      <c r="W41" s="17"/>
      <c r="X41" s="17"/>
      <c r="Y41" s="17"/>
      <c r="Z41" s="17"/>
      <c r="AA41" s="17"/>
    </row>
    <row r="42" spans="1:27">
      <c r="A42" s="72"/>
      <c r="B42" s="17">
        <v>28</v>
      </c>
      <c r="C42" s="98"/>
      <c r="D42" s="1711" t="s">
        <v>4544</v>
      </c>
      <c r="E42" s="17"/>
      <c r="F42" s="17"/>
      <c r="G42" s="339">
        <v>280244</v>
      </c>
      <c r="H42" s="17"/>
      <c r="I42" s="17"/>
      <c r="J42" s="17"/>
      <c r="K42" s="17"/>
      <c r="L42" s="17"/>
      <c r="M42" s="17"/>
      <c r="N42" s="17"/>
      <c r="O42" s="17"/>
      <c r="P42" s="17"/>
      <c r="Q42" s="17"/>
      <c r="R42" s="17"/>
      <c r="S42" s="17"/>
      <c r="T42" s="17"/>
      <c r="U42" s="17"/>
      <c r="V42" s="17"/>
      <c r="W42" s="17"/>
      <c r="X42" s="17"/>
      <c r="Y42" s="17"/>
      <c r="Z42" s="17"/>
      <c r="AA42" s="17"/>
    </row>
    <row r="43" spans="1:27">
      <c r="A43" s="72"/>
      <c r="B43" s="17">
        <v>29</v>
      </c>
      <c r="C43" s="98"/>
      <c r="D43" s="17" t="s">
        <v>4518</v>
      </c>
      <c r="E43" s="17"/>
      <c r="F43" s="17"/>
      <c r="G43" s="339">
        <v>10119619</v>
      </c>
      <c r="H43" s="17"/>
      <c r="I43" s="17"/>
      <c r="J43" s="17"/>
      <c r="K43" s="17"/>
      <c r="L43" s="17"/>
      <c r="M43" s="17"/>
      <c r="N43" s="17"/>
      <c r="O43" s="17"/>
      <c r="P43" s="17"/>
      <c r="Q43" s="17"/>
      <c r="R43" s="17"/>
      <c r="S43" s="17"/>
      <c r="T43" s="17"/>
      <c r="U43" s="17"/>
      <c r="V43" s="17"/>
      <c r="W43" s="17"/>
      <c r="X43" s="17"/>
      <c r="Y43" s="17"/>
      <c r="Z43" s="17"/>
      <c r="AA43" s="17"/>
    </row>
    <row r="44" spans="1:27">
      <c r="A44" s="72"/>
      <c r="B44" s="17">
        <v>30</v>
      </c>
      <c r="C44" s="98"/>
      <c r="D44" s="17"/>
      <c r="E44" s="17"/>
      <c r="F44" s="17"/>
      <c r="G44" s="339"/>
      <c r="H44" s="17"/>
      <c r="I44" s="17"/>
      <c r="J44" s="17"/>
      <c r="K44" s="17"/>
      <c r="L44" s="17"/>
      <c r="M44" s="17"/>
      <c r="N44" s="17"/>
      <c r="O44" s="17"/>
      <c r="P44" s="17"/>
      <c r="Q44" s="17"/>
      <c r="R44" s="17"/>
      <c r="S44" s="17"/>
      <c r="T44" s="17"/>
      <c r="U44" s="17"/>
      <c r="V44" s="17"/>
      <c r="W44" s="17"/>
      <c r="X44" s="17"/>
      <c r="Y44" s="17"/>
      <c r="Z44" s="17"/>
      <c r="AA44" s="17"/>
    </row>
    <row r="45" spans="1:27">
      <c r="A45" s="72"/>
      <c r="B45" s="17">
        <v>31</v>
      </c>
      <c r="C45" s="98"/>
      <c r="D45" s="17"/>
      <c r="E45" s="17" t="s">
        <v>1350</v>
      </c>
      <c r="F45" s="17"/>
      <c r="G45" s="318">
        <v>11492790</v>
      </c>
      <c r="H45" s="17"/>
      <c r="I45" s="17"/>
      <c r="J45" s="17"/>
      <c r="K45" s="17"/>
      <c r="L45" s="17"/>
      <c r="M45" s="17"/>
      <c r="N45" s="17"/>
      <c r="O45" s="17"/>
      <c r="P45" s="17"/>
      <c r="Q45" s="17"/>
      <c r="R45" s="17"/>
      <c r="S45" s="17"/>
      <c r="T45" s="17"/>
      <c r="U45" s="17"/>
      <c r="V45" s="17"/>
      <c r="W45" s="17"/>
      <c r="X45" s="17"/>
      <c r="Y45" s="17"/>
      <c r="Z45" s="17"/>
      <c r="AA45" s="17"/>
    </row>
    <row r="46" spans="1:27">
      <c r="A46" s="72"/>
      <c r="B46" s="17">
        <v>32</v>
      </c>
      <c r="C46" s="98"/>
      <c r="D46" s="17"/>
      <c r="E46" s="17"/>
      <c r="F46" s="17"/>
      <c r="G46" s="338"/>
      <c r="H46" s="17"/>
      <c r="I46" s="17"/>
      <c r="J46" s="17"/>
      <c r="K46" s="17"/>
      <c r="L46" s="17"/>
      <c r="M46" s="17"/>
      <c r="N46" s="17"/>
      <c r="O46" s="17"/>
      <c r="P46" s="17"/>
      <c r="Q46" s="17"/>
      <c r="R46" s="17"/>
      <c r="S46" s="17"/>
      <c r="T46" s="17"/>
      <c r="U46" s="17"/>
      <c r="V46" s="17"/>
      <c r="W46" s="17"/>
      <c r="X46" s="17"/>
      <c r="Y46" s="17"/>
      <c r="Z46" s="17"/>
      <c r="AA46" s="17"/>
    </row>
    <row r="47" spans="1:27">
      <c r="A47" s="72"/>
      <c r="B47" s="17">
        <v>33</v>
      </c>
      <c r="C47" s="98"/>
      <c r="D47" s="349" t="s">
        <v>4015</v>
      </c>
      <c r="E47" s="17"/>
      <c r="F47" s="17"/>
      <c r="G47" s="339"/>
      <c r="H47" s="17"/>
      <c r="I47" s="17"/>
      <c r="J47" s="17"/>
      <c r="K47" s="17"/>
      <c r="L47" s="17"/>
      <c r="M47" s="17"/>
      <c r="N47" s="17"/>
      <c r="O47" s="17"/>
      <c r="P47" s="17"/>
      <c r="Q47" s="17"/>
      <c r="R47" s="17"/>
      <c r="S47" s="17"/>
      <c r="T47" s="17"/>
      <c r="U47" s="17"/>
      <c r="V47" s="17"/>
      <c r="W47" s="17"/>
      <c r="X47" s="17"/>
      <c r="Y47" s="17"/>
      <c r="Z47" s="17"/>
      <c r="AA47" s="17"/>
    </row>
    <row r="48" spans="1:27">
      <c r="A48" s="72"/>
      <c r="B48" s="17">
        <v>34</v>
      </c>
      <c r="C48" s="98"/>
      <c r="D48" t="s">
        <v>4545</v>
      </c>
      <c r="E48" s="17"/>
      <c r="F48" s="17"/>
      <c r="G48" s="338">
        <v>181330</v>
      </c>
      <c r="H48" s="17"/>
      <c r="I48" s="17"/>
      <c r="J48" s="17"/>
      <c r="K48" s="17"/>
      <c r="L48" s="17"/>
      <c r="M48" s="17"/>
      <c r="N48" s="17"/>
      <c r="O48" s="17"/>
      <c r="P48" s="17"/>
      <c r="Q48" s="17"/>
      <c r="R48" s="17"/>
      <c r="S48" s="17"/>
      <c r="T48" s="17"/>
      <c r="U48" s="17"/>
      <c r="V48" s="17"/>
      <c r="W48" s="17"/>
      <c r="X48" s="17"/>
      <c r="Y48" s="17"/>
      <c r="Z48" s="17"/>
      <c r="AA48" s="17"/>
    </row>
    <row r="49" spans="1:27">
      <c r="A49" s="72"/>
      <c r="B49" s="17">
        <v>35</v>
      </c>
      <c r="C49" s="98"/>
      <c r="D49" t="s">
        <v>4546</v>
      </c>
      <c r="E49" s="17"/>
      <c r="F49" s="17"/>
      <c r="G49" s="339">
        <v>106010</v>
      </c>
      <c r="H49" s="17"/>
      <c r="I49" s="17"/>
      <c r="J49" s="17"/>
      <c r="K49" s="17"/>
      <c r="L49" s="17"/>
      <c r="M49" s="17"/>
      <c r="N49" s="17"/>
      <c r="O49" s="17"/>
      <c r="P49" s="17"/>
      <c r="Q49" s="17"/>
      <c r="R49" s="17"/>
      <c r="S49" s="17"/>
      <c r="T49" s="17"/>
      <c r="U49" s="17"/>
      <c r="V49" s="17"/>
      <c r="W49" s="17"/>
      <c r="X49" s="17"/>
      <c r="Y49" s="17"/>
      <c r="Z49" s="17"/>
      <c r="AA49" s="17"/>
    </row>
    <row r="50" spans="1:27">
      <c r="A50" s="72"/>
      <c r="B50" s="17">
        <v>36</v>
      </c>
      <c r="C50" s="98"/>
      <c r="D50" t="s">
        <v>4547</v>
      </c>
      <c r="E50" s="17"/>
      <c r="F50" s="17"/>
      <c r="G50" s="339">
        <v>191250</v>
      </c>
      <c r="H50" s="17"/>
      <c r="I50" s="17"/>
      <c r="J50" s="17"/>
      <c r="K50" s="17"/>
      <c r="L50" s="17"/>
      <c r="M50" s="17"/>
      <c r="N50" s="17"/>
      <c r="O50" s="17"/>
      <c r="P50" s="17"/>
      <c r="Q50" s="17"/>
      <c r="R50" s="17"/>
      <c r="S50" s="17"/>
      <c r="T50" s="17"/>
      <c r="U50" s="17"/>
      <c r="V50" s="17"/>
      <c r="W50" s="17"/>
      <c r="X50" s="17"/>
      <c r="Y50" s="17"/>
      <c r="Z50" s="17"/>
      <c r="AA50" s="17"/>
    </row>
    <row r="51" spans="1:27">
      <c r="A51" s="72"/>
      <c r="B51" s="17">
        <v>37</v>
      </c>
      <c r="C51" s="98"/>
      <c r="D51" t="s">
        <v>4548</v>
      </c>
      <c r="E51" s="17"/>
      <c r="F51" s="17"/>
      <c r="G51" s="339">
        <v>248256</v>
      </c>
      <c r="H51" s="17"/>
      <c r="I51" s="17"/>
      <c r="J51" s="17"/>
      <c r="K51" s="17"/>
      <c r="L51" s="17"/>
      <c r="M51" s="17"/>
      <c r="N51" s="17"/>
      <c r="O51" s="17"/>
      <c r="P51" s="17"/>
      <c r="Q51" s="17"/>
      <c r="R51" s="17"/>
      <c r="S51" s="17"/>
      <c r="T51" s="17"/>
      <c r="U51" s="17"/>
      <c r="V51" s="17"/>
      <c r="W51" s="17"/>
      <c r="X51" s="17"/>
      <c r="Y51" s="17"/>
      <c r="Z51" s="17"/>
      <c r="AA51" s="17"/>
    </row>
    <row r="52" spans="1:27">
      <c r="A52" s="72"/>
      <c r="B52" s="17">
        <v>38</v>
      </c>
      <c r="C52" s="98"/>
      <c r="D52" t="s">
        <v>4549</v>
      </c>
      <c r="E52" s="17"/>
      <c r="F52" s="17"/>
      <c r="G52" s="339">
        <v>237869</v>
      </c>
      <c r="H52" s="17"/>
      <c r="I52" s="17"/>
      <c r="J52" s="17"/>
      <c r="K52" s="17"/>
      <c r="L52" s="17"/>
      <c r="M52" s="17"/>
      <c r="N52" s="17"/>
      <c r="O52" s="17"/>
      <c r="P52" s="17"/>
      <c r="Q52" s="17"/>
      <c r="R52" s="17"/>
      <c r="S52" s="17"/>
      <c r="T52" s="17"/>
      <c r="U52" s="17"/>
      <c r="V52" s="17"/>
      <c r="W52" s="17"/>
      <c r="X52" s="17"/>
      <c r="Y52" s="17"/>
      <c r="Z52" s="17"/>
      <c r="AA52" s="17"/>
    </row>
    <row r="53" spans="1:27">
      <c r="A53" s="72"/>
      <c r="B53" s="17">
        <v>39</v>
      </c>
      <c r="C53" s="98"/>
      <c r="D53" t="s">
        <v>4550</v>
      </c>
      <c r="E53" s="17"/>
      <c r="F53" s="17"/>
      <c r="G53" s="339">
        <v>330793</v>
      </c>
      <c r="H53" s="17"/>
      <c r="I53" s="17"/>
      <c r="J53" s="17"/>
      <c r="K53" s="17"/>
      <c r="L53" s="17"/>
      <c r="M53" s="17"/>
      <c r="N53" s="17"/>
      <c r="O53" s="17"/>
      <c r="P53" s="17"/>
      <c r="Q53" s="17"/>
      <c r="R53" s="17"/>
      <c r="S53" s="17"/>
      <c r="T53" s="17"/>
      <c r="U53" s="17"/>
      <c r="V53" s="17"/>
      <c r="W53" s="17"/>
      <c r="X53" s="17"/>
      <c r="Y53" s="17"/>
      <c r="Z53" s="17"/>
      <c r="AA53" s="17"/>
    </row>
    <row r="54" spans="1:27">
      <c r="A54" s="72"/>
      <c r="B54" s="17">
        <v>40</v>
      </c>
      <c r="C54" s="98"/>
      <c r="D54" t="s">
        <v>4518</v>
      </c>
      <c r="E54" s="17"/>
      <c r="F54" s="17"/>
      <c r="G54" s="339">
        <v>2923749</v>
      </c>
      <c r="H54" s="17"/>
      <c r="I54" s="17"/>
      <c r="J54" s="17"/>
      <c r="K54" s="17"/>
      <c r="L54" s="17"/>
      <c r="M54" s="17"/>
      <c r="N54" s="17"/>
      <c r="O54" s="17"/>
      <c r="P54" s="17"/>
      <c r="Q54" s="17"/>
      <c r="R54" s="17"/>
      <c r="S54" s="17"/>
      <c r="T54" s="17"/>
      <c r="U54" s="17"/>
      <c r="V54" s="17"/>
      <c r="W54" s="17"/>
      <c r="X54" s="17"/>
      <c r="Y54" s="17"/>
      <c r="Z54" s="17"/>
      <c r="AA54" s="17"/>
    </row>
    <row r="55" spans="1:27">
      <c r="A55" s="72"/>
      <c r="B55" s="17">
        <v>41</v>
      </c>
      <c r="C55" s="98"/>
      <c r="D55" s="17" t="s">
        <v>4519</v>
      </c>
      <c r="E55" s="17"/>
      <c r="F55" s="17"/>
      <c r="G55" s="1713">
        <v>7289960</v>
      </c>
      <c r="H55" s="17"/>
      <c r="I55" s="17"/>
      <c r="J55" s="17"/>
      <c r="K55" s="17"/>
      <c r="L55" s="17"/>
      <c r="M55" s="17"/>
      <c r="N55" s="17"/>
      <c r="O55" s="17"/>
      <c r="P55" s="17"/>
      <c r="Q55" s="17"/>
      <c r="R55" s="17"/>
      <c r="S55" s="17"/>
      <c r="T55" s="17"/>
      <c r="U55" s="17"/>
      <c r="V55" s="17"/>
      <c r="W55" s="17"/>
      <c r="X55" s="17"/>
      <c r="Y55" s="17"/>
      <c r="Z55" s="17"/>
      <c r="AA55" s="17"/>
    </row>
    <row r="56" spans="1:27">
      <c r="A56" s="72"/>
      <c r="B56" s="17">
        <v>42</v>
      </c>
      <c r="C56" s="98"/>
      <c r="D56" s="17"/>
      <c r="E56" s="17" t="s">
        <v>1350</v>
      </c>
      <c r="F56" s="17"/>
      <c r="G56" s="1712">
        <v>11509217</v>
      </c>
      <c r="H56" s="17"/>
      <c r="I56" s="17"/>
      <c r="J56" s="17"/>
      <c r="K56" s="17"/>
      <c r="L56" s="17"/>
      <c r="M56" s="17"/>
      <c r="N56" s="17"/>
      <c r="O56" s="17"/>
      <c r="P56" s="17"/>
      <c r="Q56" s="17"/>
      <c r="R56" s="17"/>
      <c r="S56" s="17"/>
      <c r="T56" s="17"/>
      <c r="U56" s="17"/>
      <c r="V56" s="17"/>
      <c r="W56" s="17"/>
      <c r="X56" s="17"/>
      <c r="Y56" s="17"/>
      <c r="Z56" s="17"/>
      <c r="AA56" s="17"/>
    </row>
    <row r="57" spans="1:27" ht="15.75" thickBot="1">
      <c r="A57" s="112"/>
      <c r="B57" s="113">
        <v>43</v>
      </c>
      <c r="C57" s="350"/>
      <c r="D57" s="351" t="s">
        <v>209</v>
      </c>
      <c r="E57" s="351"/>
      <c r="F57" s="113"/>
      <c r="G57" s="345">
        <v>57543278</v>
      </c>
      <c r="H57" s="17"/>
      <c r="I57" s="17"/>
      <c r="J57" s="17"/>
      <c r="K57" s="17"/>
      <c r="L57" s="17"/>
      <c r="M57" s="17"/>
      <c r="N57" s="17"/>
      <c r="O57" s="17"/>
      <c r="P57" s="17"/>
      <c r="Q57" s="17"/>
      <c r="R57" s="17"/>
      <c r="S57" s="17"/>
      <c r="T57" s="17"/>
      <c r="U57" s="17"/>
      <c r="V57" s="17"/>
      <c r="W57" s="17"/>
      <c r="X57" s="17"/>
      <c r="Y57" s="17"/>
      <c r="Z57" s="17"/>
      <c r="AA57" s="17"/>
    </row>
    <row r="58" spans="1:27">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1:27" ht="15.75">
      <c r="A59" s="115" t="s">
        <v>1351</v>
      </c>
      <c r="B59" s="115"/>
      <c r="C59" s="115"/>
      <c r="D59" s="115"/>
      <c r="E59" s="352"/>
      <c r="F59" s="17"/>
      <c r="G59" s="17"/>
      <c r="H59" s="17"/>
      <c r="I59" s="17"/>
      <c r="J59" s="17"/>
      <c r="K59" s="17"/>
      <c r="L59" s="17"/>
      <c r="M59" s="17"/>
      <c r="N59" s="17"/>
      <c r="O59" s="17"/>
      <c r="P59" s="17"/>
      <c r="Q59" s="17"/>
      <c r="R59" s="17"/>
      <c r="S59" s="17"/>
      <c r="T59" s="17"/>
      <c r="U59" s="17"/>
      <c r="V59" s="17"/>
      <c r="W59" s="17"/>
      <c r="X59" s="17"/>
      <c r="Y59" s="17"/>
      <c r="Z59" s="17"/>
      <c r="AA59" s="17"/>
    </row>
    <row r="60" spans="1:27">
      <c r="A60" s="69" t="s">
        <v>1352</v>
      </c>
      <c r="B60" s="69"/>
      <c r="C60" s="69"/>
      <c r="D60" s="69"/>
      <c r="E60" s="69"/>
      <c r="F60" s="69"/>
      <c r="G60" s="69"/>
      <c r="H60" s="17"/>
      <c r="I60" s="17"/>
      <c r="J60" s="17"/>
      <c r="K60" s="17"/>
      <c r="L60" s="17"/>
      <c r="M60" s="17"/>
      <c r="N60" s="17"/>
      <c r="O60" s="17"/>
      <c r="P60" s="17"/>
      <c r="Q60" s="17"/>
      <c r="R60" s="17"/>
      <c r="S60" s="17"/>
      <c r="T60" s="17"/>
      <c r="U60" s="17"/>
      <c r="V60" s="17"/>
      <c r="W60" s="17"/>
      <c r="X60" s="17"/>
      <c r="Y60" s="17"/>
      <c r="Z60" s="17"/>
      <c r="AA60" s="17"/>
    </row>
    <row r="61" spans="1:27" ht="15.75">
      <c r="A61" s="71" t="s">
        <v>1353</v>
      </c>
      <c r="B61" s="69"/>
      <c r="C61" s="69"/>
      <c r="D61" s="69"/>
      <c r="E61" s="69"/>
      <c r="F61" s="69"/>
      <c r="G61" s="69"/>
      <c r="H61" s="17"/>
      <c r="I61" s="17"/>
      <c r="J61" s="17"/>
      <c r="K61" s="17"/>
      <c r="L61" s="17"/>
      <c r="M61" s="17"/>
      <c r="N61" s="17"/>
      <c r="O61" s="17"/>
      <c r="P61" s="17"/>
      <c r="Q61" s="17"/>
      <c r="R61" s="17"/>
      <c r="S61" s="17"/>
      <c r="T61" s="17"/>
      <c r="U61" s="17"/>
      <c r="V61" s="17"/>
      <c r="W61" s="17"/>
      <c r="X61" s="17"/>
      <c r="Y61" s="17"/>
      <c r="Z61" s="17"/>
      <c r="AA61" s="17"/>
    </row>
    <row r="62" spans="1:27" ht="15.75" thickBot="1">
      <c r="A62" s="17"/>
      <c r="B62" s="17" t="str">
        <f>'Data Sheet'!$C$25</f>
        <v>Central Hudson Gas &amp; Electric</v>
      </c>
      <c r="C62" s="17"/>
      <c r="D62" s="17"/>
      <c r="E62" s="17"/>
      <c r="F62" s="836" t="str">
        <f>'Data Sheet'!$C$40</f>
        <v>4/15/2015</v>
      </c>
      <c r="G62" s="17" t="str">
        <f>'Data Sheet'!$C$38</f>
        <v>12/31/14</v>
      </c>
      <c r="H62" s="17"/>
      <c r="I62" s="17"/>
      <c r="J62" s="17"/>
      <c r="K62" s="17"/>
      <c r="L62" s="17"/>
      <c r="M62" s="17"/>
      <c r="N62" s="17"/>
      <c r="O62" s="17"/>
      <c r="P62" s="17"/>
      <c r="Q62" s="17"/>
      <c r="R62" s="17"/>
      <c r="S62" s="17"/>
      <c r="T62" s="17"/>
      <c r="U62" s="17"/>
      <c r="V62" s="17"/>
      <c r="W62" s="17"/>
      <c r="X62" s="17"/>
      <c r="Y62" s="17"/>
      <c r="Z62" s="17"/>
      <c r="AA62" s="17"/>
    </row>
    <row r="63" spans="1:27">
      <c r="A63" s="29"/>
      <c r="B63" s="66"/>
      <c r="C63" s="66"/>
      <c r="D63" s="66"/>
      <c r="E63" s="66"/>
      <c r="F63" s="66"/>
      <c r="G63" s="67"/>
      <c r="H63" s="17"/>
      <c r="I63" s="17"/>
      <c r="J63" s="17"/>
      <c r="K63" s="17"/>
      <c r="L63" s="17"/>
      <c r="M63" s="17"/>
      <c r="N63" s="17"/>
      <c r="O63" s="17"/>
      <c r="P63" s="17"/>
      <c r="Q63" s="17"/>
      <c r="R63" s="17"/>
      <c r="S63" s="17"/>
      <c r="T63" s="17"/>
      <c r="U63" s="17"/>
      <c r="V63" s="17"/>
      <c r="W63" s="17"/>
      <c r="X63" s="17"/>
      <c r="Y63" s="17"/>
      <c r="Z63" s="17"/>
      <c r="AA63" s="17"/>
    </row>
    <row r="64" spans="1:27" ht="15.75">
      <c r="A64" s="353"/>
      <c r="B64" s="69" t="s">
        <v>1341</v>
      </c>
      <c r="C64" s="69"/>
      <c r="D64" s="69"/>
      <c r="E64" s="69"/>
      <c r="F64" s="69"/>
      <c r="G64" s="70"/>
      <c r="H64" s="17"/>
      <c r="I64" s="17"/>
      <c r="J64" s="17"/>
      <c r="K64" s="17"/>
      <c r="L64" s="17"/>
      <c r="M64" s="17"/>
      <c r="N64" s="17"/>
      <c r="O64" s="17"/>
      <c r="P64" s="17"/>
      <c r="Q64" s="17"/>
      <c r="R64" s="17"/>
      <c r="S64" s="17"/>
      <c r="T64" s="17"/>
      <c r="U64" s="17"/>
      <c r="V64" s="17"/>
      <c r="W64" s="17"/>
      <c r="X64" s="17"/>
      <c r="Y64" s="17"/>
      <c r="Z64" s="17"/>
      <c r="AA64" s="17"/>
    </row>
    <row r="65" spans="1:27">
      <c r="A65" s="72"/>
      <c r="B65" s="17"/>
      <c r="C65" s="17"/>
      <c r="D65" s="17"/>
      <c r="E65" s="17"/>
      <c r="F65" s="17"/>
      <c r="G65" s="73"/>
      <c r="H65" s="17"/>
      <c r="I65" s="17"/>
      <c r="J65" s="17"/>
      <c r="K65" s="17"/>
      <c r="L65" s="17"/>
      <c r="M65" s="17"/>
      <c r="N65" s="17"/>
      <c r="O65" s="17"/>
      <c r="P65" s="17"/>
      <c r="Q65" s="17"/>
      <c r="R65" s="17"/>
      <c r="S65" s="17"/>
      <c r="T65" s="17"/>
      <c r="U65" s="17"/>
      <c r="V65" s="17"/>
      <c r="W65" s="17"/>
      <c r="X65" s="17"/>
      <c r="Y65" s="17"/>
      <c r="Z65" s="17"/>
      <c r="AA65" s="17"/>
    </row>
    <row r="66" spans="1:27">
      <c r="A66" s="87"/>
      <c r="B66" s="991"/>
      <c r="C66" s="991"/>
      <c r="D66" s="1528" t="s">
        <v>4520</v>
      </c>
      <c r="F66" s="1714"/>
      <c r="G66" s="339"/>
      <c r="H66" s="17"/>
      <c r="I66" s="17"/>
      <c r="J66" s="17"/>
      <c r="K66" s="17"/>
      <c r="L66" s="17"/>
      <c r="M66" s="17"/>
      <c r="N66" s="17"/>
      <c r="O66" s="17"/>
      <c r="P66" s="17"/>
      <c r="Q66" s="17"/>
      <c r="R66" s="17"/>
      <c r="S66" s="17"/>
      <c r="T66" s="17"/>
      <c r="U66" s="17"/>
      <c r="V66" s="17"/>
      <c r="W66" s="17"/>
      <c r="X66" s="17"/>
      <c r="Y66" s="17"/>
      <c r="Z66" s="17"/>
      <c r="AA66" s="17"/>
    </row>
    <row r="67" spans="1:27">
      <c r="A67" s="72"/>
      <c r="B67" s="989"/>
      <c r="C67" s="989"/>
      <c r="D67" s="1711"/>
      <c r="E67" s="991"/>
      <c r="F67" s="17"/>
      <c r="G67" s="338"/>
      <c r="H67" s="17"/>
      <c r="I67" s="17"/>
      <c r="J67" s="17"/>
      <c r="K67" s="17"/>
      <c r="L67" s="17"/>
      <c r="M67" s="17"/>
      <c r="N67" s="17"/>
      <c r="O67" s="17"/>
      <c r="P67" s="17"/>
      <c r="Q67" s="17"/>
      <c r="R67" s="17"/>
      <c r="S67" s="17"/>
      <c r="T67" s="17"/>
      <c r="U67" s="17"/>
      <c r="V67" s="17"/>
      <c r="W67" s="17"/>
      <c r="X67" s="17"/>
      <c r="Y67" s="17"/>
      <c r="Z67" s="17"/>
      <c r="AA67" s="17"/>
    </row>
    <row r="68" spans="1:27">
      <c r="A68" s="72"/>
      <c r="B68" s="17">
        <v>44</v>
      </c>
      <c r="C68" s="17"/>
      <c r="D68" s="1711" t="s">
        <v>4552</v>
      </c>
      <c r="E68" s="989"/>
      <c r="F68" s="17"/>
      <c r="G68" s="338">
        <v>153072</v>
      </c>
      <c r="H68" s="17"/>
      <c r="I68" s="17"/>
      <c r="J68" s="17"/>
      <c r="K68" s="17"/>
      <c r="L68" s="17"/>
      <c r="M68" s="17"/>
      <c r="N68" s="17"/>
      <c r="O68" s="17"/>
      <c r="P68" s="17"/>
      <c r="Q68" s="17"/>
      <c r="R68" s="17"/>
      <c r="S68" s="17"/>
      <c r="T68" s="17"/>
      <c r="U68" s="17"/>
      <c r="V68" s="17"/>
      <c r="W68" s="17"/>
      <c r="X68" s="17"/>
      <c r="Y68" s="17"/>
      <c r="Z68" s="17"/>
      <c r="AA68" s="17"/>
    </row>
    <row r="69" spans="1:27">
      <c r="A69" s="72"/>
      <c r="B69" s="17">
        <v>45</v>
      </c>
      <c r="C69" s="17"/>
      <c r="D69" s="1711" t="s">
        <v>4553</v>
      </c>
      <c r="E69" s="17"/>
      <c r="F69" s="17"/>
      <c r="G69" s="338">
        <v>2591948</v>
      </c>
      <c r="H69" s="17"/>
      <c r="I69" s="17"/>
      <c r="J69" s="17"/>
      <c r="K69" s="17"/>
      <c r="L69" s="17"/>
      <c r="M69" s="17"/>
      <c r="N69" s="17"/>
      <c r="O69" s="17"/>
      <c r="P69" s="17"/>
      <c r="Q69" s="17"/>
      <c r="R69" s="17"/>
      <c r="S69" s="17"/>
      <c r="T69" s="17"/>
      <c r="U69" s="17"/>
      <c r="V69" s="17"/>
      <c r="W69" s="17"/>
      <c r="X69" s="17"/>
      <c r="Y69" s="17"/>
      <c r="Z69" s="17"/>
      <c r="AA69" s="17"/>
    </row>
    <row r="70" spans="1:27">
      <c r="A70" s="72"/>
      <c r="B70" s="17">
        <v>46</v>
      </c>
      <c r="C70" s="17"/>
      <c r="D70" s="1711" t="s">
        <v>4554</v>
      </c>
      <c r="E70" s="17"/>
      <c r="F70" s="17"/>
      <c r="G70" s="338">
        <v>309175</v>
      </c>
      <c r="H70" s="17"/>
      <c r="I70" s="17"/>
      <c r="J70" s="17"/>
      <c r="K70" s="17"/>
      <c r="L70" s="17"/>
      <c r="M70" s="17"/>
      <c r="N70" s="17"/>
      <c r="O70" s="17"/>
      <c r="P70" s="17"/>
      <c r="Q70" s="17"/>
      <c r="R70" s="17"/>
      <c r="S70" s="17"/>
      <c r="T70" s="17"/>
      <c r="U70" s="17"/>
      <c r="V70" s="17"/>
      <c r="W70" s="17"/>
      <c r="X70" s="17"/>
      <c r="Y70" s="17"/>
      <c r="Z70" s="17"/>
      <c r="AA70" s="17"/>
    </row>
    <row r="71" spans="1:27">
      <c r="A71" s="72"/>
      <c r="B71" s="17">
        <v>47</v>
      </c>
      <c r="C71" s="17"/>
      <c r="D71" s="1711" t="s">
        <v>4555</v>
      </c>
      <c r="E71" s="17"/>
      <c r="F71" s="17"/>
      <c r="G71" s="338">
        <v>287415</v>
      </c>
      <c r="H71" s="17"/>
      <c r="I71" s="17"/>
      <c r="J71" s="17"/>
      <c r="K71" s="17"/>
      <c r="L71" s="17"/>
      <c r="M71" s="17"/>
      <c r="N71" s="17"/>
      <c r="O71" s="17"/>
      <c r="P71" s="17"/>
      <c r="Q71" s="17"/>
      <c r="R71" s="17"/>
      <c r="S71" s="17"/>
      <c r="T71" s="17"/>
      <c r="U71" s="17"/>
      <c r="V71" s="17"/>
      <c r="W71" s="17"/>
      <c r="X71" s="17"/>
      <c r="Y71" s="17"/>
      <c r="Z71" s="17"/>
      <c r="AA71" s="17"/>
    </row>
    <row r="72" spans="1:27">
      <c r="A72" s="72"/>
      <c r="B72" s="17">
        <v>48</v>
      </c>
      <c r="C72" s="17"/>
      <c r="D72" s="1711" t="s">
        <v>4556</v>
      </c>
      <c r="E72" s="17"/>
      <c r="F72" s="17"/>
      <c r="G72" s="338">
        <v>255625</v>
      </c>
      <c r="H72" s="17"/>
      <c r="I72" s="17"/>
      <c r="J72" s="17"/>
      <c r="K72" s="17"/>
      <c r="L72" s="17"/>
      <c r="M72" s="17"/>
      <c r="N72" s="17"/>
      <c r="O72" s="17"/>
      <c r="P72" s="17"/>
      <c r="Q72" s="17"/>
      <c r="R72" s="17"/>
      <c r="S72" s="17"/>
      <c r="T72" s="17"/>
      <c r="U72" s="17"/>
      <c r="V72" s="17"/>
      <c r="W72" s="17"/>
      <c r="X72" s="17"/>
      <c r="Y72" s="17"/>
      <c r="Z72" s="17"/>
      <c r="AA72" s="17"/>
    </row>
    <row r="73" spans="1:27">
      <c r="A73" s="72"/>
      <c r="B73" s="17">
        <v>49</v>
      </c>
      <c r="C73" s="17"/>
      <c r="D73" s="1711" t="s">
        <v>4557</v>
      </c>
      <c r="E73" s="17"/>
      <c r="F73" s="17"/>
      <c r="G73" s="338">
        <v>1263167</v>
      </c>
      <c r="H73" s="17"/>
      <c r="I73" s="17"/>
      <c r="J73" s="17"/>
      <c r="K73" s="17"/>
      <c r="L73" s="17"/>
      <c r="M73" s="17"/>
      <c r="N73" s="17"/>
      <c r="O73" s="17"/>
      <c r="P73" s="17"/>
      <c r="Q73" s="17"/>
      <c r="R73" s="17"/>
      <c r="S73" s="17"/>
      <c r="T73" s="17"/>
      <c r="U73" s="17"/>
      <c r="V73" s="17"/>
      <c r="W73" s="17"/>
      <c r="X73" s="17"/>
      <c r="Y73" s="17"/>
      <c r="Z73" s="17"/>
      <c r="AA73" s="17"/>
    </row>
    <row r="74" spans="1:27">
      <c r="A74" s="72"/>
      <c r="B74" s="17">
        <v>50</v>
      </c>
      <c r="C74" s="17"/>
      <c r="D74" s="1711" t="s">
        <v>4558</v>
      </c>
      <c r="E74" s="17"/>
      <c r="F74" s="347"/>
      <c r="G74" s="338">
        <v>402193</v>
      </c>
      <c r="H74" s="17"/>
      <c r="I74" s="17"/>
      <c r="J74" s="17"/>
      <c r="K74" s="17"/>
      <c r="L74" s="17"/>
      <c r="M74" s="17"/>
      <c r="N74" s="17"/>
      <c r="O74" s="17"/>
      <c r="P74" s="17"/>
      <c r="Q74" s="17"/>
      <c r="R74" s="17"/>
      <c r="S74" s="17"/>
      <c r="T74" s="17"/>
      <c r="U74" s="17"/>
      <c r="V74" s="17"/>
      <c r="W74" s="17"/>
      <c r="X74" s="17"/>
      <c r="Y74" s="17"/>
      <c r="Z74" s="17"/>
      <c r="AA74" s="17"/>
    </row>
    <row r="75" spans="1:27">
      <c r="A75" s="72"/>
      <c r="B75" s="17">
        <v>51</v>
      </c>
      <c r="C75" s="17"/>
      <c r="D75" s="1711" t="s">
        <v>4559</v>
      </c>
      <c r="E75" s="17"/>
      <c r="F75" s="17"/>
      <c r="G75" s="338">
        <v>758075</v>
      </c>
      <c r="H75" s="17"/>
      <c r="I75" s="17"/>
      <c r="J75" s="17"/>
      <c r="K75" s="17"/>
      <c r="L75" s="17"/>
      <c r="M75" s="17"/>
      <c r="N75" s="17"/>
      <c r="O75" s="17"/>
      <c r="P75" s="17"/>
      <c r="Q75" s="17"/>
      <c r="R75" s="17"/>
      <c r="S75" s="17"/>
      <c r="T75" s="17"/>
      <c r="U75" s="17"/>
      <c r="V75" s="17"/>
      <c r="W75" s="17"/>
      <c r="X75" s="17"/>
      <c r="Y75" s="17"/>
      <c r="Z75" s="17"/>
      <c r="AA75" s="17"/>
    </row>
    <row r="76" spans="1:27">
      <c r="A76" s="72"/>
      <c r="B76" s="17">
        <v>52</v>
      </c>
      <c r="C76" s="347"/>
      <c r="D76" s="1711" t="s">
        <v>4560</v>
      </c>
      <c r="E76" s="17"/>
      <c r="F76" s="17"/>
      <c r="G76" s="338">
        <v>5609569</v>
      </c>
      <c r="H76" s="17"/>
      <c r="I76" s="17"/>
      <c r="J76" s="17"/>
      <c r="K76" s="17"/>
      <c r="L76" s="17"/>
      <c r="M76" s="17"/>
      <c r="N76" s="17"/>
      <c r="O76" s="17"/>
      <c r="P76" s="17"/>
      <c r="Q76" s="17"/>
      <c r="R76" s="17"/>
      <c r="S76" s="17"/>
      <c r="T76" s="17"/>
      <c r="U76" s="17"/>
      <c r="V76" s="17"/>
      <c r="W76" s="17"/>
      <c r="X76" s="17"/>
      <c r="Y76" s="17"/>
      <c r="Z76" s="17"/>
      <c r="AA76" s="17"/>
    </row>
    <row r="77" spans="1:27">
      <c r="A77" s="72"/>
      <c r="B77" s="17">
        <v>53</v>
      </c>
      <c r="C77" s="17"/>
      <c r="D77" s="1711" t="s">
        <v>4561</v>
      </c>
      <c r="E77" s="347"/>
      <c r="F77" s="17"/>
      <c r="G77" s="338">
        <v>170842</v>
      </c>
      <c r="H77" s="17"/>
      <c r="I77" s="17"/>
      <c r="J77" s="17"/>
      <c r="K77" s="17"/>
      <c r="L77" s="17"/>
      <c r="M77" s="17"/>
      <c r="N77" s="17"/>
      <c r="O77" s="17"/>
      <c r="P77" s="17"/>
      <c r="Q77" s="17"/>
      <c r="R77" s="17"/>
      <c r="S77" s="17"/>
      <c r="T77" s="17"/>
      <c r="U77" s="17"/>
      <c r="V77" s="17"/>
      <c r="W77" s="17"/>
      <c r="X77" s="17"/>
      <c r="Y77" s="17"/>
      <c r="Z77" s="17"/>
      <c r="AA77" s="17"/>
    </row>
    <row r="78" spans="1:27">
      <c r="A78" s="72"/>
      <c r="B78" s="17">
        <v>54</v>
      </c>
      <c r="C78" s="17"/>
      <c r="D78" s="1711" t="s">
        <v>4562</v>
      </c>
      <c r="E78" s="17"/>
      <c r="F78" s="17"/>
      <c r="G78" s="338">
        <v>531614</v>
      </c>
      <c r="H78" s="17"/>
      <c r="I78" s="17"/>
      <c r="J78" s="17"/>
      <c r="K78" s="17"/>
      <c r="L78" s="17"/>
      <c r="M78" s="17"/>
      <c r="N78" s="17"/>
      <c r="O78" s="17"/>
      <c r="P78" s="17"/>
      <c r="Q78" s="17"/>
      <c r="R78" s="17"/>
      <c r="S78" s="17"/>
      <c r="T78" s="17"/>
      <c r="U78" s="17"/>
      <c r="V78" s="17"/>
      <c r="W78" s="17"/>
      <c r="X78" s="17"/>
      <c r="Y78" s="17"/>
      <c r="Z78" s="17"/>
      <c r="AA78" s="17"/>
    </row>
    <row r="79" spans="1:27">
      <c r="A79" s="72"/>
      <c r="B79" s="17">
        <v>55</v>
      </c>
      <c r="C79" s="17"/>
      <c r="D79" s="1711" t="s">
        <v>4563</v>
      </c>
      <c r="E79" s="17"/>
      <c r="F79" s="17"/>
      <c r="G79" s="338">
        <v>402092</v>
      </c>
      <c r="H79" s="17"/>
      <c r="I79" s="17"/>
      <c r="J79" s="17"/>
      <c r="K79" s="17"/>
      <c r="L79" s="17"/>
      <c r="M79" s="17"/>
      <c r="N79" s="17"/>
      <c r="O79" s="17"/>
      <c r="P79" s="17"/>
      <c r="Q79" s="17"/>
      <c r="R79" s="17"/>
      <c r="S79" s="17"/>
      <c r="T79" s="17"/>
      <c r="U79" s="17"/>
      <c r="V79" s="17"/>
      <c r="W79" s="17"/>
      <c r="X79" s="17"/>
      <c r="Y79" s="17"/>
      <c r="Z79" s="17"/>
      <c r="AA79" s="17"/>
    </row>
    <row r="80" spans="1:27">
      <c r="A80" s="72"/>
      <c r="B80" s="17">
        <v>56</v>
      </c>
      <c r="C80" s="17"/>
      <c r="D80" s="1711" t="s">
        <v>4564</v>
      </c>
      <c r="E80" s="17"/>
      <c r="F80" s="17"/>
      <c r="G80" s="338">
        <v>454806</v>
      </c>
      <c r="H80" s="17"/>
      <c r="I80" s="17"/>
      <c r="J80" s="17"/>
      <c r="K80" s="17"/>
      <c r="L80" s="17"/>
      <c r="M80" s="17"/>
      <c r="N80" s="17"/>
      <c r="O80" s="17"/>
      <c r="P80" s="17"/>
      <c r="Q80" s="17"/>
      <c r="R80" s="17"/>
      <c r="S80" s="17"/>
      <c r="T80" s="17"/>
      <c r="U80" s="17"/>
      <c r="V80" s="17"/>
      <c r="W80" s="17"/>
      <c r="X80" s="17"/>
      <c r="Y80" s="17"/>
      <c r="Z80" s="17"/>
      <c r="AA80" s="17"/>
    </row>
    <row r="81" spans="1:27">
      <c r="A81" s="72"/>
      <c r="B81" s="17">
        <v>57</v>
      </c>
      <c r="C81" s="17"/>
      <c r="D81" s="1711" t="s">
        <v>4565</v>
      </c>
      <c r="F81" s="17"/>
      <c r="G81" s="338">
        <v>103229</v>
      </c>
      <c r="H81" s="17"/>
      <c r="I81" s="17"/>
      <c r="J81" s="17"/>
      <c r="K81" s="17"/>
      <c r="L81" s="17"/>
      <c r="M81" s="17"/>
      <c r="N81" s="17"/>
      <c r="O81" s="17"/>
      <c r="P81" s="17"/>
      <c r="Q81" s="17"/>
      <c r="R81" s="17"/>
      <c r="S81" s="17"/>
      <c r="T81" s="17"/>
      <c r="U81" s="17"/>
      <c r="V81" s="17"/>
      <c r="W81" s="17"/>
      <c r="X81" s="17"/>
      <c r="Y81" s="17"/>
      <c r="Z81" s="17"/>
      <c r="AA81" s="17"/>
    </row>
    <row r="82" spans="1:27">
      <c r="A82" s="72"/>
      <c r="B82" s="17">
        <v>58</v>
      </c>
      <c r="C82" s="17"/>
      <c r="D82" s="1711" t="s">
        <v>4566</v>
      </c>
      <c r="E82" s="17"/>
      <c r="F82" s="17"/>
      <c r="G82" s="338">
        <v>276412</v>
      </c>
      <c r="H82" s="17"/>
      <c r="I82" s="17"/>
      <c r="J82" s="17"/>
      <c r="K82" s="17"/>
      <c r="L82" s="17"/>
      <c r="M82" s="17"/>
      <c r="N82" s="17"/>
      <c r="O82" s="17"/>
      <c r="P82" s="17"/>
      <c r="Q82" s="17"/>
      <c r="R82" s="17"/>
      <c r="S82" s="17"/>
      <c r="T82" s="17"/>
      <c r="U82" s="17"/>
      <c r="V82" s="17"/>
      <c r="W82" s="17"/>
      <c r="X82" s="17"/>
      <c r="Y82" s="17"/>
      <c r="Z82" s="17"/>
      <c r="AA82" s="17"/>
    </row>
    <row r="83" spans="1:27">
      <c r="A83" s="72"/>
      <c r="B83" s="17">
        <v>59</v>
      </c>
      <c r="C83" s="17"/>
      <c r="D83" s="1711" t="s">
        <v>4567</v>
      </c>
      <c r="E83" s="17"/>
      <c r="F83" s="17"/>
      <c r="G83" s="338">
        <v>104875</v>
      </c>
      <c r="H83" s="17"/>
      <c r="I83" s="17"/>
      <c r="J83" s="17"/>
      <c r="K83" s="17"/>
      <c r="L83" s="17"/>
      <c r="M83" s="17"/>
      <c r="N83" s="17"/>
      <c r="O83" s="17"/>
      <c r="P83" s="17"/>
      <c r="Q83" s="17"/>
      <c r="R83" s="17"/>
      <c r="S83" s="17"/>
      <c r="T83" s="17"/>
      <c r="U83" s="17"/>
      <c r="V83" s="17"/>
      <c r="W83" s="17"/>
      <c r="X83" s="17"/>
      <c r="Y83" s="17"/>
      <c r="Z83" s="17"/>
      <c r="AA83" s="17"/>
    </row>
    <row r="84" spans="1:27">
      <c r="A84" s="72"/>
      <c r="B84" s="17">
        <v>60</v>
      </c>
      <c r="C84" s="17"/>
      <c r="D84" s="1711" t="s">
        <v>4568</v>
      </c>
      <c r="E84" s="17"/>
      <c r="F84" s="17"/>
      <c r="G84" s="338">
        <v>864240</v>
      </c>
      <c r="H84" s="17"/>
      <c r="I84" s="17"/>
      <c r="J84" s="17"/>
      <c r="K84" s="17"/>
      <c r="L84" s="17"/>
      <c r="M84" s="17"/>
      <c r="N84" s="17"/>
      <c r="O84" s="17"/>
      <c r="P84" s="17"/>
      <c r="Q84" s="17"/>
      <c r="R84" s="17"/>
      <c r="S84" s="17"/>
      <c r="T84" s="17"/>
      <c r="U84" s="17"/>
      <c r="V84" s="17"/>
      <c r="W84" s="17"/>
      <c r="X84" s="17"/>
      <c r="Y84" s="17"/>
      <c r="Z84" s="17"/>
      <c r="AA84" s="17"/>
    </row>
    <row r="85" spans="1:27">
      <c r="A85" s="72"/>
      <c r="B85" s="17">
        <v>61</v>
      </c>
      <c r="C85" s="17"/>
      <c r="D85" s="1711" t="s">
        <v>4569</v>
      </c>
      <c r="E85" s="17"/>
      <c r="F85" s="17"/>
      <c r="G85" s="338">
        <v>206452</v>
      </c>
      <c r="H85" s="17"/>
      <c r="I85" s="17"/>
      <c r="J85" s="17"/>
      <c r="K85" s="17"/>
      <c r="L85" s="17"/>
      <c r="M85" s="17"/>
      <c r="N85" s="17"/>
      <c r="O85" s="17"/>
      <c r="P85" s="17"/>
      <c r="Q85" s="17"/>
      <c r="R85" s="17"/>
      <c r="S85" s="17"/>
      <c r="T85" s="17"/>
      <c r="U85" s="17"/>
      <c r="V85" s="17"/>
      <c r="W85" s="17"/>
      <c r="X85" s="17"/>
      <c r="Y85" s="17"/>
      <c r="Z85" s="17"/>
      <c r="AA85" s="17"/>
    </row>
    <row r="86" spans="1:27">
      <c r="A86" s="72"/>
      <c r="B86" s="17">
        <v>62</v>
      </c>
      <c r="C86" s="17"/>
      <c r="D86" s="1711" t="s">
        <v>4570</v>
      </c>
      <c r="E86" s="17"/>
      <c r="F86" s="17"/>
      <c r="G86" s="338">
        <v>128350</v>
      </c>
      <c r="H86" s="17"/>
      <c r="I86" s="17"/>
      <c r="J86" s="17"/>
      <c r="K86" s="17"/>
      <c r="L86" s="17"/>
      <c r="M86" s="17"/>
      <c r="N86" s="17"/>
      <c r="O86" s="17"/>
      <c r="P86" s="17"/>
      <c r="Q86" s="17"/>
      <c r="R86" s="17"/>
      <c r="S86" s="17"/>
      <c r="T86" s="17"/>
      <c r="U86" s="17"/>
      <c r="V86" s="17"/>
      <c r="W86" s="17"/>
      <c r="X86" s="17"/>
      <c r="Y86" s="17"/>
      <c r="Z86" s="17"/>
      <c r="AA86" s="17"/>
    </row>
    <row r="87" spans="1:27">
      <c r="A87" s="72"/>
      <c r="B87" s="17">
        <v>63</v>
      </c>
      <c r="C87" s="17"/>
      <c r="D87" s="1711"/>
      <c r="E87" s="17"/>
      <c r="F87" s="17"/>
      <c r="G87" s="338"/>
      <c r="H87" s="17"/>
      <c r="I87" s="17"/>
      <c r="J87" s="17"/>
      <c r="K87" s="17"/>
      <c r="L87" s="17"/>
      <c r="M87" s="17"/>
      <c r="N87" s="17"/>
      <c r="O87" s="17"/>
      <c r="P87" s="17"/>
      <c r="Q87" s="17"/>
      <c r="R87" s="17"/>
      <c r="S87" s="17"/>
      <c r="T87" s="17"/>
      <c r="U87" s="17"/>
      <c r="V87" s="17"/>
      <c r="W87" s="17"/>
      <c r="X87" s="17"/>
      <c r="Y87" s="17"/>
      <c r="Z87" s="17"/>
      <c r="AA87" s="17"/>
    </row>
    <row r="88" spans="1:27">
      <c r="A88" s="72"/>
      <c r="B88" s="17">
        <v>64</v>
      </c>
      <c r="C88" s="17"/>
      <c r="D88" s="1711"/>
      <c r="E88" s="17"/>
      <c r="F88" s="17"/>
      <c r="G88" s="338"/>
      <c r="H88" s="17"/>
      <c r="I88" s="17"/>
      <c r="J88" s="17"/>
      <c r="K88" s="17"/>
      <c r="L88" s="17"/>
      <c r="M88" s="17"/>
      <c r="N88" s="17"/>
      <c r="O88" s="17"/>
      <c r="P88" s="17"/>
      <c r="Q88" s="17"/>
      <c r="R88" s="17"/>
      <c r="S88" s="17"/>
      <c r="T88" s="17"/>
      <c r="U88" s="17"/>
      <c r="V88" s="17"/>
      <c r="W88" s="17"/>
      <c r="X88" s="17"/>
      <c r="Y88" s="17"/>
      <c r="Z88" s="17"/>
      <c r="AA88" s="17"/>
    </row>
    <row r="89" spans="1:27">
      <c r="A89" s="72"/>
      <c r="B89" s="17">
        <v>65</v>
      </c>
      <c r="C89" s="17"/>
      <c r="D89" s="17" t="s">
        <v>4521</v>
      </c>
      <c r="E89" s="17"/>
      <c r="F89" s="17"/>
      <c r="G89" s="339">
        <v>14873151</v>
      </c>
      <c r="H89" s="17"/>
      <c r="I89" s="17"/>
      <c r="J89" s="17"/>
      <c r="K89" s="17"/>
      <c r="L89" s="17"/>
      <c r="M89" s="17"/>
      <c r="N89" s="17"/>
      <c r="O89" s="17"/>
      <c r="P89" s="17"/>
      <c r="Q89" s="17"/>
      <c r="R89" s="17"/>
      <c r="S89" s="17"/>
      <c r="T89" s="17"/>
      <c r="U89" s="17"/>
      <c r="V89" s="17"/>
      <c r="W89" s="17"/>
      <c r="X89" s="17"/>
      <c r="Y89" s="17"/>
      <c r="Z89" s="17"/>
      <c r="AA89" s="17"/>
    </row>
    <row r="90" spans="1:27">
      <c r="A90" s="72"/>
      <c r="B90" s="17">
        <v>66</v>
      </c>
      <c r="C90" s="17"/>
      <c r="D90" s="1711"/>
      <c r="E90" s="17"/>
      <c r="F90" s="17"/>
      <c r="G90" s="338"/>
      <c r="H90" s="17"/>
      <c r="I90" s="17"/>
      <c r="J90" s="17"/>
      <c r="K90" s="17"/>
      <c r="L90" s="17"/>
      <c r="M90" s="17"/>
      <c r="N90" s="17"/>
      <c r="O90" s="17"/>
      <c r="P90" s="17"/>
      <c r="Q90" s="17"/>
      <c r="R90" s="17"/>
      <c r="S90" s="17"/>
      <c r="T90" s="17"/>
      <c r="U90" s="17"/>
      <c r="V90" s="17"/>
      <c r="W90" s="17"/>
      <c r="X90" s="17"/>
      <c r="Y90" s="17"/>
      <c r="Z90" s="17"/>
      <c r="AA90" s="17"/>
    </row>
    <row r="91" spans="1:27">
      <c r="A91" s="72"/>
      <c r="B91" s="17">
        <v>67</v>
      </c>
      <c r="C91" s="17"/>
      <c r="D91" s="990"/>
      <c r="E91" s="17"/>
      <c r="F91" s="17"/>
      <c r="G91" s="339"/>
      <c r="H91" s="17"/>
      <c r="I91" s="17"/>
      <c r="J91" s="17"/>
      <c r="K91" s="17"/>
      <c r="L91" s="17"/>
      <c r="M91" s="17"/>
      <c r="N91" s="17"/>
      <c r="O91" s="17"/>
      <c r="P91" s="17"/>
      <c r="Q91" s="17"/>
      <c r="R91" s="17"/>
      <c r="S91" s="17"/>
      <c r="T91" s="17"/>
      <c r="U91" s="17"/>
      <c r="V91" s="17"/>
      <c r="W91" s="17"/>
      <c r="X91" s="17"/>
      <c r="Y91" s="17"/>
      <c r="Z91" s="17"/>
      <c r="AA91" s="17"/>
    </row>
    <row r="92" spans="1:27">
      <c r="A92" s="72"/>
      <c r="B92" s="17">
        <v>68</v>
      </c>
      <c r="C92" s="17"/>
      <c r="D92" s="17"/>
      <c r="E92" s="17"/>
      <c r="F92" s="17"/>
      <c r="G92" s="339"/>
      <c r="H92" s="17"/>
      <c r="I92" s="17"/>
      <c r="J92" s="17"/>
      <c r="K92" s="17"/>
      <c r="L92" s="17"/>
      <c r="M92" s="17"/>
      <c r="N92" s="17"/>
      <c r="O92" s="17"/>
      <c r="P92" s="17"/>
      <c r="Q92" s="17"/>
      <c r="R92" s="17"/>
      <c r="S92" s="17"/>
      <c r="T92" s="17"/>
      <c r="U92" s="17"/>
      <c r="V92" s="17"/>
      <c r="W92" s="17"/>
      <c r="X92" s="17"/>
      <c r="Y92" s="17"/>
      <c r="Z92" s="17"/>
      <c r="AA92" s="17"/>
    </row>
    <row r="93" spans="1:27">
      <c r="A93" s="72"/>
      <c r="B93" s="17">
        <v>69</v>
      </c>
      <c r="C93" s="17"/>
      <c r="D93" s="17"/>
      <c r="E93" s="17"/>
      <c r="F93" s="17"/>
      <c r="G93" s="339"/>
      <c r="H93" s="17"/>
      <c r="I93" s="17"/>
      <c r="J93" s="17"/>
      <c r="K93" s="17"/>
      <c r="L93" s="17"/>
      <c r="M93" s="17"/>
      <c r="N93" s="17"/>
      <c r="O93" s="17"/>
      <c r="P93" s="17"/>
      <c r="Q93" s="17"/>
      <c r="R93" s="17"/>
      <c r="S93" s="17"/>
      <c r="T93" s="17"/>
      <c r="U93" s="17"/>
      <c r="V93" s="17"/>
      <c r="W93" s="17"/>
      <c r="X93" s="17"/>
      <c r="Y93" s="17"/>
      <c r="Z93" s="17"/>
      <c r="AA93" s="17"/>
    </row>
    <row r="94" spans="1:27">
      <c r="A94" s="72"/>
      <c r="B94" s="17">
        <v>70</v>
      </c>
      <c r="C94" s="17"/>
      <c r="D94" s="17"/>
      <c r="E94" s="17"/>
      <c r="F94" s="17"/>
      <c r="G94" s="339"/>
      <c r="H94" s="17"/>
      <c r="I94" s="17"/>
      <c r="J94" s="17"/>
      <c r="K94" s="17"/>
      <c r="L94" s="17"/>
      <c r="M94" s="17"/>
      <c r="N94" s="17"/>
      <c r="O94" s="17"/>
      <c r="P94" s="17"/>
      <c r="Q94" s="17"/>
      <c r="R94" s="17"/>
      <c r="S94" s="17"/>
      <c r="T94" s="17"/>
      <c r="U94" s="17"/>
      <c r="V94" s="17"/>
      <c r="W94" s="17"/>
      <c r="X94" s="17"/>
      <c r="Y94" s="17"/>
      <c r="Z94" s="17"/>
      <c r="AA94" s="17"/>
    </row>
    <row r="95" spans="1:27">
      <c r="A95" s="72"/>
      <c r="B95" s="17">
        <v>71</v>
      </c>
      <c r="C95" s="17"/>
      <c r="D95" s="349" t="s">
        <v>4522</v>
      </c>
      <c r="E95" s="17"/>
      <c r="F95" s="17"/>
      <c r="G95" s="339"/>
      <c r="H95" s="17"/>
      <c r="I95" s="17"/>
      <c r="J95" s="17"/>
      <c r="K95" s="17"/>
      <c r="L95" s="17"/>
      <c r="M95" s="17"/>
      <c r="N95" s="17"/>
      <c r="O95" s="17"/>
      <c r="P95" s="17"/>
      <c r="Q95" s="17"/>
      <c r="R95" s="17"/>
      <c r="S95" s="17"/>
      <c r="T95" s="17"/>
      <c r="U95" s="17"/>
      <c r="V95" s="17"/>
      <c r="W95" s="17"/>
      <c r="X95" s="17"/>
      <c r="Y95" s="17"/>
      <c r="Z95" s="17"/>
      <c r="AA95" s="17"/>
    </row>
    <row r="96" spans="1:27">
      <c r="A96" s="72"/>
      <c r="B96" s="17">
        <v>72</v>
      </c>
      <c r="C96" s="17"/>
      <c r="D96" s="1711" t="s">
        <v>4571</v>
      </c>
      <c r="E96" s="17"/>
      <c r="F96" s="17"/>
      <c r="G96" s="338">
        <v>374280</v>
      </c>
      <c r="H96" s="17"/>
      <c r="I96" s="17"/>
      <c r="J96" s="17"/>
      <c r="K96" s="17"/>
      <c r="L96" s="17"/>
      <c r="M96" s="17"/>
      <c r="N96" s="17"/>
      <c r="O96" s="17"/>
      <c r="P96" s="17"/>
      <c r="Q96" s="17"/>
      <c r="R96" s="17"/>
      <c r="S96" s="17"/>
      <c r="T96" s="17"/>
      <c r="U96" s="17"/>
      <c r="V96" s="17"/>
      <c r="W96" s="17"/>
      <c r="X96" s="17"/>
      <c r="Y96" s="17"/>
      <c r="Z96" s="17"/>
      <c r="AA96" s="17"/>
    </row>
    <row r="97" spans="1:27">
      <c r="A97" s="72"/>
      <c r="B97" s="17">
        <v>73</v>
      </c>
      <c r="C97" s="17"/>
      <c r="D97" s="1711" t="s">
        <v>4572</v>
      </c>
      <c r="E97" s="17"/>
      <c r="F97" s="17"/>
      <c r="G97" s="338">
        <v>113146</v>
      </c>
      <c r="H97" s="17"/>
      <c r="I97" s="17"/>
      <c r="J97" s="17"/>
      <c r="K97" s="17"/>
      <c r="L97" s="17"/>
      <c r="M97" s="17"/>
      <c r="N97" s="17"/>
      <c r="O97" s="17"/>
      <c r="P97" s="17"/>
      <c r="Q97" s="17"/>
      <c r="R97" s="17"/>
      <c r="S97" s="17"/>
      <c r="T97" s="17"/>
      <c r="U97" s="17"/>
      <c r="V97" s="17"/>
      <c r="W97" s="17"/>
      <c r="X97" s="17"/>
      <c r="Y97" s="17"/>
      <c r="Z97" s="17"/>
      <c r="AA97" s="17"/>
    </row>
    <row r="98" spans="1:27">
      <c r="A98" s="72"/>
      <c r="B98" s="17">
        <v>74</v>
      </c>
      <c r="C98" s="17"/>
      <c r="D98" s="1711" t="s">
        <v>4573</v>
      </c>
      <c r="E98" s="17"/>
      <c r="F98" s="17"/>
      <c r="G98" s="338">
        <v>307534</v>
      </c>
      <c r="H98" s="17"/>
      <c r="I98" s="17"/>
      <c r="J98" s="17"/>
      <c r="K98" s="17"/>
      <c r="L98" s="17"/>
      <c r="M98" s="17"/>
      <c r="N98" s="17"/>
      <c r="O98" s="17"/>
      <c r="P98" s="17"/>
      <c r="Q98" s="17"/>
      <c r="R98" s="17"/>
      <c r="S98" s="17"/>
      <c r="T98" s="17"/>
      <c r="U98" s="17"/>
      <c r="V98" s="17"/>
      <c r="W98" s="17"/>
      <c r="X98" s="17"/>
      <c r="Y98" s="17"/>
      <c r="Z98" s="17"/>
      <c r="AA98" s="17"/>
    </row>
    <row r="99" spans="1:27">
      <c r="A99" s="72"/>
      <c r="B99" s="17">
        <v>75</v>
      </c>
      <c r="C99" s="17"/>
      <c r="D99" s="1711" t="s">
        <v>4574</v>
      </c>
      <c r="E99" s="17"/>
      <c r="F99" s="17"/>
      <c r="G99" s="338">
        <v>539523</v>
      </c>
      <c r="H99" s="17"/>
      <c r="I99" s="17"/>
      <c r="J99" s="17"/>
      <c r="K99" s="17"/>
      <c r="L99" s="17"/>
      <c r="M99" s="17"/>
      <c r="N99" s="17"/>
      <c r="O99" s="17"/>
      <c r="P99" s="17"/>
      <c r="Q99" s="17"/>
      <c r="R99" s="17"/>
      <c r="S99" s="17"/>
      <c r="T99" s="17"/>
      <c r="U99" s="17"/>
      <c r="V99" s="17"/>
      <c r="W99" s="17"/>
      <c r="X99" s="17"/>
      <c r="Y99" s="17"/>
      <c r="Z99" s="17"/>
      <c r="AA99" s="17"/>
    </row>
    <row r="100" spans="1:27">
      <c r="A100" s="72"/>
      <c r="B100" s="17">
        <v>76</v>
      </c>
      <c r="C100" s="17"/>
      <c r="D100" s="1711" t="s">
        <v>4575</v>
      </c>
      <c r="E100" s="17"/>
      <c r="F100" s="17"/>
      <c r="G100" s="338">
        <v>233550</v>
      </c>
      <c r="H100" s="17"/>
      <c r="I100" s="17"/>
      <c r="J100" s="17"/>
      <c r="K100" s="17"/>
      <c r="L100" s="17"/>
      <c r="M100" s="17"/>
      <c r="N100" s="17"/>
      <c r="O100" s="17"/>
      <c r="P100" s="17"/>
      <c r="Q100" s="17"/>
      <c r="R100" s="17"/>
      <c r="S100" s="17"/>
      <c r="T100" s="17"/>
      <c r="U100" s="17"/>
      <c r="V100" s="17"/>
      <c r="W100" s="17"/>
      <c r="X100" s="17"/>
      <c r="Y100" s="17"/>
      <c r="Z100" s="17"/>
      <c r="AA100" s="17"/>
    </row>
    <row r="101" spans="1:27">
      <c r="A101" s="72"/>
      <c r="B101" s="17">
        <v>77</v>
      </c>
      <c r="C101" s="17"/>
      <c r="D101" s="1711" t="s">
        <v>4576</v>
      </c>
      <c r="E101" s="17"/>
      <c r="F101" s="17"/>
      <c r="G101" s="338">
        <v>135911</v>
      </c>
      <c r="H101" s="17"/>
      <c r="I101" s="17"/>
      <c r="J101" s="17"/>
      <c r="K101" s="17"/>
      <c r="L101" s="17"/>
      <c r="M101" s="17"/>
      <c r="N101" s="17"/>
      <c r="O101" s="17"/>
      <c r="P101" s="17"/>
      <c r="Q101" s="17"/>
      <c r="R101" s="17"/>
      <c r="S101" s="17"/>
      <c r="T101" s="17"/>
      <c r="U101" s="17"/>
      <c r="V101" s="17"/>
      <c r="W101" s="17"/>
      <c r="X101" s="17"/>
      <c r="Y101" s="17"/>
      <c r="Z101" s="17"/>
      <c r="AA101" s="17"/>
    </row>
    <row r="102" spans="1:27">
      <c r="A102" s="72"/>
      <c r="B102" s="17">
        <v>78</v>
      </c>
      <c r="C102" s="17"/>
      <c r="D102" s="1711" t="s">
        <v>4577</v>
      </c>
      <c r="E102" s="17"/>
      <c r="F102" s="17"/>
      <c r="G102" s="338">
        <v>139726</v>
      </c>
      <c r="H102" s="17"/>
      <c r="I102" s="17"/>
      <c r="J102" s="17"/>
      <c r="K102" s="17"/>
      <c r="L102" s="17"/>
      <c r="M102" s="17"/>
      <c r="N102" s="17"/>
      <c r="O102" s="17"/>
      <c r="P102" s="17"/>
      <c r="Q102" s="17"/>
      <c r="R102" s="17"/>
      <c r="S102" s="17"/>
      <c r="T102" s="17"/>
      <c r="U102" s="17"/>
      <c r="V102" s="17"/>
      <c r="W102" s="17"/>
      <c r="X102" s="17"/>
      <c r="Y102" s="17"/>
      <c r="Z102" s="17"/>
      <c r="AA102" s="17"/>
    </row>
    <row r="103" spans="1:27">
      <c r="A103" s="72"/>
      <c r="B103" s="17">
        <v>79</v>
      </c>
      <c r="C103" s="17"/>
      <c r="D103" s="1711" t="s">
        <v>4578</v>
      </c>
      <c r="E103" s="17"/>
      <c r="F103" s="17"/>
      <c r="G103" s="338">
        <v>3842239</v>
      </c>
      <c r="H103" s="17"/>
      <c r="I103" s="17"/>
      <c r="J103" s="17"/>
      <c r="K103" s="17"/>
      <c r="L103" s="17"/>
      <c r="M103" s="17"/>
      <c r="N103" s="17"/>
      <c r="O103" s="17"/>
      <c r="P103" s="17"/>
      <c r="Q103" s="17"/>
      <c r="R103" s="17"/>
      <c r="S103" s="17"/>
      <c r="T103" s="17"/>
      <c r="U103" s="17"/>
      <c r="V103" s="17"/>
      <c r="W103" s="17"/>
      <c r="X103" s="17"/>
      <c r="Y103" s="17"/>
      <c r="Z103" s="17"/>
      <c r="AA103" s="17"/>
    </row>
    <row r="104" spans="1:27">
      <c r="A104" s="72"/>
      <c r="B104" s="17">
        <v>80</v>
      </c>
      <c r="C104" s="17"/>
      <c r="D104" s="1711" t="s">
        <v>4579</v>
      </c>
      <c r="E104" s="17"/>
      <c r="F104" s="17"/>
      <c r="G104" s="338">
        <v>116018</v>
      </c>
      <c r="H104" s="17"/>
      <c r="I104" s="17"/>
      <c r="J104" s="17"/>
      <c r="K104" s="17"/>
      <c r="L104" s="17"/>
      <c r="M104" s="17"/>
      <c r="N104" s="17"/>
      <c r="O104" s="17"/>
      <c r="P104" s="17"/>
      <c r="Q104" s="17"/>
      <c r="R104" s="17"/>
      <c r="S104" s="17"/>
      <c r="T104" s="17"/>
      <c r="U104" s="17"/>
      <c r="V104" s="17"/>
      <c r="W104" s="17"/>
      <c r="X104" s="17"/>
      <c r="Y104" s="17"/>
      <c r="Z104" s="17"/>
      <c r="AA104" s="17"/>
    </row>
    <row r="105" spans="1:27">
      <c r="A105" s="72"/>
      <c r="B105" s="17">
        <v>81</v>
      </c>
      <c r="C105" s="17"/>
      <c r="D105" s="1711" t="s">
        <v>4580</v>
      </c>
      <c r="E105" s="17"/>
      <c r="F105" s="17"/>
      <c r="G105" s="338">
        <v>340481</v>
      </c>
      <c r="H105" s="17"/>
      <c r="I105" s="17"/>
      <c r="J105" s="17"/>
      <c r="K105" s="17"/>
      <c r="L105" s="17"/>
      <c r="M105" s="17"/>
      <c r="N105" s="17"/>
      <c r="O105" s="17"/>
      <c r="P105" s="17"/>
      <c r="Q105" s="17"/>
      <c r="R105" s="17"/>
      <c r="S105" s="17"/>
      <c r="T105" s="17"/>
      <c r="U105" s="17"/>
      <c r="V105" s="17"/>
      <c r="W105" s="17"/>
      <c r="X105" s="17"/>
      <c r="Y105" s="17"/>
      <c r="Z105" s="17"/>
      <c r="AA105" s="17"/>
    </row>
    <row r="106" spans="1:27">
      <c r="A106" s="72"/>
      <c r="B106" s="17">
        <v>82</v>
      </c>
      <c r="C106" s="17"/>
      <c r="D106" s="1711" t="s">
        <v>4581</v>
      </c>
      <c r="E106" s="17"/>
      <c r="F106" s="17"/>
      <c r="G106" s="338">
        <v>1147552</v>
      </c>
      <c r="H106" s="17"/>
      <c r="I106" s="17"/>
      <c r="J106" s="17"/>
      <c r="K106" s="17"/>
      <c r="L106" s="17"/>
      <c r="M106" s="17"/>
      <c r="N106" s="17"/>
      <c r="O106" s="17"/>
      <c r="P106" s="17"/>
      <c r="Q106" s="17"/>
      <c r="R106" s="17"/>
      <c r="S106" s="17"/>
      <c r="T106" s="17"/>
      <c r="U106" s="17"/>
      <c r="V106" s="17"/>
      <c r="W106" s="17"/>
      <c r="X106" s="17"/>
      <c r="Y106" s="17"/>
      <c r="Z106" s="17"/>
      <c r="AA106" s="17"/>
    </row>
    <row r="107" spans="1:27">
      <c r="A107" s="72"/>
      <c r="B107" s="17">
        <v>83</v>
      </c>
      <c r="C107" s="17"/>
      <c r="D107" s="17"/>
      <c r="E107" s="17"/>
      <c r="F107" s="17"/>
      <c r="G107" s="338"/>
      <c r="H107" s="17"/>
      <c r="I107" s="17"/>
      <c r="J107" s="17"/>
      <c r="K107" s="17"/>
      <c r="L107" s="17"/>
      <c r="M107" s="17"/>
      <c r="N107" s="17"/>
      <c r="O107" s="17"/>
      <c r="P107" s="17"/>
      <c r="Q107" s="17"/>
      <c r="R107" s="17"/>
      <c r="S107" s="17"/>
      <c r="T107" s="17"/>
      <c r="U107" s="17"/>
      <c r="V107" s="17"/>
      <c r="W107" s="17"/>
      <c r="X107" s="17"/>
      <c r="Y107" s="17"/>
      <c r="Z107" s="17"/>
      <c r="AA107" s="17"/>
    </row>
    <row r="108" spans="1:27">
      <c r="A108" s="72"/>
      <c r="B108" s="17">
        <v>84</v>
      </c>
      <c r="C108" s="17"/>
      <c r="D108" s="17" t="s">
        <v>4523</v>
      </c>
      <c r="E108" s="17"/>
      <c r="F108" s="17"/>
      <c r="G108" s="339">
        <v>7289960</v>
      </c>
      <c r="H108" s="17"/>
      <c r="I108" s="17"/>
      <c r="J108" s="17"/>
      <c r="K108" s="17"/>
      <c r="L108" s="17"/>
      <c r="M108" s="17"/>
      <c r="N108" s="17"/>
      <c r="O108" s="17"/>
      <c r="P108" s="17"/>
      <c r="Q108" s="17"/>
      <c r="R108" s="17"/>
      <c r="S108" s="17"/>
      <c r="T108" s="17"/>
      <c r="U108" s="17"/>
      <c r="V108" s="17"/>
      <c r="W108" s="17"/>
      <c r="X108" s="17"/>
      <c r="Y108" s="17"/>
      <c r="Z108" s="17"/>
      <c r="AA108" s="17"/>
    </row>
    <row r="109" spans="1:27">
      <c r="A109" s="72"/>
      <c r="B109" s="17">
        <v>85</v>
      </c>
      <c r="C109" s="17"/>
      <c r="D109" s="17"/>
      <c r="E109" s="17"/>
      <c r="F109" s="17"/>
      <c r="G109" s="339"/>
      <c r="H109" s="17"/>
      <c r="I109" s="17"/>
      <c r="J109" s="17"/>
      <c r="K109" s="17"/>
      <c r="L109" s="17"/>
      <c r="M109" s="17"/>
      <c r="N109" s="17"/>
      <c r="O109" s="17"/>
      <c r="P109" s="17"/>
      <c r="Q109" s="17"/>
      <c r="R109" s="17"/>
      <c r="S109" s="17"/>
      <c r="T109" s="17"/>
      <c r="U109" s="17"/>
      <c r="V109" s="17"/>
      <c r="W109" s="17"/>
      <c r="X109" s="17"/>
      <c r="Y109" s="17"/>
      <c r="Z109" s="17"/>
      <c r="AA109" s="17"/>
    </row>
    <row r="110" spans="1:27">
      <c r="A110" s="72"/>
      <c r="B110" s="17">
        <v>86</v>
      </c>
      <c r="C110" s="17"/>
      <c r="D110" s="17"/>
      <c r="E110" s="17"/>
      <c r="F110" s="17"/>
      <c r="G110" s="339"/>
      <c r="H110" s="17"/>
      <c r="I110" s="17"/>
      <c r="J110" s="17"/>
      <c r="K110" s="17"/>
      <c r="L110" s="17"/>
      <c r="M110" s="17"/>
      <c r="N110" s="17"/>
      <c r="O110" s="17"/>
      <c r="P110" s="17"/>
      <c r="Q110" s="17"/>
      <c r="R110" s="17"/>
      <c r="S110" s="17"/>
      <c r="T110" s="17"/>
      <c r="U110" s="17"/>
      <c r="V110" s="17"/>
      <c r="W110" s="17"/>
      <c r="X110" s="17"/>
      <c r="Y110" s="17"/>
      <c r="Z110" s="17"/>
      <c r="AA110" s="17"/>
    </row>
    <row r="111" spans="1:27">
      <c r="A111" s="72"/>
      <c r="B111" s="17">
        <v>87</v>
      </c>
      <c r="C111" s="17"/>
      <c r="D111" s="17"/>
      <c r="E111" s="17"/>
      <c r="F111" s="17"/>
      <c r="G111" s="339"/>
      <c r="H111" s="17"/>
      <c r="I111" s="17"/>
      <c r="J111" s="17"/>
      <c r="K111" s="17"/>
      <c r="L111" s="17"/>
      <c r="M111" s="17"/>
      <c r="N111" s="17"/>
      <c r="O111" s="17"/>
      <c r="P111" s="17"/>
      <c r="Q111" s="17"/>
      <c r="R111" s="17"/>
      <c r="S111" s="17"/>
      <c r="T111" s="17"/>
      <c r="U111" s="17"/>
      <c r="V111" s="17"/>
      <c r="W111" s="17"/>
      <c r="X111" s="17"/>
      <c r="Y111" s="17"/>
      <c r="Z111" s="17"/>
      <c r="AA111" s="17"/>
    </row>
    <row r="112" spans="1:27">
      <c r="A112" s="72"/>
      <c r="B112" s="17"/>
      <c r="C112" s="17"/>
      <c r="D112" s="17"/>
      <c r="E112" s="17"/>
      <c r="F112" s="17"/>
      <c r="G112" s="339"/>
      <c r="H112" s="17"/>
      <c r="I112" s="17"/>
      <c r="J112" s="17"/>
      <c r="K112" s="17"/>
      <c r="L112" s="17"/>
      <c r="M112" s="17"/>
      <c r="N112" s="17"/>
      <c r="O112" s="17"/>
      <c r="P112" s="17"/>
      <c r="Q112" s="17"/>
      <c r="R112" s="17"/>
      <c r="S112" s="17"/>
      <c r="T112" s="17"/>
      <c r="U112" s="17"/>
      <c r="V112" s="17"/>
      <c r="W112" s="17"/>
      <c r="X112" s="17"/>
      <c r="Y112" s="17"/>
      <c r="Z112" s="17"/>
      <c r="AA112" s="17"/>
    </row>
    <row r="113" spans="1:27">
      <c r="A113" s="72"/>
      <c r="B113" s="17"/>
      <c r="C113" s="17"/>
      <c r="D113" s="17"/>
      <c r="E113" s="17"/>
      <c r="F113" s="17"/>
      <c r="G113" s="339"/>
      <c r="H113" s="17"/>
      <c r="I113" s="17"/>
      <c r="J113" s="17"/>
      <c r="K113" s="17"/>
      <c r="L113" s="17"/>
      <c r="M113" s="17"/>
      <c r="N113" s="17"/>
      <c r="O113" s="17"/>
      <c r="P113" s="17"/>
      <c r="Q113" s="17"/>
      <c r="R113" s="17"/>
      <c r="S113" s="17"/>
      <c r="T113" s="17"/>
      <c r="U113" s="17"/>
      <c r="V113" s="17"/>
      <c r="W113" s="17"/>
      <c r="X113" s="17"/>
      <c r="Y113" s="17"/>
      <c r="Z113" s="17"/>
      <c r="AA113" s="17"/>
    </row>
    <row r="114" spans="1:27">
      <c r="A114" s="72"/>
      <c r="B114" s="17"/>
      <c r="C114" s="17"/>
      <c r="D114" s="17"/>
      <c r="E114" s="17"/>
      <c r="F114" s="17"/>
      <c r="G114" s="339"/>
      <c r="H114" s="17"/>
      <c r="I114" s="17"/>
      <c r="J114" s="17"/>
      <c r="K114" s="17"/>
      <c r="L114" s="17"/>
      <c r="M114" s="17"/>
      <c r="N114" s="17"/>
      <c r="O114" s="17"/>
      <c r="P114" s="17"/>
      <c r="Q114" s="17"/>
      <c r="R114" s="17"/>
      <c r="S114" s="17"/>
      <c r="T114" s="17"/>
      <c r="U114" s="17"/>
      <c r="V114" s="17"/>
      <c r="W114" s="17"/>
      <c r="X114" s="17"/>
      <c r="Y114" s="17"/>
      <c r="Z114" s="17"/>
      <c r="AA114" s="17"/>
    </row>
    <row r="115" spans="1:27">
      <c r="A115" s="72"/>
      <c r="B115" s="17"/>
      <c r="C115" s="17"/>
      <c r="D115" s="17"/>
      <c r="E115" s="17"/>
      <c r="F115" s="17"/>
      <c r="G115" s="339"/>
      <c r="H115" s="17"/>
      <c r="I115" s="17"/>
      <c r="J115" s="17"/>
      <c r="K115" s="17"/>
      <c r="L115" s="17"/>
      <c r="M115" s="17"/>
      <c r="N115" s="17"/>
      <c r="O115" s="17"/>
      <c r="P115" s="17"/>
      <c r="Q115" s="17"/>
      <c r="R115" s="17"/>
      <c r="S115" s="17"/>
      <c r="T115" s="17"/>
      <c r="U115" s="17"/>
      <c r="V115" s="17"/>
      <c r="W115" s="17"/>
      <c r="X115" s="17"/>
      <c r="Y115" s="17"/>
      <c r="Z115" s="17"/>
      <c r="AA115" s="17"/>
    </row>
    <row r="116" spans="1:27">
      <c r="A116" s="72"/>
      <c r="B116" s="17"/>
      <c r="C116" s="17"/>
      <c r="D116" s="17"/>
      <c r="E116" s="17"/>
      <c r="F116" s="17"/>
      <c r="G116" s="339"/>
      <c r="H116" s="17"/>
      <c r="I116" s="17"/>
      <c r="J116" s="17"/>
      <c r="K116" s="17"/>
      <c r="L116" s="17"/>
      <c r="M116" s="17"/>
      <c r="N116" s="17"/>
      <c r="O116" s="17"/>
      <c r="P116" s="17"/>
      <c r="Q116" s="17"/>
      <c r="R116" s="17"/>
      <c r="S116" s="17"/>
      <c r="T116" s="17"/>
      <c r="U116" s="17"/>
      <c r="V116" s="17"/>
      <c r="W116" s="17"/>
      <c r="X116" s="17"/>
      <c r="Y116" s="17"/>
      <c r="Z116" s="17"/>
      <c r="AA116" s="17"/>
    </row>
    <row r="117" spans="1:27">
      <c r="A117" s="72"/>
      <c r="B117" s="17"/>
      <c r="C117" s="17"/>
      <c r="D117" s="17"/>
      <c r="E117" s="17"/>
      <c r="F117" s="17"/>
      <c r="G117" s="339"/>
      <c r="H117" s="17"/>
      <c r="I117" s="17"/>
      <c r="J117" s="17"/>
      <c r="K117" s="17"/>
      <c r="L117" s="17"/>
      <c r="M117" s="17"/>
      <c r="N117" s="17"/>
      <c r="O117" s="17"/>
      <c r="P117" s="17"/>
      <c r="Q117" s="17"/>
      <c r="R117" s="17"/>
      <c r="S117" s="17"/>
      <c r="T117" s="17"/>
      <c r="U117" s="17"/>
      <c r="V117" s="17"/>
      <c r="W117" s="17"/>
      <c r="X117" s="17"/>
      <c r="Y117" s="17"/>
      <c r="Z117" s="17"/>
      <c r="AA117" s="17"/>
    </row>
    <row r="118" spans="1:27">
      <c r="A118" s="72"/>
      <c r="B118" s="17"/>
      <c r="C118" s="17"/>
      <c r="D118" s="17"/>
      <c r="E118" s="17"/>
      <c r="F118" s="17"/>
      <c r="G118" s="339"/>
      <c r="H118" s="17"/>
      <c r="I118" s="17"/>
      <c r="J118" s="17"/>
      <c r="K118" s="17"/>
      <c r="L118" s="17"/>
      <c r="M118" s="17"/>
      <c r="N118" s="17"/>
      <c r="O118" s="17"/>
      <c r="P118" s="17"/>
      <c r="Q118" s="17"/>
      <c r="R118" s="17"/>
      <c r="S118" s="17"/>
      <c r="T118" s="17"/>
      <c r="U118" s="17"/>
      <c r="V118" s="17"/>
      <c r="W118" s="17"/>
      <c r="X118" s="17"/>
      <c r="Y118" s="17"/>
      <c r="Z118" s="17"/>
      <c r="AA118" s="17"/>
    </row>
    <row r="119" spans="1:27" ht="15.75" thickBot="1">
      <c r="A119" s="112"/>
      <c r="B119" s="113"/>
      <c r="C119" s="351"/>
      <c r="D119" s="351"/>
      <c r="E119" s="351"/>
      <c r="F119" s="113"/>
      <c r="G119" s="355"/>
      <c r="H119" s="17"/>
      <c r="I119" s="17"/>
      <c r="J119" s="17"/>
      <c r="K119" s="17"/>
      <c r="L119" s="17"/>
      <c r="M119" s="17"/>
      <c r="N119" s="17"/>
      <c r="O119" s="17"/>
      <c r="P119" s="17"/>
      <c r="Q119" s="17"/>
      <c r="R119" s="17"/>
      <c r="S119" s="17"/>
      <c r="T119" s="17"/>
      <c r="U119" s="17"/>
      <c r="V119" s="17"/>
      <c r="W119" s="17"/>
      <c r="X119" s="17"/>
      <c r="Y119" s="17"/>
      <c r="Z119" s="17"/>
      <c r="AA119" s="17"/>
    </row>
    <row r="120" spans="1:27">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row>
    <row r="121" spans="1:27" ht="15.75">
      <c r="A121" s="115" t="s">
        <v>1351</v>
      </c>
      <c r="B121" s="17"/>
      <c r="C121" s="17"/>
      <c r="D121" s="17"/>
      <c r="E121" s="352"/>
      <c r="F121" s="17"/>
      <c r="G121" s="17"/>
      <c r="H121" s="17"/>
      <c r="I121" s="17"/>
      <c r="J121" s="17"/>
      <c r="K121" s="17"/>
      <c r="L121" s="17"/>
      <c r="M121" s="17"/>
      <c r="N121" s="17"/>
      <c r="O121" s="17"/>
      <c r="P121" s="17"/>
      <c r="Q121" s="17"/>
      <c r="R121" s="17"/>
      <c r="S121" s="17"/>
      <c r="T121" s="17"/>
      <c r="U121" s="17"/>
      <c r="V121" s="17"/>
      <c r="W121" s="17"/>
      <c r="X121" s="17"/>
      <c r="Y121" s="17"/>
      <c r="Z121" s="17"/>
      <c r="AA121" s="17"/>
    </row>
    <row r="122" spans="1:27">
      <c r="A122" s="69" t="s">
        <v>1354</v>
      </c>
      <c r="B122" s="69"/>
      <c r="C122" s="69"/>
      <c r="D122" s="69"/>
      <c r="E122" s="69"/>
      <c r="F122" s="69"/>
      <c r="G122" s="69"/>
      <c r="H122" s="17"/>
      <c r="I122" s="17"/>
      <c r="J122" s="17"/>
      <c r="K122" s="17"/>
      <c r="L122" s="17"/>
      <c r="M122" s="17"/>
      <c r="N122" s="17"/>
      <c r="O122" s="17"/>
      <c r="P122" s="17"/>
      <c r="Q122" s="17"/>
      <c r="R122" s="17"/>
      <c r="S122" s="17"/>
      <c r="T122" s="17"/>
      <c r="U122" s="17"/>
      <c r="V122" s="17"/>
      <c r="W122" s="17"/>
      <c r="X122" s="17"/>
      <c r="Y122" s="17"/>
      <c r="Z122" s="17"/>
      <c r="AA122" s="17"/>
    </row>
    <row r="123" spans="1:27" ht="15.75" thickBot="1">
      <c r="A123" s="17"/>
      <c r="B123" s="17" t="str">
        <f>'Data Sheet'!$C$25</f>
        <v>Central Hudson Gas &amp; Electric</v>
      </c>
      <c r="C123" s="17"/>
      <c r="D123" s="17"/>
      <c r="E123" s="17"/>
      <c r="F123" s="836" t="str">
        <f>'Data Sheet'!$C$40</f>
        <v>4/15/2015</v>
      </c>
      <c r="G123" s="17" t="str">
        <f>'Data Sheet'!$C$38</f>
        <v>12/31/14</v>
      </c>
      <c r="H123" s="17"/>
      <c r="I123" s="17"/>
      <c r="J123" s="17"/>
      <c r="K123" s="17"/>
      <c r="L123" s="17"/>
      <c r="M123" s="17"/>
      <c r="N123" s="17"/>
      <c r="O123" s="17"/>
      <c r="P123" s="17"/>
      <c r="Q123" s="17"/>
      <c r="R123" s="17"/>
      <c r="S123" s="17"/>
      <c r="T123" s="17"/>
      <c r="U123" s="17"/>
      <c r="V123" s="17"/>
      <c r="W123" s="17"/>
      <c r="X123" s="17"/>
      <c r="Y123" s="17"/>
      <c r="Z123" s="17"/>
      <c r="AA123" s="17"/>
    </row>
    <row r="124" spans="1:27">
      <c r="A124" s="29"/>
      <c r="B124" s="66"/>
      <c r="C124" s="66"/>
      <c r="D124" s="66"/>
      <c r="E124" s="66"/>
      <c r="F124" s="66"/>
      <c r="G124" s="67"/>
      <c r="H124" s="17"/>
      <c r="I124" s="17"/>
      <c r="J124" s="17"/>
      <c r="K124" s="17"/>
      <c r="L124" s="17"/>
      <c r="M124" s="17"/>
      <c r="N124" s="17"/>
      <c r="O124" s="17"/>
      <c r="P124" s="17"/>
      <c r="Q124" s="17"/>
      <c r="R124" s="17"/>
      <c r="S124" s="17"/>
      <c r="T124" s="17"/>
      <c r="U124" s="17"/>
      <c r="V124" s="17"/>
      <c r="W124" s="17"/>
      <c r="X124" s="17"/>
      <c r="Y124" s="17"/>
      <c r="Z124" s="17"/>
      <c r="AA124" s="17"/>
    </row>
    <row r="125" spans="1:27" ht="15.75">
      <c r="A125" s="353"/>
      <c r="B125" s="69" t="s">
        <v>1341</v>
      </c>
      <c r="C125" s="69"/>
      <c r="D125" s="69"/>
      <c r="E125" s="69"/>
      <c r="F125" s="69"/>
      <c r="G125" s="70"/>
      <c r="H125" s="17"/>
      <c r="I125" s="17"/>
      <c r="J125" s="17"/>
      <c r="K125" s="17"/>
      <c r="L125" s="17"/>
      <c r="M125" s="17"/>
      <c r="N125" s="17"/>
      <c r="O125" s="17"/>
      <c r="P125" s="17"/>
      <c r="Q125" s="17"/>
      <c r="R125" s="17"/>
      <c r="S125" s="17"/>
      <c r="T125" s="17"/>
      <c r="U125" s="17"/>
      <c r="V125" s="17"/>
      <c r="W125" s="17"/>
      <c r="X125" s="17"/>
      <c r="Y125" s="17"/>
      <c r="Z125" s="17"/>
      <c r="AA125" s="17"/>
    </row>
    <row r="126" spans="1:27">
      <c r="A126" s="72"/>
      <c r="B126" s="17"/>
      <c r="C126" s="17"/>
      <c r="D126" s="17"/>
      <c r="E126" s="17"/>
      <c r="F126" s="17"/>
      <c r="G126" s="73"/>
      <c r="H126" s="17"/>
      <c r="I126" s="17"/>
      <c r="J126" s="17"/>
      <c r="K126" s="17"/>
      <c r="L126" s="17"/>
      <c r="M126" s="17"/>
      <c r="N126" s="17"/>
      <c r="O126" s="17"/>
      <c r="P126" s="17"/>
      <c r="Q126" s="17"/>
      <c r="R126" s="17"/>
      <c r="S126" s="17"/>
      <c r="T126" s="17"/>
      <c r="U126" s="17"/>
      <c r="V126" s="17"/>
      <c r="W126" s="17"/>
      <c r="X126" s="17"/>
      <c r="Y126" s="17"/>
      <c r="Z126" s="17"/>
      <c r="AA126" s="17"/>
    </row>
    <row r="127" spans="1:27">
      <c r="A127" s="87"/>
      <c r="B127" s="89"/>
      <c r="C127" s="89"/>
      <c r="D127" s="89"/>
      <c r="E127" s="89"/>
      <c r="F127" s="89"/>
      <c r="G127" s="354"/>
      <c r="H127" s="17"/>
      <c r="I127" s="17"/>
      <c r="J127" s="17"/>
      <c r="K127" s="17"/>
      <c r="L127" s="17"/>
      <c r="M127" s="17"/>
      <c r="N127" s="17"/>
      <c r="O127" s="17"/>
      <c r="P127" s="17"/>
      <c r="Q127" s="17"/>
      <c r="R127" s="17"/>
      <c r="S127" s="17"/>
      <c r="T127" s="17"/>
      <c r="U127" s="17"/>
      <c r="V127" s="17"/>
      <c r="W127" s="17"/>
      <c r="X127" s="17"/>
      <c r="Y127" s="17"/>
      <c r="Z127" s="17"/>
      <c r="AA127" s="17"/>
    </row>
    <row r="128" spans="1:27">
      <c r="A128" s="72"/>
      <c r="B128" s="17"/>
      <c r="C128" s="17"/>
      <c r="D128" s="17"/>
      <c r="E128" s="17"/>
      <c r="F128" s="17"/>
      <c r="G128" s="339"/>
      <c r="H128" s="17"/>
      <c r="I128" s="17"/>
      <c r="J128" s="17"/>
      <c r="K128" s="17"/>
      <c r="L128" s="17"/>
      <c r="M128" s="17"/>
      <c r="N128" s="17"/>
      <c r="O128" s="17"/>
      <c r="P128" s="17"/>
      <c r="Q128" s="17"/>
      <c r="R128" s="17"/>
      <c r="S128" s="17"/>
      <c r="T128" s="17"/>
      <c r="U128" s="17"/>
      <c r="V128" s="17"/>
      <c r="W128" s="17"/>
      <c r="X128" s="17"/>
      <c r="Y128" s="17"/>
      <c r="Z128" s="17"/>
      <c r="AA128" s="17"/>
    </row>
    <row r="129" spans="1:27">
      <c r="A129" s="72"/>
      <c r="B129" s="17"/>
      <c r="C129" s="17"/>
      <c r="D129" s="17"/>
      <c r="E129" s="17"/>
      <c r="F129" s="17"/>
      <c r="G129" s="339"/>
      <c r="H129" s="17"/>
      <c r="I129" s="17"/>
      <c r="J129" s="17"/>
      <c r="K129" s="17"/>
      <c r="L129" s="17"/>
      <c r="M129" s="17"/>
      <c r="N129" s="17"/>
      <c r="O129" s="17"/>
      <c r="P129" s="17"/>
      <c r="Q129" s="17"/>
      <c r="R129" s="17"/>
      <c r="S129" s="17"/>
      <c r="T129" s="17"/>
      <c r="U129" s="17"/>
      <c r="V129" s="17"/>
      <c r="W129" s="17"/>
      <c r="X129" s="17"/>
      <c r="Y129" s="17"/>
      <c r="Z129" s="17"/>
      <c r="AA129" s="17"/>
    </row>
    <row r="130" spans="1:27">
      <c r="A130" s="72"/>
      <c r="B130" s="17"/>
      <c r="C130" s="17"/>
      <c r="D130" s="17"/>
      <c r="E130" s="17"/>
      <c r="F130" s="17"/>
      <c r="G130" s="339"/>
      <c r="H130" s="17"/>
      <c r="I130" s="17"/>
      <c r="J130" s="17"/>
      <c r="K130" s="17"/>
      <c r="L130" s="17"/>
      <c r="M130" s="17"/>
      <c r="N130" s="17"/>
      <c r="O130" s="17"/>
      <c r="P130" s="17"/>
      <c r="Q130" s="17"/>
      <c r="R130" s="17"/>
      <c r="S130" s="17"/>
      <c r="T130" s="17"/>
      <c r="U130" s="17"/>
      <c r="V130" s="17"/>
      <c r="W130" s="17"/>
      <c r="X130" s="17"/>
      <c r="Y130" s="17"/>
      <c r="Z130" s="17"/>
      <c r="AA130" s="17"/>
    </row>
    <row r="131" spans="1:27">
      <c r="A131" s="72"/>
      <c r="B131" s="17"/>
      <c r="C131" s="17"/>
      <c r="D131" s="17"/>
      <c r="E131" s="17"/>
      <c r="F131" s="17"/>
      <c r="G131" s="339"/>
      <c r="H131" s="17"/>
      <c r="I131" s="17"/>
      <c r="J131" s="17"/>
      <c r="K131" s="17"/>
      <c r="L131" s="17"/>
      <c r="M131" s="17"/>
      <c r="N131" s="17"/>
      <c r="O131" s="17"/>
      <c r="P131" s="17"/>
      <c r="Q131" s="17"/>
      <c r="R131" s="17"/>
      <c r="S131" s="17"/>
      <c r="T131" s="17"/>
      <c r="U131" s="17"/>
      <c r="V131" s="17"/>
      <c r="W131" s="17"/>
      <c r="X131" s="17"/>
      <c r="Y131" s="17"/>
      <c r="Z131" s="17"/>
      <c r="AA131" s="17"/>
    </row>
    <row r="132" spans="1:27">
      <c r="A132" s="72"/>
      <c r="B132" s="17"/>
      <c r="C132" s="17"/>
      <c r="D132" s="17"/>
      <c r="E132" s="17"/>
      <c r="F132" s="17"/>
      <c r="G132" s="339"/>
      <c r="H132" s="17"/>
      <c r="I132" s="17"/>
      <c r="J132" s="17"/>
      <c r="K132" s="17"/>
      <c r="L132" s="17"/>
      <c r="M132" s="17"/>
      <c r="N132" s="17"/>
      <c r="O132" s="17"/>
      <c r="P132" s="17"/>
      <c r="Q132" s="17"/>
      <c r="R132" s="17"/>
      <c r="S132" s="17"/>
      <c r="T132" s="17"/>
      <c r="U132" s="17"/>
      <c r="V132" s="17"/>
      <c r="W132" s="17"/>
      <c r="X132" s="17"/>
      <c r="Y132" s="17"/>
      <c r="Z132" s="17"/>
      <c r="AA132" s="17"/>
    </row>
    <row r="133" spans="1:27">
      <c r="A133" s="72"/>
      <c r="B133" s="17"/>
      <c r="C133" s="17"/>
      <c r="D133" s="17"/>
      <c r="E133" s="17"/>
      <c r="F133" s="17"/>
      <c r="G133" s="339"/>
      <c r="H133" s="17"/>
      <c r="I133" s="17"/>
      <c r="J133" s="17"/>
      <c r="K133" s="17"/>
      <c r="L133" s="17"/>
      <c r="M133" s="17"/>
      <c r="N133" s="17"/>
      <c r="O133" s="17"/>
      <c r="P133" s="17"/>
      <c r="Q133" s="17"/>
      <c r="R133" s="17"/>
      <c r="S133" s="17"/>
      <c r="T133" s="17"/>
      <c r="U133" s="17"/>
      <c r="V133" s="17"/>
      <c r="W133" s="17"/>
      <c r="X133" s="17"/>
      <c r="Y133" s="17"/>
      <c r="Z133" s="17"/>
      <c r="AA133" s="17"/>
    </row>
    <row r="134" spans="1:27">
      <c r="A134" s="72"/>
      <c r="B134" s="17"/>
      <c r="C134" s="17"/>
      <c r="D134" s="17"/>
      <c r="E134" s="17"/>
      <c r="F134" s="17"/>
      <c r="G134" s="339"/>
      <c r="H134" s="17"/>
      <c r="I134" s="17"/>
      <c r="J134" s="17"/>
      <c r="K134" s="17"/>
      <c r="L134" s="17"/>
      <c r="M134" s="17"/>
      <c r="N134" s="17"/>
      <c r="O134" s="17"/>
      <c r="P134" s="17"/>
      <c r="Q134" s="17"/>
      <c r="R134" s="17"/>
      <c r="S134" s="17"/>
      <c r="T134" s="17"/>
      <c r="U134" s="17"/>
      <c r="V134" s="17"/>
      <c r="W134" s="17"/>
      <c r="X134" s="17"/>
      <c r="Y134" s="17"/>
      <c r="Z134" s="17"/>
      <c r="AA134" s="17"/>
    </row>
    <row r="135" spans="1:27">
      <c r="A135" s="72"/>
      <c r="B135" s="17"/>
      <c r="C135" s="17"/>
      <c r="D135" s="17"/>
      <c r="E135" s="17"/>
      <c r="F135" s="17"/>
      <c r="G135" s="339"/>
      <c r="H135" s="17"/>
      <c r="I135" s="17"/>
      <c r="J135" s="17"/>
      <c r="K135" s="17"/>
      <c r="L135" s="17"/>
      <c r="M135" s="17"/>
      <c r="N135" s="17"/>
      <c r="O135" s="17"/>
      <c r="P135" s="17"/>
      <c r="Q135" s="17"/>
      <c r="R135" s="17"/>
      <c r="S135" s="17"/>
      <c r="T135" s="17"/>
      <c r="U135" s="17"/>
      <c r="V135" s="17"/>
      <c r="W135" s="17"/>
      <c r="X135" s="17"/>
      <c r="Y135" s="17"/>
      <c r="Z135" s="17"/>
      <c r="AA135" s="17"/>
    </row>
    <row r="136" spans="1:27">
      <c r="A136" s="72"/>
      <c r="B136" s="17"/>
      <c r="C136" s="347"/>
      <c r="D136" s="17"/>
      <c r="E136" s="347"/>
      <c r="F136" s="347"/>
      <c r="G136" s="339"/>
      <c r="H136" s="17"/>
      <c r="I136" s="17"/>
      <c r="J136" s="17"/>
      <c r="K136" s="17"/>
      <c r="L136" s="17"/>
      <c r="M136" s="17"/>
      <c r="N136" s="17"/>
      <c r="O136" s="17"/>
      <c r="P136" s="17"/>
      <c r="Q136" s="17"/>
      <c r="R136" s="17"/>
      <c r="S136" s="17"/>
      <c r="T136" s="17"/>
      <c r="U136" s="17"/>
      <c r="V136" s="17"/>
      <c r="W136" s="17"/>
      <c r="X136" s="17"/>
      <c r="Y136" s="17"/>
      <c r="Z136" s="17"/>
      <c r="AA136" s="17"/>
    </row>
    <row r="137" spans="1:27">
      <c r="A137" s="72"/>
      <c r="B137" s="17"/>
      <c r="C137" s="17"/>
      <c r="D137" s="17"/>
      <c r="E137" s="17"/>
      <c r="F137" s="17"/>
      <c r="G137" s="339"/>
      <c r="H137" s="17"/>
      <c r="I137" s="17"/>
      <c r="J137" s="17"/>
      <c r="K137" s="17"/>
      <c r="L137" s="17"/>
      <c r="M137" s="17"/>
      <c r="N137" s="17"/>
      <c r="O137" s="17"/>
      <c r="P137" s="17"/>
      <c r="Q137" s="17"/>
      <c r="R137" s="17"/>
      <c r="S137" s="17"/>
      <c r="T137" s="17"/>
      <c r="U137" s="17"/>
      <c r="V137" s="17"/>
      <c r="W137" s="17"/>
      <c r="X137" s="17"/>
      <c r="Y137" s="17"/>
      <c r="Z137" s="17"/>
      <c r="AA137" s="17"/>
    </row>
    <row r="138" spans="1:27">
      <c r="A138" s="72"/>
      <c r="B138" s="17"/>
      <c r="C138" s="17"/>
      <c r="D138" s="17"/>
      <c r="E138" s="17"/>
      <c r="F138" s="17"/>
      <c r="G138" s="339"/>
      <c r="H138" s="17"/>
      <c r="I138" s="17"/>
      <c r="J138" s="17"/>
      <c r="K138" s="17"/>
      <c r="L138" s="17"/>
      <c r="M138" s="17"/>
      <c r="N138" s="17"/>
      <c r="O138" s="17"/>
      <c r="P138" s="17"/>
      <c r="Q138" s="17"/>
      <c r="R138" s="17"/>
      <c r="S138" s="17"/>
      <c r="T138" s="17"/>
      <c r="U138" s="17"/>
      <c r="V138" s="17"/>
      <c r="W138" s="17"/>
      <c r="X138" s="17"/>
      <c r="Y138" s="17"/>
      <c r="Z138" s="17"/>
      <c r="AA138" s="17"/>
    </row>
    <row r="139" spans="1:27">
      <c r="A139" s="72"/>
      <c r="B139" s="17"/>
      <c r="C139" s="17"/>
      <c r="D139" s="17"/>
      <c r="E139" s="17"/>
      <c r="F139" s="17"/>
      <c r="G139" s="339"/>
      <c r="H139" s="17"/>
      <c r="I139" s="17"/>
      <c r="J139" s="17"/>
      <c r="K139" s="17"/>
      <c r="L139" s="17"/>
      <c r="M139" s="17"/>
      <c r="N139" s="17"/>
      <c r="O139" s="17"/>
      <c r="P139" s="17"/>
      <c r="Q139" s="17"/>
      <c r="R139" s="17"/>
      <c r="S139" s="17"/>
      <c r="T139" s="17"/>
      <c r="U139" s="17"/>
      <c r="V139" s="17"/>
      <c r="W139" s="17"/>
      <c r="X139" s="17"/>
      <c r="Y139" s="17"/>
      <c r="Z139" s="17"/>
      <c r="AA139" s="17"/>
    </row>
    <row r="140" spans="1:27">
      <c r="A140" s="72"/>
      <c r="B140" s="17"/>
      <c r="C140" s="17"/>
      <c r="D140" s="17"/>
      <c r="E140" s="17"/>
      <c r="F140" s="17"/>
      <c r="G140" s="339"/>
      <c r="H140" s="17"/>
      <c r="I140" s="17"/>
      <c r="J140" s="17"/>
      <c r="K140" s="17"/>
      <c r="L140" s="17"/>
      <c r="M140" s="17"/>
      <c r="N140" s="17"/>
      <c r="O140" s="17"/>
      <c r="P140" s="17"/>
      <c r="Q140" s="17"/>
      <c r="R140" s="17"/>
      <c r="S140" s="17"/>
      <c r="T140" s="17"/>
      <c r="U140" s="17"/>
      <c r="V140" s="17"/>
      <c r="W140" s="17"/>
      <c r="X140" s="17"/>
      <c r="Y140" s="17"/>
      <c r="Z140" s="17"/>
      <c r="AA140" s="17"/>
    </row>
    <row r="141" spans="1:27">
      <c r="A141" s="72"/>
      <c r="B141" s="17"/>
      <c r="C141" s="17"/>
      <c r="D141" s="17"/>
      <c r="E141" s="17"/>
      <c r="F141" s="17"/>
      <c r="G141" s="339"/>
      <c r="H141" s="17"/>
      <c r="I141" s="17"/>
      <c r="J141" s="17"/>
      <c r="K141" s="17"/>
      <c r="L141" s="17"/>
      <c r="M141" s="17"/>
      <c r="N141" s="17"/>
      <c r="O141" s="17"/>
      <c r="P141" s="17"/>
      <c r="Q141" s="17"/>
      <c r="R141" s="17"/>
      <c r="S141" s="17"/>
      <c r="T141" s="17"/>
      <c r="U141" s="17"/>
      <c r="V141" s="17"/>
      <c r="W141" s="17"/>
      <c r="X141" s="17"/>
      <c r="Y141" s="17"/>
      <c r="Z141" s="17"/>
      <c r="AA141" s="17"/>
    </row>
    <row r="142" spans="1:27">
      <c r="A142" s="72"/>
      <c r="B142" s="17"/>
      <c r="C142" s="17"/>
      <c r="D142" s="17"/>
      <c r="E142" s="17"/>
      <c r="F142" s="17"/>
      <c r="G142" s="339"/>
      <c r="H142" s="17"/>
      <c r="I142" s="17"/>
      <c r="J142" s="17"/>
      <c r="K142" s="17"/>
      <c r="L142" s="17"/>
      <c r="M142" s="17"/>
      <c r="N142" s="17"/>
      <c r="O142" s="17"/>
      <c r="P142" s="17"/>
      <c r="Q142" s="17"/>
      <c r="R142" s="17"/>
      <c r="S142" s="17"/>
      <c r="T142" s="17"/>
      <c r="U142" s="17"/>
      <c r="V142" s="17"/>
      <c r="W142" s="17"/>
      <c r="X142" s="17"/>
      <c r="Y142" s="17"/>
      <c r="Z142" s="17"/>
      <c r="AA142" s="17"/>
    </row>
    <row r="143" spans="1:27">
      <c r="A143" s="72"/>
      <c r="B143" s="17"/>
      <c r="C143" s="17"/>
      <c r="D143" s="17"/>
      <c r="E143" s="17"/>
      <c r="F143" s="17"/>
      <c r="G143" s="339"/>
      <c r="H143" s="17"/>
      <c r="I143" s="17"/>
      <c r="J143" s="17"/>
      <c r="K143" s="17"/>
      <c r="L143" s="17"/>
      <c r="M143" s="17"/>
      <c r="N143" s="17"/>
      <c r="O143" s="17"/>
      <c r="P143" s="17"/>
      <c r="Q143" s="17"/>
      <c r="R143" s="17"/>
      <c r="S143" s="17"/>
      <c r="T143" s="17"/>
      <c r="U143" s="17"/>
      <c r="V143" s="17"/>
      <c r="W143" s="17"/>
      <c r="X143" s="17"/>
      <c r="Y143" s="17"/>
      <c r="Z143" s="17"/>
      <c r="AA143" s="17"/>
    </row>
    <row r="144" spans="1:27">
      <c r="A144" s="72"/>
      <c r="B144" s="17"/>
      <c r="C144" s="17"/>
      <c r="D144" s="17"/>
      <c r="E144" s="17"/>
      <c r="F144" s="17"/>
      <c r="G144" s="339"/>
      <c r="H144" s="17"/>
      <c r="I144" s="17"/>
      <c r="J144" s="17"/>
      <c r="K144" s="17"/>
      <c r="L144" s="17"/>
      <c r="M144" s="17"/>
      <c r="N144" s="17"/>
      <c r="O144" s="17"/>
      <c r="P144" s="17"/>
      <c r="Q144" s="17"/>
      <c r="R144" s="17"/>
      <c r="S144" s="17"/>
      <c r="T144" s="17"/>
      <c r="U144" s="17"/>
      <c r="V144" s="17"/>
      <c r="W144" s="17"/>
      <c r="X144" s="17"/>
      <c r="Y144" s="17"/>
      <c r="Z144" s="17"/>
      <c r="AA144" s="17"/>
    </row>
    <row r="145" spans="1:27">
      <c r="A145" s="72"/>
      <c r="B145" s="17"/>
      <c r="C145" s="17"/>
      <c r="D145" s="17"/>
      <c r="E145" s="17"/>
      <c r="F145" s="17"/>
      <c r="G145" s="339"/>
      <c r="H145" s="17"/>
      <c r="I145" s="17"/>
      <c r="J145" s="17"/>
      <c r="K145" s="17"/>
      <c r="L145" s="17"/>
      <c r="M145" s="17"/>
      <c r="N145" s="17"/>
      <c r="O145" s="17"/>
      <c r="P145" s="17"/>
      <c r="Q145" s="17"/>
      <c r="R145" s="17"/>
      <c r="S145" s="17"/>
      <c r="T145" s="17"/>
      <c r="U145" s="17"/>
      <c r="V145" s="17"/>
      <c r="W145" s="17"/>
      <c r="X145" s="17"/>
      <c r="Y145" s="17"/>
      <c r="Z145" s="17"/>
      <c r="AA145" s="17"/>
    </row>
    <row r="146" spans="1:27">
      <c r="A146" s="72"/>
      <c r="B146" s="17"/>
      <c r="C146" s="17"/>
      <c r="D146" s="17"/>
      <c r="E146" s="17"/>
      <c r="F146" s="17"/>
      <c r="G146" s="339"/>
      <c r="H146" s="17"/>
      <c r="I146" s="17"/>
      <c r="J146" s="17"/>
      <c r="K146" s="17"/>
      <c r="L146" s="17"/>
      <c r="M146" s="17"/>
      <c r="N146" s="17"/>
      <c r="O146" s="17"/>
      <c r="P146" s="17"/>
      <c r="Q146" s="17"/>
      <c r="R146" s="17"/>
      <c r="S146" s="17"/>
      <c r="T146" s="17"/>
      <c r="U146" s="17"/>
      <c r="V146" s="17"/>
      <c r="W146" s="17"/>
      <c r="X146" s="17"/>
      <c r="Y146" s="17"/>
      <c r="Z146" s="17"/>
      <c r="AA146" s="17"/>
    </row>
    <row r="147" spans="1:27">
      <c r="A147" s="72"/>
      <c r="B147" s="17"/>
      <c r="C147" s="17"/>
      <c r="D147" s="17"/>
      <c r="E147" s="17"/>
      <c r="F147" s="17"/>
      <c r="G147" s="339"/>
      <c r="H147" s="17"/>
      <c r="I147" s="17"/>
      <c r="J147" s="17"/>
      <c r="K147" s="17"/>
      <c r="L147" s="17"/>
      <c r="M147" s="17"/>
      <c r="N147" s="17"/>
      <c r="O147" s="17"/>
      <c r="P147" s="17"/>
      <c r="Q147" s="17"/>
      <c r="R147" s="17"/>
      <c r="S147" s="17"/>
      <c r="T147" s="17"/>
      <c r="U147" s="17"/>
      <c r="V147" s="17"/>
      <c r="W147" s="17"/>
      <c r="X147" s="17"/>
      <c r="Y147" s="17"/>
      <c r="Z147" s="17"/>
      <c r="AA147" s="17"/>
    </row>
    <row r="148" spans="1:27">
      <c r="A148" s="72"/>
      <c r="B148" s="17"/>
      <c r="C148" s="17"/>
      <c r="D148" s="17"/>
      <c r="E148" s="17"/>
      <c r="F148" s="17"/>
      <c r="G148" s="339"/>
      <c r="H148" s="17"/>
      <c r="I148" s="17"/>
      <c r="J148" s="17"/>
      <c r="K148" s="17"/>
      <c r="L148" s="17"/>
      <c r="M148" s="17"/>
      <c r="N148" s="17"/>
      <c r="O148" s="17"/>
      <c r="P148" s="17"/>
      <c r="Q148" s="17"/>
      <c r="R148" s="17"/>
      <c r="S148" s="17"/>
      <c r="T148" s="17"/>
      <c r="U148" s="17"/>
      <c r="V148" s="17"/>
      <c r="W148" s="17"/>
      <c r="X148" s="17"/>
      <c r="Y148" s="17"/>
      <c r="Z148" s="17"/>
      <c r="AA148" s="17"/>
    </row>
    <row r="149" spans="1:27">
      <c r="A149" s="72"/>
      <c r="B149" s="17"/>
      <c r="C149" s="17"/>
      <c r="D149" s="17"/>
      <c r="E149" s="17"/>
      <c r="F149" s="17"/>
      <c r="G149" s="339"/>
      <c r="H149" s="17"/>
      <c r="I149" s="17"/>
      <c r="J149" s="17"/>
      <c r="K149" s="17"/>
      <c r="L149" s="17"/>
      <c r="M149" s="17"/>
      <c r="N149" s="17"/>
      <c r="O149" s="17"/>
      <c r="P149" s="17"/>
      <c r="Q149" s="17"/>
      <c r="R149" s="17"/>
      <c r="S149" s="17"/>
      <c r="T149" s="17"/>
      <c r="U149" s="17"/>
      <c r="V149" s="17"/>
      <c r="W149" s="17"/>
      <c r="X149" s="17"/>
      <c r="Y149" s="17"/>
      <c r="Z149" s="17"/>
      <c r="AA149" s="17"/>
    </row>
    <row r="150" spans="1:27">
      <c r="A150" s="72"/>
      <c r="B150" s="17"/>
      <c r="C150" s="17"/>
      <c r="D150" s="17"/>
      <c r="E150" s="17"/>
      <c r="F150" s="17"/>
      <c r="G150" s="339"/>
      <c r="H150" s="17"/>
      <c r="I150" s="17"/>
      <c r="J150" s="17"/>
      <c r="K150" s="17"/>
      <c r="L150" s="17"/>
      <c r="M150" s="17"/>
      <c r="N150" s="17"/>
      <c r="O150" s="17"/>
      <c r="P150" s="17"/>
      <c r="Q150" s="17"/>
      <c r="R150" s="17"/>
      <c r="S150" s="17"/>
      <c r="T150" s="17"/>
      <c r="U150" s="17"/>
      <c r="V150" s="17"/>
      <c r="W150" s="17"/>
      <c r="X150" s="17"/>
      <c r="Y150" s="17"/>
      <c r="Z150" s="17"/>
      <c r="AA150" s="17"/>
    </row>
    <row r="151" spans="1:27">
      <c r="A151" s="72"/>
      <c r="B151" s="17"/>
      <c r="C151" s="17"/>
      <c r="D151" s="17"/>
      <c r="E151" s="17"/>
      <c r="F151" s="17"/>
      <c r="G151" s="339"/>
      <c r="H151" s="17"/>
      <c r="I151" s="17"/>
      <c r="J151" s="17"/>
      <c r="K151" s="17"/>
      <c r="L151" s="17"/>
      <c r="M151" s="17"/>
      <c r="N151" s="17"/>
      <c r="O151" s="17"/>
      <c r="P151" s="17"/>
      <c r="Q151" s="17"/>
      <c r="R151" s="17"/>
      <c r="S151" s="17"/>
      <c r="T151" s="17"/>
      <c r="U151" s="17"/>
      <c r="V151" s="17"/>
      <c r="W151" s="17"/>
      <c r="X151" s="17"/>
      <c r="Y151" s="17"/>
      <c r="Z151" s="17"/>
      <c r="AA151" s="17"/>
    </row>
    <row r="152" spans="1:27">
      <c r="A152" s="72"/>
      <c r="B152" s="17"/>
      <c r="C152" s="17"/>
      <c r="D152" s="17"/>
      <c r="E152" s="17"/>
      <c r="F152" s="17"/>
      <c r="G152" s="339"/>
      <c r="H152" s="17"/>
      <c r="I152" s="17"/>
      <c r="J152" s="17"/>
      <c r="K152" s="17"/>
      <c r="L152" s="17"/>
      <c r="M152" s="17"/>
      <c r="N152" s="17"/>
      <c r="O152" s="17"/>
      <c r="P152" s="17"/>
      <c r="Q152" s="17"/>
      <c r="R152" s="17"/>
      <c r="S152" s="17"/>
      <c r="T152" s="17"/>
      <c r="U152" s="17"/>
      <c r="V152" s="17"/>
      <c r="W152" s="17"/>
      <c r="X152" s="17"/>
      <c r="Y152" s="17"/>
      <c r="Z152" s="17"/>
      <c r="AA152" s="17"/>
    </row>
    <row r="153" spans="1:27">
      <c r="A153" s="72"/>
      <c r="B153" s="17"/>
      <c r="C153" s="17"/>
      <c r="D153" s="17"/>
      <c r="E153" s="17"/>
      <c r="F153" s="17"/>
      <c r="G153" s="339"/>
      <c r="H153" s="17"/>
      <c r="I153" s="17"/>
      <c r="J153" s="17"/>
      <c r="K153" s="17"/>
      <c r="L153" s="17"/>
      <c r="M153" s="17"/>
      <c r="N153" s="17"/>
      <c r="O153" s="17"/>
      <c r="P153" s="17"/>
      <c r="Q153" s="17"/>
      <c r="R153" s="17"/>
      <c r="S153" s="17"/>
      <c r="T153" s="17"/>
      <c r="U153" s="17"/>
      <c r="V153" s="17"/>
      <c r="W153" s="17"/>
      <c r="X153" s="17"/>
      <c r="Y153" s="17"/>
      <c r="Z153" s="17"/>
      <c r="AA153" s="17"/>
    </row>
    <row r="154" spans="1:27">
      <c r="A154" s="72"/>
      <c r="B154" s="17"/>
      <c r="C154" s="17"/>
      <c r="D154" s="17"/>
      <c r="E154" s="17"/>
      <c r="F154" s="17"/>
      <c r="G154" s="339"/>
      <c r="H154" s="17"/>
      <c r="I154" s="17"/>
      <c r="J154" s="17"/>
      <c r="K154" s="17"/>
      <c r="L154" s="17"/>
      <c r="M154" s="17"/>
      <c r="N154" s="17"/>
      <c r="O154" s="17"/>
      <c r="P154" s="17"/>
      <c r="Q154" s="17"/>
      <c r="R154" s="17"/>
      <c r="S154" s="17"/>
      <c r="T154" s="17"/>
      <c r="U154" s="17"/>
      <c r="V154" s="17"/>
      <c r="W154" s="17"/>
      <c r="X154" s="17"/>
      <c r="Y154" s="17"/>
      <c r="Z154" s="17"/>
      <c r="AA154" s="17"/>
    </row>
    <row r="155" spans="1:27">
      <c r="A155" s="72"/>
      <c r="B155" s="17"/>
      <c r="C155" s="17"/>
      <c r="D155" s="17"/>
      <c r="E155" s="17"/>
      <c r="F155" s="17"/>
      <c r="G155" s="339"/>
      <c r="H155" s="17"/>
      <c r="I155" s="17"/>
      <c r="J155" s="17"/>
      <c r="K155" s="17"/>
      <c r="L155" s="17"/>
      <c r="M155" s="17"/>
      <c r="N155" s="17"/>
      <c r="O155" s="17"/>
      <c r="P155" s="17"/>
      <c r="Q155" s="17"/>
      <c r="R155" s="17"/>
      <c r="S155" s="17"/>
      <c r="T155" s="17"/>
      <c r="U155" s="17"/>
      <c r="V155" s="17"/>
      <c r="W155" s="17"/>
      <c r="X155" s="17"/>
      <c r="Y155" s="17"/>
      <c r="Z155" s="17"/>
      <c r="AA155" s="17"/>
    </row>
    <row r="156" spans="1:27">
      <c r="A156" s="72"/>
      <c r="B156" s="17"/>
      <c r="C156" s="17"/>
      <c r="D156" s="17"/>
      <c r="E156" s="17"/>
      <c r="F156" s="17"/>
      <c r="G156" s="339"/>
      <c r="H156" s="17"/>
      <c r="I156" s="17"/>
      <c r="J156" s="17"/>
      <c r="K156" s="17"/>
      <c r="L156" s="17"/>
      <c r="M156" s="17"/>
      <c r="N156" s="17"/>
      <c r="O156" s="17"/>
      <c r="P156" s="17"/>
      <c r="Q156" s="17"/>
      <c r="R156" s="17"/>
      <c r="S156" s="17"/>
      <c r="T156" s="17"/>
      <c r="U156" s="17"/>
      <c r="V156" s="17"/>
      <c r="W156" s="17"/>
      <c r="X156" s="17"/>
      <c r="Y156" s="17"/>
      <c r="Z156" s="17"/>
      <c r="AA156" s="17"/>
    </row>
    <row r="157" spans="1:27">
      <c r="A157" s="72"/>
      <c r="B157" s="17"/>
      <c r="C157" s="17"/>
      <c r="D157" s="17"/>
      <c r="E157" s="17"/>
      <c r="F157" s="17"/>
      <c r="G157" s="339"/>
      <c r="H157" s="17"/>
      <c r="I157" s="17"/>
      <c r="J157" s="17"/>
      <c r="K157" s="17"/>
      <c r="L157" s="17"/>
      <c r="M157" s="17"/>
      <c r="N157" s="17"/>
      <c r="O157" s="17"/>
      <c r="P157" s="17"/>
      <c r="Q157" s="17"/>
      <c r="R157" s="17"/>
      <c r="S157" s="17"/>
      <c r="T157" s="17"/>
      <c r="U157" s="17"/>
      <c r="V157" s="17"/>
      <c r="W157" s="17"/>
      <c r="X157" s="17"/>
      <c r="Y157" s="17"/>
      <c r="Z157" s="17"/>
      <c r="AA157" s="17"/>
    </row>
    <row r="158" spans="1:27">
      <c r="A158" s="72"/>
      <c r="B158" s="17"/>
      <c r="C158" s="17"/>
      <c r="D158" s="17"/>
      <c r="E158" s="17"/>
      <c r="F158" s="17"/>
      <c r="G158" s="339"/>
      <c r="H158" s="17"/>
      <c r="I158" s="17"/>
      <c r="J158" s="17"/>
      <c r="K158" s="17"/>
      <c r="L158" s="17"/>
      <c r="M158" s="17"/>
      <c r="N158" s="17"/>
      <c r="O158" s="17"/>
      <c r="P158" s="17"/>
      <c r="Q158" s="17"/>
      <c r="R158" s="17"/>
      <c r="S158" s="17"/>
      <c r="T158" s="17"/>
      <c r="U158" s="17"/>
      <c r="V158" s="17"/>
      <c r="W158" s="17"/>
      <c r="X158" s="17"/>
      <c r="Y158" s="17"/>
      <c r="Z158" s="17"/>
      <c r="AA158" s="17"/>
    </row>
    <row r="159" spans="1:27">
      <c r="A159" s="72"/>
      <c r="B159" s="17"/>
      <c r="C159" s="17"/>
      <c r="D159" s="17"/>
      <c r="E159" s="17"/>
      <c r="F159" s="17"/>
      <c r="G159" s="339"/>
      <c r="H159" s="17"/>
      <c r="I159" s="17"/>
      <c r="J159" s="17"/>
      <c r="K159" s="17"/>
      <c r="L159" s="17"/>
      <c r="M159" s="17"/>
      <c r="N159" s="17"/>
      <c r="O159" s="17"/>
      <c r="P159" s="17"/>
      <c r="Q159" s="17"/>
      <c r="R159" s="17"/>
      <c r="S159" s="17"/>
      <c r="T159" s="17"/>
      <c r="U159" s="17"/>
      <c r="V159" s="17"/>
      <c r="W159" s="17"/>
      <c r="X159" s="17"/>
      <c r="Y159" s="17"/>
      <c r="Z159" s="17"/>
      <c r="AA159" s="17"/>
    </row>
    <row r="160" spans="1:27">
      <c r="A160" s="72"/>
      <c r="B160" s="17"/>
      <c r="C160" s="17"/>
      <c r="D160" s="17"/>
      <c r="E160" s="17"/>
      <c r="F160" s="17"/>
      <c r="G160" s="339"/>
      <c r="H160" s="17"/>
      <c r="I160" s="17"/>
      <c r="J160" s="17"/>
      <c r="K160" s="17"/>
      <c r="L160" s="17"/>
      <c r="M160" s="17"/>
      <c r="N160" s="17"/>
      <c r="O160" s="17"/>
      <c r="P160" s="17"/>
      <c r="Q160" s="17"/>
      <c r="R160" s="17"/>
      <c r="S160" s="17"/>
      <c r="T160" s="17"/>
      <c r="U160" s="17"/>
      <c r="V160" s="17"/>
      <c r="W160" s="17"/>
      <c r="X160" s="17"/>
      <c r="Y160" s="17"/>
      <c r="Z160" s="17"/>
      <c r="AA160" s="17"/>
    </row>
    <row r="161" spans="1:27">
      <c r="A161" s="72"/>
      <c r="B161" s="17"/>
      <c r="C161" s="17"/>
      <c r="D161" s="17"/>
      <c r="E161" s="17"/>
      <c r="F161" s="17"/>
      <c r="G161" s="339"/>
      <c r="H161" s="17"/>
      <c r="I161" s="17"/>
      <c r="J161" s="17"/>
      <c r="K161" s="17"/>
      <c r="L161" s="17"/>
      <c r="M161" s="17"/>
      <c r="N161" s="17"/>
      <c r="O161" s="17"/>
      <c r="P161" s="17"/>
      <c r="Q161" s="17"/>
      <c r="R161" s="17"/>
      <c r="S161" s="17"/>
      <c r="T161" s="17"/>
      <c r="U161" s="17"/>
      <c r="V161" s="17"/>
      <c r="W161" s="17"/>
      <c r="X161" s="17"/>
      <c r="Y161" s="17"/>
      <c r="Z161" s="17"/>
      <c r="AA161" s="17"/>
    </row>
    <row r="162" spans="1:27">
      <c r="A162" s="72"/>
      <c r="B162" s="17"/>
      <c r="C162" s="17"/>
      <c r="D162" s="17"/>
      <c r="E162" s="17"/>
      <c r="F162" s="17"/>
      <c r="G162" s="339"/>
      <c r="H162" s="17"/>
      <c r="I162" s="17"/>
      <c r="J162" s="17"/>
      <c r="K162" s="17"/>
      <c r="L162" s="17"/>
      <c r="M162" s="17"/>
      <c r="N162" s="17"/>
      <c r="O162" s="17"/>
      <c r="P162" s="17"/>
      <c r="Q162" s="17"/>
      <c r="R162" s="17"/>
      <c r="S162" s="17"/>
      <c r="T162" s="17"/>
      <c r="U162" s="17"/>
      <c r="V162" s="17"/>
      <c r="W162" s="17"/>
      <c r="X162" s="17"/>
      <c r="Y162" s="17"/>
      <c r="Z162" s="17"/>
      <c r="AA162" s="17"/>
    </row>
    <row r="163" spans="1:27">
      <c r="A163" s="72"/>
      <c r="B163" s="17"/>
      <c r="C163" s="17"/>
      <c r="D163" s="17"/>
      <c r="E163" s="17"/>
      <c r="F163" s="17"/>
      <c r="G163" s="339"/>
      <c r="H163" s="17"/>
      <c r="I163" s="17"/>
      <c r="J163" s="17"/>
      <c r="K163" s="17"/>
      <c r="L163" s="17"/>
      <c r="M163" s="17"/>
      <c r="N163" s="17"/>
      <c r="O163" s="17"/>
      <c r="P163" s="17"/>
      <c r="Q163" s="17"/>
      <c r="R163" s="17"/>
      <c r="S163" s="17"/>
      <c r="T163" s="17"/>
      <c r="U163" s="17"/>
      <c r="V163" s="17"/>
      <c r="W163" s="17"/>
      <c r="X163" s="17"/>
      <c r="Y163" s="17"/>
      <c r="Z163" s="17"/>
      <c r="AA163" s="17"/>
    </row>
    <row r="164" spans="1:27">
      <c r="A164" s="72"/>
      <c r="B164" s="17"/>
      <c r="C164" s="17"/>
      <c r="D164" s="17"/>
      <c r="E164" s="17"/>
      <c r="F164" s="17"/>
      <c r="G164" s="339"/>
      <c r="H164" s="17"/>
      <c r="I164" s="17"/>
      <c r="J164" s="17"/>
      <c r="K164" s="17"/>
      <c r="L164" s="17"/>
      <c r="M164" s="17"/>
      <c r="N164" s="17"/>
      <c r="O164" s="17"/>
      <c r="P164" s="17"/>
      <c r="Q164" s="17"/>
      <c r="R164" s="17"/>
      <c r="S164" s="17"/>
      <c r="T164" s="17"/>
      <c r="U164" s="17"/>
      <c r="V164" s="17"/>
      <c r="W164" s="17"/>
      <c r="X164" s="17"/>
      <c r="Y164" s="17"/>
      <c r="Z164" s="17"/>
      <c r="AA164" s="17"/>
    </row>
    <row r="165" spans="1:27">
      <c r="A165" s="72"/>
      <c r="B165" s="17"/>
      <c r="C165" s="17"/>
      <c r="D165" s="17"/>
      <c r="E165" s="17"/>
      <c r="F165" s="17"/>
      <c r="G165" s="339"/>
      <c r="H165" s="17"/>
      <c r="I165" s="17"/>
      <c r="J165" s="17"/>
      <c r="K165" s="17"/>
      <c r="L165" s="17"/>
      <c r="M165" s="17"/>
      <c r="N165" s="17"/>
      <c r="O165" s="17"/>
      <c r="P165" s="17"/>
      <c r="Q165" s="17"/>
      <c r="R165" s="17"/>
      <c r="S165" s="17"/>
      <c r="T165" s="17"/>
      <c r="U165" s="17"/>
      <c r="V165" s="17"/>
      <c r="W165" s="17"/>
      <c r="X165" s="17"/>
      <c r="Y165" s="17"/>
      <c r="Z165" s="17"/>
      <c r="AA165" s="17"/>
    </row>
    <row r="166" spans="1:27">
      <c r="A166" s="72"/>
      <c r="B166" s="17"/>
      <c r="C166" s="17"/>
      <c r="D166" s="17"/>
      <c r="E166" s="17"/>
      <c r="F166" s="17"/>
      <c r="G166" s="339"/>
      <c r="H166" s="17"/>
      <c r="I166" s="17"/>
      <c r="J166" s="17"/>
      <c r="K166" s="17"/>
      <c r="L166" s="17"/>
      <c r="M166" s="17"/>
      <c r="N166" s="17"/>
      <c r="O166" s="17"/>
      <c r="P166" s="17"/>
      <c r="Q166" s="17"/>
      <c r="R166" s="17"/>
      <c r="S166" s="17"/>
      <c r="T166" s="17"/>
      <c r="U166" s="17"/>
      <c r="V166" s="17"/>
      <c r="W166" s="17"/>
      <c r="X166" s="17"/>
      <c r="Y166" s="17"/>
      <c r="Z166" s="17"/>
      <c r="AA166" s="17"/>
    </row>
    <row r="167" spans="1:27">
      <c r="A167" s="72"/>
      <c r="B167" s="17"/>
      <c r="C167" s="17"/>
      <c r="D167" s="17"/>
      <c r="E167" s="17"/>
      <c r="F167" s="17"/>
      <c r="G167" s="339"/>
      <c r="H167" s="17"/>
      <c r="I167" s="17"/>
      <c r="J167" s="17"/>
      <c r="K167" s="17"/>
      <c r="L167" s="17"/>
      <c r="M167" s="17"/>
      <c r="N167" s="17"/>
      <c r="O167" s="17"/>
      <c r="P167" s="17"/>
      <c r="Q167" s="17"/>
      <c r="R167" s="17"/>
      <c r="S167" s="17"/>
      <c r="T167" s="17"/>
      <c r="U167" s="17"/>
      <c r="V167" s="17"/>
      <c r="W167" s="17"/>
      <c r="X167" s="17"/>
      <c r="Y167" s="17"/>
      <c r="Z167" s="17"/>
      <c r="AA167" s="17"/>
    </row>
    <row r="168" spans="1:27">
      <c r="A168" s="72"/>
      <c r="B168" s="17"/>
      <c r="C168" s="17"/>
      <c r="D168" s="17"/>
      <c r="E168" s="17"/>
      <c r="F168" s="17"/>
      <c r="G168" s="339"/>
      <c r="H168" s="17"/>
      <c r="I168" s="17"/>
      <c r="J168" s="17"/>
      <c r="K168" s="17"/>
      <c r="L168" s="17"/>
      <c r="M168" s="17"/>
      <c r="N168" s="17"/>
      <c r="O168" s="17"/>
      <c r="P168" s="17"/>
      <c r="Q168" s="17"/>
      <c r="R168" s="17"/>
      <c r="S168" s="17"/>
      <c r="T168" s="17"/>
      <c r="U168" s="17"/>
      <c r="V168" s="17"/>
      <c r="W168" s="17"/>
      <c r="X168" s="17"/>
      <c r="Y168" s="17"/>
      <c r="Z168" s="17"/>
      <c r="AA168" s="17"/>
    </row>
    <row r="169" spans="1:27">
      <c r="A169" s="72"/>
      <c r="B169" s="17"/>
      <c r="C169" s="17"/>
      <c r="D169" s="17"/>
      <c r="E169" s="17"/>
      <c r="F169" s="17"/>
      <c r="G169" s="339"/>
      <c r="H169" s="17"/>
      <c r="I169" s="17"/>
      <c r="J169" s="17"/>
      <c r="K169" s="17"/>
      <c r="L169" s="17"/>
      <c r="M169" s="17"/>
      <c r="N169" s="17"/>
      <c r="O169" s="17"/>
      <c r="P169" s="17"/>
      <c r="Q169" s="17"/>
      <c r="R169" s="17"/>
      <c r="S169" s="17"/>
      <c r="T169" s="17"/>
      <c r="U169" s="17"/>
      <c r="V169" s="17"/>
      <c r="W169" s="17"/>
      <c r="X169" s="17"/>
      <c r="Y169" s="17"/>
      <c r="Z169" s="17"/>
      <c r="AA169" s="17"/>
    </row>
    <row r="170" spans="1:27">
      <c r="A170" s="72"/>
      <c r="B170" s="17"/>
      <c r="C170" s="17"/>
      <c r="D170" s="17"/>
      <c r="E170" s="17"/>
      <c r="F170" s="17"/>
      <c r="G170" s="339"/>
      <c r="H170" s="17"/>
      <c r="I170" s="17"/>
      <c r="J170" s="17"/>
      <c r="K170" s="17"/>
      <c r="L170" s="17"/>
      <c r="M170" s="17"/>
      <c r="N170" s="17"/>
      <c r="O170" s="17"/>
      <c r="P170" s="17"/>
      <c r="Q170" s="17"/>
      <c r="R170" s="17"/>
      <c r="S170" s="17"/>
      <c r="T170" s="17"/>
      <c r="U170" s="17"/>
      <c r="V170" s="17"/>
      <c r="W170" s="17"/>
      <c r="X170" s="17"/>
      <c r="Y170" s="17"/>
      <c r="Z170" s="17"/>
      <c r="AA170" s="17"/>
    </row>
    <row r="171" spans="1:27">
      <c r="A171" s="72"/>
      <c r="B171" s="17"/>
      <c r="C171" s="17"/>
      <c r="D171" s="17"/>
      <c r="E171" s="17"/>
      <c r="F171" s="17"/>
      <c r="G171" s="339"/>
      <c r="H171" s="17"/>
      <c r="I171" s="17"/>
      <c r="J171" s="17"/>
      <c r="K171" s="17"/>
      <c r="L171" s="17"/>
      <c r="M171" s="17"/>
      <c r="N171" s="17"/>
      <c r="O171" s="17"/>
      <c r="P171" s="17"/>
      <c r="Q171" s="17"/>
      <c r="R171" s="17"/>
      <c r="S171" s="17"/>
      <c r="T171" s="17"/>
      <c r="U171" s="17"/>
      <c r="V171" s="17"/>
      <c r="W171" s="17"/>
      <c r="X171" s="17"/>
      <c r="Y171" s="17"/>
      <c r="Z171" s="17"/>
      <c r="AA171" s="17"/>
    </row>
    <row r="172" spans="1:27">
      <c r="A172" s="72"/>
      <c r="B172" s="17"/>
      <c r="C172" s="17"/>
      <c r="D172" s="17"/>
      <c r="E172" s="17"/>
      <c r="F172" s="17"/>
      <c r="G172" s="339"/>
      <c r="H172" s="17"/>
      <c r="I172" s="17"/>
      <c r="J172" s="17"/>
      <c r="K172" s="17"/>
      <c r="L172" s="17"/>
      <c r="M172" s="17"/>
      <c r="N172" s="17"/>
      <c r="O172" s="17"/>
      <c r="P172" s="17"/>
      <c r="Q172" s="17"/>
      <c r="R172" s="17"/>
      <c r="S172" s="17"/>
      <c r="T172" s="17"/>
      <c r="U172" s="17"/>
      <c r="V172" s="17"/>
      <c r="W172" s="17"/>
      <c r="X172" s="17"/>
      <c r="Y172" s="17"/>
      <c r="Z172" s="17"/>
      <c r="AA172" s="17"/>
    </row>
    <row r="173" spans="1:27">
      <c r="A173" s="72"/>
      <c r="B173" s="17"/>
      <c r="C173" s="17"/>
      <c r="D173" s="17"/>
      <c r="E173" s="17"/>
      <c r="F173" s="17"/>
      <c r="G173" s="339"/>
      <c r="H173" s="17"/>
      <c r="I173" s="17"/>
      <c r="J173" s="17"/>
      <c r="K173" s="17"/>
      <c r="L173" s="17"/>
      <c r="M173" s="17"/>
      <c r="N173" s="17"/>
      <c r="O173" s="17"/>
      <c r="P173" s="17"/>
      <c r="Q173" s="17"/>
      <c r="R173" s="17"/>
      <c r="S173" s="17"/>
      <c r="T173" s="17"/>
      <c r="U173" s="17"/>
      <c r="V173" s="17"/>
      <c r="W173" s="17"/>
      <c r="X173" s="17"/>
      <c r="Y173" s="17"/>
      <c r="Z173" s="17"/>
      <c r="AA173" s="17"/>
    </row>
    <row r="174" spans="1:27">
      <c r="A174" s="72"/>
      <c r="B174" s="17"/>
      <c r="C174" s="17"/>
      <c r="D174" s="17"/>
      <c r="E174" s="17"/>
      <c r="F174" s="17"/>
      <c r="G174" s="339"/>
      <c r="H174" s="17"/>
      <c r="I174" s="17"/>
      <c r="J174" s="17"/>
      <c r="K174" s="17"/>
      <c r="L174" s="17"/>
      <c r="M174" s="17"/>
      <c r="N174" s="17"/>
      <c r="O174" s="17"/>
      <c r="P174" s="17"/>
      <c r="Q174" s="17"/>
      <c r="R174" s="17"/>
      <c r="S174" s="17"/>
      <c r="T174" s="17"/>
      <c r="U174" s="17"/>
      <c r="V174" s="17"/>
      <c r="W174" s="17"/>
      <c r="X174" s="17"/>
      <c r="Y174" s="17"/>
      <c r="Z174" s="17"/>
      <c r="AA174" s="17"/>
    </row>
    <row r="175" spans="1:27">
      <c r="A175" s="72"/>
      <c r="B175" s="17"/>
      <c r="C175" s="17"/>
      <c r="D175" s="17"/>
      <c r="E175" s="17"/>
      <c r="F175" s="17"/>
      <c r="G175" s="339"/>
      <c r="H175" s="17"/>
      <c r="I175" s="17"/>
      <c r="J175" s="17"/>
      <c r="K175" s="17"/>
      <c r="L175" s="17"/>
      <c r="M175" s="17"/>
      <c r="N175" s="17"/>
      <c r="O175" s="17"/>
      <c r="P175" s="17"/>
      <c r="Q175" s="17"/>
      <c r="R175" s="17"/>
      <c r="S175" s="17"/>
      <c r="T175" s="17"/>
      <c r="U175" s="17"/>
      <c r="V175" s="17"/>
      <c r="W175" s="17"/>
      <c r="X175" s="17"/>
      <c r="Y175" s="17"/>
      <c r="Z175" s="17"/>
      <c r="AA175" s="17"/>
    </row>
    <row r="176" spans="1:27">
      <c r="A176" s="72"/>
      <c r="B176" s="17"/>
      <c r="C176" s="17"/>
      <c r="D176" s="17"/>
      <c r="E176" s="17"/>
      <c r="F176" s="17"/>
      <c r="G176" s="339"/>
      <c r="H176" s="17"/>
      <c r="I176" s="17"/>
      <c r="J176" s="17"/>
      <c r="K176" s="17"/>
      <c r="L176" s="17"/>
      <c r="M176" s="17"/>
      <c r="N176" s="17"/>
      <c r="O176" s="17"/>
      <c r="P176" s="17"/>
      <c r="Q176" s="17"/>
      <c r="R176" s="17"/>
      <c r="S176" s="17"/>
      <c r="T176" s="17"/>
      <c r="U176" s="17"/>
      <c r="V176" s="17"/>
      <c r="W176" s="17"/>
      <c r="X176" s="17"/>
      <c r="Y176" s="17"/>
      <c r="Z176" s="17"/>
      <c r="AA176" s="17"/>
    </row>
    <row r="177" spans="1:27">
      <c r="A177" s="72"/>
      <c r="B177" s="17"/>
      <c r="C177" s="17"/>
      <c r="D177" s="17"/>
      <c r="E177" s="17"/>
      <c r="F177" s="17"/>
      <c r="G177" s="339"/>
      <c r="H177" s="17"/>
      <c r="I177" s="17"/>
      <c r="J177" s="17"/>
      <c r="K177" s="17"/>
      <c r="L177" s="17"/>
      <c r="M177" s="17"/>
      <c r="N177" s="17"/>
      <c r="O177" s="17"/>
      <c r="P177" s="17"/>
      <c r="Q177" s="17"/>
      <c r="R177" s="17"/>
      <c r="S177" s="17"/>
      <c r="T177" s="17"/>
      <c r="U177" s="17"/>
      <c r="V177" s="17"/>
      <c r="W177" s="17"/>
      <c r="X177" s="17"/>
      <c r="Y177" s="17"/>
      <c r="Z177" s="17"/>
      <c r="AA177" s="17"/>
    </row>
    <row r="178" spans="1:27">
      <c r="A178" s="72"/>
      <c r="B178" s="17"/>
      <c r="C178" s="17"/>
      <c r="D178" s="17"/>
      <c r="E178" s="17"/>
      <c r="F178" s="17"/>
      <c r="G178" s="339"/>
      <c r="H178" s="17"/>
      <c r="I178" s="17"/>
      <c r="J178" s="17"/>
      <c r="K178" s="17"/>
      <c r="L178" s="17"/>
      <c r="M178" s="17"/>
      <c r="N178" s="17"/>
      <c r="O178" s="17"/>
      <c r="P178" s="17"/>
      <c r="Q178" s="17"/>
      <c r="R178" s="17"/>
      <c r="S178" s="17"/>
      <c r="T178" s="17"/>
      <c r="U178" s="17"/>
      <c r="V178" s="17"/>
      <c r="W178" s="17"/>
      <c r="X178" s="17"/>
      <c r="Y178" s="17"/>
      <c r="Z178" s="17"/>
      <c r="AA178" s="17"/>
    </row>
    <row r="179" spans="1:27">
      <c r="A179" s="72"/>
      <c r="B179" s="17"/>
      <c r="C179" s="17"/>
      <c r="D179" s="17"/>
      <c r="E179" s="17"/>
      <c r="F179" s="17"/>
      <c r="G179" s="339"/>
      <c r="H179" s="17"/>
      <c r="I179" s="17"/>
      <c r="J179" s="17"/>
      <c r="K179" s="17"/>
      <c r="L179" s="17"/>
      <c r="M179" s="17"/>
      <c r="N179" s="17"/>
      <c r="O179" s="17"/>
      <c r="P179" s="17"/>
      <c r="Q179" s="17"/>
      <c r="R179" s="17"/>
      <c r="S179" s="17"/>
      <c r="T179" s="17"/>
      <c r="U179" s="17"/>
      <c r="V179" s="17"/>
      <c r="W179" s="17"/>
      <c r="X179" s="17"/>
      <c r="Y179" s="17"/>
      <c r="Z179" s="17"/>
      <c r="AA179" s="17"/>
    </row>
    <row r="180" spans="1:27" ht="15.75" thickBot="1">
      <c r="A180" s="112"/>
      <c r="B180" s="113"/>
      <c r="C180" s="351"/>
      <c r="D180" s="351"/>
      <c r="E180" s="351"/>
      <c r="F180" s="113"/>
      <c r="G180" s="355"/>
      <c r="H180" s="17"/>
      <c r="I180" s="17"/>
      <c r="J180" s="17"/>
      <c r="K180" s="17"/>
      <c r="L180" s="17"/>
      <c r="M180" s="17"/>
      <c r="N180" s="17"/>
      <c r="O180" s="17"/>
      <c r="P180" s="17"/>
      <c r="Q180" s="17"/>
      <c r="R180" s="17"/>
      <c r="S180" s="17"/>
      <c r="T180" s="17"/>
      <c r="U180" s="17"/>
      <c r="V180" s="17"/>
      <c r="W180" s="17"/>
      <c r="X180" s="17"/>
      <c r="Y180" s="17"/>
      <c r="Z180" s="17"/>
      <c r="AA180" s="17"/>
    </row>
    <row r="181" spans="1:27">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row>
    <row r="182" spans="1:27" ht="15.75">
      <c r="A182" s="115" t="s">
        <v>1351</v>
      </c>
      <c r="B182" s="17"/>
      <c r="C182" s="17"/>
      <c r="D182" s="17"/>
      <c r="E182" s="352"/>
      <c r="F182" s="17"/>
      <c r="G182" s="17"/>
      <c r="H182" s="17"/>
      <c r="I182" s="17"/>
      <c r="J182" s="17"/>
      <c r="K182" s="17"/>
      <c r="L182" s="17"/>
      <c r="M182" s="17"/>
      <c r="N182" s="17"/>
      <c r="O182" s="17"/>
      <c r="P182" s="17"/>
      <c r="Q182" s="17"/>
      <c r="R182" s="17"/>
      <c r="S182" s="17"/>
      <c r="T182" s="17"/>
      <c r="U182" s="17"/>
      <c r="V182" s="17"/>
      <c r="W182" s="17"/>
      <c r="X182" s="17"/>
      <c r="Y182" s="17"/>
      <c r="Z182" s="17"/>
      <c r="AA182" s="17"/>
    </row>
    <row r="183" spans="1:27">
      <c r="A183" s="69" t="s">
        <v>1355</v>
      </c>
      <c r="B183" s="69"/>
      <c r="C183" s="69"/>
      <c r="D183" s="69"/>
      <c r="E183" s="69"/>
      <c r="F183" s="69"/>
      <c r="G183" s="69"/>
      <c r="H183" s="17"/>
      <c r="I183" s="17"/>
      <c r="J183" s="17"/>
      <c r="K183" s="17"/>
      <c r="L183" s="17"/>
      <c r="M183" s="17"/>
      <c r="N183" s="17"/>
      <c r="O183" s="17"/>
      <c r="P183" s="17"/>
      <c r="Q183" s="17"/>
      <c r="R183" s="17"/>
      <c r="S183" s="17"/>
      <c r="T183" s="17"/>
      <c r="U183" s="17"/>
      <c r="V183" s="17"/>
      <c r="W183" s="17"/>
      <c r="X183" s="17"/>
      <c r="Y183" s="17"/>
      <c r="Z183" s="17"/>
      <c r="AA183" s="17"/>
    </row>
    <row r="184" spans="1:27" ht="15.75" thickBot="1">
      <c r="A184" s="17"/>
      <c r="B184" s="17" t="str">
        <f>'Data Sheet'!$C$25</f>
        <v>Central Hudson Gas &amp; Electric</v>
      </c>
      <c r="C184" s="17"/>
      <c r="D184" s="17"/>
      <c r="E184" s="17"/>
      <c r="F184" s="836" t="str">
        <f>'Data Sheet'!$C$40</f>
        <v>4/15/2015</v>
      </c>
      <c r="G184" s="17" t="str">
        <f>'Data Sheet'!$C$38</f>
        <v>12/31/14</v>
      </c>
      <c r="H184" s="17"/>
      <c r="I184" s="17"/>
      <c r="J184" s="17"/>
      <c r="K184" s="17"/>
      <c r="L184" s="17"/>
      <c r="M184" s="17"/>
      <c r="N184" s="17"/>
      <c r="O184" s="17"/>
      <c r="P184" s="17"/>
      <c r="Q184" s="17"/>
      <c r="R184" s="17"/>
      <c r="S184" s="17"/>
      <c r="T184" s="17"/>
      <c r="U184" s="17"/>
      <c r="V184" s="17"/>
      <c r="W184" s="17"/>
      <c r="X184" s="17"/>
      <c r="Y184" s="17"/>
      <c r="Z184" s="17"/>
      <c r="AA184" s="17"/>
    </row>
    <row r="185" spans="1:27">
      <c r="A185" s="29"/>
      <c r="B185" s="66"/>
      <c r="C185" s="66"/>
      <c r="D185" s="66"/>
      <c r="E185" s="66"/>
      <c r="F185" s="66"/>
      <c r="G185" s="67"/>
      <c r="H185" s="17"/>
      <c r="I185" s="17"/>
      <c r="J185" s="17"/>
      <c r="K185" s="17"/>
      <c r="L185" s="17"/>
      <c r="M185" s="17"/>
      <c r="N185" s="17"/>
      <c r="O185" s="17"/>
      <c r="P185" s="17"/>
      <c r="Q185" s="17"/>
      <c r="R185" s="17"/>
      <c r="S185" s="17"/>
      <c r="T185" s="17"/>
      <c r="U185" s="17"/>
      <c r="V185" s="17"/>
      <c r="W185" s="17"/>
      <c r="X185" s="17"/>
      <c r="Y185" s="17"/>
      <c r="Z185" s="17"/>
      <c r="AA185" s="17"/>
    </row>
    <row r="186" spans="1:27" ht="15.75">
      <c r="A186" s="353"/>
      <c r="B186" s="69" t="s">
        <v>1341</v>
      </c>
      <c r="C186" s="69"/>
      <c r="D186" s="69"/>
      <c r="E186" s="69"/>
      <c r="F186" s="69"/>
      <c r="G186" s="70"/>
      <c r="H186" s="17"/>
      <c r="I186" s="17"/>
      <c r="J186" s="17"/>
      <c r="K186" s="17"/>
      <c r="L186" s="17"/>
      <c r="M186" s="17"/>
      <c r="N186" s="17"/>
      <c r="O186" s="17"/>
      <c r="P186" s="17"/>
      <c r="Q186" s="17"/>
      <c r="R186" s="17"/>
      <c r="S186" s="17"/>
      <c r="T186" s="17"/>
      <c r="U186" s="17"/>
      <c r="V186" s="17"/>
      <c r="W186" s="17"/>
      <c r="X186" s="17"/>
      <c r="Y186" s="17"/>
      <c r="Z186" s="17"/>
      <c r="AA186" s="17"/>
    </row>
    <row r="187" spans="1:27">
      <c r="A187" s="72"/>
      <c r="B187" s="17"/>
      <c r="C187" s="17"/>
      <c r="D187" s="17"/>
      <c r="E187" s="17"/>
      <c r="F187" s="17"/>
      <c r="G187" s="73"/>
      <c r="H187" s="17"/>
      <c r="I187" s="17"/>
      <c r="J187" s="17"/>
      <c r="K187" s="17"/>
      <c r="L187" s="17"/>
      <c r="M187" s="17"/>
      <c r="N187" s="17"/>
      <c r="O187" s="17"/>
      <c r="P187" s="17"/>
      <c r="Q187" s="17"/>
      <c r="R187" s="17"/>
      <c r="S187" s="17"/>
      <c r="T187" s="17"/>
      <c r="U187" s="17"/>
      <c r="V187" s="17"/>
      <c r="W187" s="17"/>
      <c r="X187" s="17"/>
      <c r="Y187" s="17"/>
      <c r="Z187" s="17"/>
      <c r="AA187" s="17"/>
    </row>
    <row r="188" spans="1:27">
      <c r="A188" s="87"/>
      <c r="B188" s="89"/>
      <c r="C188" s="89"/>
      <c r="D188" s="89"/>
      <c r="E188" s="89"/>
      <c r="F188" s="89"/>
      <c r="G188" s="354"/>
      <c r="H188" s="17"/>
      <c r="I188" s="17"/>
      <c r="J188" s="17"/>
      <c r="K188" s="17"/>
      <c r="L188" s="17"/>
      <c r="M188" s="17"/>
      <c r="N188" s="17"/>
      <c r="O188" s="17"/>
      <c r="P188" s="17"/>
      <c r="Q188" s="17"/>
      <c r="R188" s="17"/>
      <c r="S188" s="17"/>
      <c r="T188" s="17"/>
      <c r="U188" s="17"/>
      <c r="V188" s="17"/>
      <c r="W188" s="17"/>
      <c r="X188" s="17"/>
      <c r="Y188" s="17"/>
      <c r="Z188" s="17"/>
      <c r="AA188" s="17"/>
    </row>
    <row r="189" spans="1:27">
      <c r="A189" s="72"/>
      <c r="B189" s="17"/>
      <c r="C189" s="17"/>
      <c r="D189" s="17"/>
      <c r="E189" s="17"/>
      <c r="F189" s="17"/>
      <c r="G189" s="339"/>
      <c r="H189" s="17"/>
      <c r="I189" s="17"/>
      <c r="J189" s="17"/>
      <c r="K189" s="17"/>
      <c r="L189" s="17"/>
      <c r="M189" s="17"/>
      <c r="N189" s="17"/>
      <c r="O189" s="17"/>
      <c r="P189" s="17"/>
      <c r="Q189" s="17"/>
      <c r="R189" s="17"/>
      <c r="S189" s="17"/>
      <c r="T189" s="17"/>
      <c r="U189" s="17"/>
      <c r="V189" s="17"/>
      <c r="W189" s="17"/>
      <c r="X189" s="17"/>
      <c r="Y189" s="17"/>
      <c r="Z189" s="17"/>
      <c r="AA189" s="17"/>
    </row>
    <row r="190" spans="1:27">
      <c r="A190" s="72"/>
      <c r="B190" s="17"/>
      <c r="C190" s="17"/>
      <c r="D190" s="17"/>
      <c r="E190" s="17"/>
      <c r="F190" s="17"/>
      <c r="G190" s="339"/>
      <c r="H190" s="17"/>
      <c r="I190" s="17"/>
      <c r="J190" s="17"/>
      <c r="K190" s="17"/>
      <c r="L190" s="17"/>
      <c r="M190" s="17"/>
      <c r="N190" s="17"/>
      <c r="O190" s="17"/>
      <c r="P190" s="17"/>
      <c r="Q190" s="17"/>
      <c r="R190" s="17"/>
      <c r="S190" s="17"/>
      <c r="T190" s="17"/>
      <c r="U190" s="17"/>
      <c r="V190" s="17"/>
      <c r="W190" s="17"/>
      <c r="X190" s="17"/>
      <c r="Y190" s="17"/>
      <c r="Z190" s="17"/>
      <c r="AA190" s="17"/>
    </row>
    <row r="191" spans="1:27">
      <c r="A191" s="72"/>
      <c r="B191" s="17"/>
      <c r="C191" s="17"/>
      <c r="D191" s="17"/>
      <c r="E191" s="17"/>
      <c r="F191" s="17"/>
      <c r="G191" s="339"/>
      <c r="H191" s="17"/>
      <c r="I191" s="17"/>
      <c r="J191" s="17"/>
      <c r="K191" s="17"/>
      <c r="L191" s="17"/>
      <c r="M191" s="17"/>
      <c r="N191" s="17"/>
      <c r="O191" s="17"/>
      <c r="P191" s="17"/>
      <c r="Q191" s="17"/>
      <c r="R191" s="17"/>
      <c r="S191" s="17"/>
      <c r="T191" s="17"/>
      <c r="U191" s="17"/>
      <c r="V191" s="17"/>
      <c r="W191" s="17"/>
      <c r="X191" s="17"/>
      <c r="Y191" s="17"/>
      <c r="Z191" s="17"/>
      <c r="AA191" s="17"/>
    </row>
    <row r="192" spans="1:27">
      <c r="A192" s="72"/>
      <c r="B192" s="17"/>
      <c r="C192" s="17"/>
      <c r="D192" s="17"/>
      <c r="E192" s="17"/>
      <c r="F192" s="17"/>
      <c r="G192" s="339"/>
      <c r="H192" s="17"/>
      <c r="I192" s="17"/>
      <c r="J192" s="17"/>
      <c r="K192" s="17"/>
      <c r="L192" s="17"/>
      <c r="M192" s="17"/>
      <c r="N192" s="17"/>
      <c r="O192" s="17"/>
      <c r="P192" s="17"/>
      <c r="Q192" s="17"/>
      <c r="R192" s="17"/>
      <c r="S192" s="17"/>
      <c r="T192" s="17"/>
      <c r="U192" s="17"/>
      <c r="V192" s="17"/>
      <c r="W192" s="17"/>
      <c r="X192" s="17"/>
      <c r="Y192" s="17"/>
      <c r="Z192" s="17"/>
      <c r="AA192" s="17"/>
    </row>
    <row r="193" spans="1:25">
      <c r="A193" s="72"/>
      <c r="B193" s="17"/>
      <c r="C193" s="17"/>
      <c r="D193" s="17"/>
      <c r="E193" s="17"/>
      <c r="F193" s="17"/>
      <c r="G193" s="339"/>
      <c r="H193" s="17"/>
      <c r="I193" s="17"/>
      <c r="J193" s="17"/>
      <c r="K193" s="17"/>
      <c r="L193" s="17"/>
      <c r="M193" s="17"/>
      <c r="N193" s="17"/>
      <c r="O193" s="17"/>
      <c r="P193" s="17"/>
      <c r="Q193" s="17"/>
      <c r="R193" s="17"/>
      <c r="S193" s="17"/>
      <c r="T193" s="17"/>
      <c r="U193" s="17"/>
      <c r="V193" s="17"/>
      <c r="W193" s="17"/>
      <c r="X193" s="17"/>
      <c r="Y193" s="17"/>
    </row>
    <row r="194" spans="1:25">
      <c r="A194" s="72"/>
      <c r="B194" s="17"/>
      <c r="C194" s="17"/>
      <c r="D194" s="17"/>
      <c r="E194" s="17"/>
      <c r="F194" s="17"/>
      <c r="G194" s="339"/>
      <c r="H194" s="17"/>
      <c r="I194" s="17"/>
      <c r="J194" s="17"/>
      <c r="K194" s="17"/>
      <c r="L194" s="17"/>
      <c r="M194" s="17"/>
      <c r="N194" s="17"/>
      <c r="O194" s="17"/>
      <c r="P194" s="17"/>
      <c r="Q194" s="17"/>
      <c r="R194" s="17"/>
      <c r="S194" s="17"/>
      <c r="T194" s="17"/>
      <c r="U194" s="17"/>
      <c r="V194" s="17"/>
      <c r="W194" s="17"/>
      <c r="X194" s="17"/>
      <c r="Y194" s="17"/>
    </row>
    <row r="195" spans="1:25">
      <c r="A195" s="72"/>
      <c r="B195" s="17"/>
      <c r="C195" s="17"/>
      <c r="D195" s="17"/>
      <c r="E195" s="17"/>
      <c r="F195" s="17"/>
      <c r="G195" s="339"/>
      <c r="H195" s="17"/>
      <c r="I195" s="17"/>
      <c r="J195" s="17"/>
      <c r="K195" s="17"/>
      <c r="L195" s="17"/>
      <c r="M195" s="17"/>
      <c r="N195" s="17"/>
      <c r="O195" s="17"/>
      <c r="P195" s="17"/>
      <c r="Q195" s="17"/>
      <c r="R195" s="17"/>
      <c r="S195" s="17"/>
      <c r="T195" s="17"/>
      <c r="U195" s="17"/>
      <c r="V195" s="17"/>
      <c r="W195" s="17"/>
      <c r="X195" s="17"/>
      <c r="Y195" s="17"/>
    </row>
    <row r="196" spans="1:25">
      <c r="A196" s="72"/>
      <c r="B196" s="17"/>
      <c r="C196" s="17"/>
      <c r="D196" s="17"/>
      <c r="E196" s="17"/>
      <c r="F196" s="17"/>
      <c r="G196" s="339"/>
      <c r="H196" s="17"/>
      <c r="I196" s="17"/>
      <c r="J196" s="17"/>
      <c r="K196" s="17"/>
      <c r="L196" s="17"/>
      <c r="M196" s="17"/>
      <c r="N196" s="17"/>
      <c r="O196" s="17"/>
      <c r="P196" s="17"/>
      <c r="Q196" s="17"/>
      <c r="R196" s="17"/>
      <c r="S196" s="17"/>
      <c r="T196" s="17"/>
      <c r="U196" s="17"/>
      <c r="V196" s="17"/>
      <c r="W196" s="17"/>
      <c r="X196" s="17"/>
      <c r="Y196" s="17"/>
    </row>
    <row r="197" spans="1:25">
      <c r="A197" s="72"/>
      <c r="B197" s="17"/>
      <c r="C197" s="347"/>
      <c r="D197" s="17"/>
      <c r="E197" s="347"/>
      <c r="F197" s="347"/>
      <c r="G197" s="339"/>
      <c r="H197" s="17"/>
      <c r="I197" s="17"/>
      <c r="J197" s="17"/>
      <c r="K197" s="17"/>
      <c r="L197" s="17"/>
      <c r="M197" s="17"/>
      <c r="N197" s="17"/>
      <c r="O197" s="17"/>
      <c r="P197" s="17"/>
      <c r="Q197" s="17"/>
      <c r="R197" s="17"/>
      <c r="S197" s="17"/>
      <c r="T197" s="17"/>
      <c r="U197" s="17"/>
      <c r="V197" s="17"/>
      <c r="W197" s="17"/>
      <c r="X197" s="17"/>
      <c r="Y197" s="17"/>
    </row>
    <row r="198" spans="1:25">
      <c r="A198" s="72"/>
      <c r="B198" s="17"/>
      <c r="C198" s="17"/>
      <c r="D198" s="17"/>
      <c r="E198" s="17"/>
      <c r="F198" s="17"/>
      <c r="G198" s="339"/>
      <c r="H198" s="17"/>
      <c r="I198" s="17"/>
      <c r="J198" s="17"/>
      <c r="K198" s="17"/>
      <c r="L198" s="17"/>
      <c r="M198" s="17"/>
      <c r="N198" s="17"/>
      <c r="O198" s="17"/>
      <c r="P198" s="17"/>
      <c r="Q198" s="17"/>
      <c r="R198" s="17"/>
      <c r="S198" s="17"/>
      <c r="T198" s="17"/>
      <c r="U198" s="17"/>
      <c r="V198" s="17"/>
      <c r="W198" s="17"/>
      <c r="X198" s="17"/>
      <c r="Y198" s="17"/>
    </row>
    <row r="199" spans="1:25">
      <c r="A199" s="72"/>
      <c r="B199" s="17"/>
      <c r="C199" s="17"/>
      <c r="D199" s="17"/>
      <c r="E199" s="17"/>
      <c r="F199" s="17"/>
      <c r="G199" s="339"/>
      <c r="H199" s="17"/>
      <c r="I199" s="17"/>
      <c r="J199" s="17"/>
      <c r="K199" s="17"/>
      <c r="L199" s="17"/>
      <c r="M199" s="17"/>
      <c r="N199" s="17"/>
      <c r="O199" s="17"/>
      <c r="P199" s="17"/>
      <c r="Q199" s="17"/>
      <c r="R199" s="17"/>
      <c r="S199" s="17"/>
      <c r="T199" s="17"/>
      <c r="U199" s="17"/>
      <c r="V199" s="17"/>
      <c r="W199" s="17"/>
      <c r="X199" s="17"/>
      <c r="Y199" s="17"/>
    </row>
    <row r="200" spans="1:25">
      <c r="A200" s="72"/>
      <c r="B200" s="17"/>
      <c r="C200" s="17"/>
      <c r="D200" s="17"/>
      <c r="E200" s="17"/>
      <c r="F200" s="17"/>
      <c r="G200" s="339"/>
      <c r="H200" s="17"/>
      <c r="I200" s="17"/>
      <c r="J200" s="17"/>
      <c r="K200" s="17"/>
      <c r="L200" s="17"/>
      <c r="M200" s="17"/>
      <c r="N200" s="17"/>
      <c r="O200" s="17"/>
      <c r="P200" s="17"/>
      <c r="Q200" s="17"/>
      <c r="R200" s="17"/>
      <c r="S200" s="17"/>
      <c r="T200" s="17"/>
      <c r="U200" s="17"/>
      <c r="V200" s="17"/>
      <c r="W200" s="17"/>
      <c r="X200" s="17"/>
      <c r="Y200" s="17"/>
    </row>
    <row r="201" spans="1:25">
      <c r="A201" s="72"/>
      <c r="B201" s="17"/>
      <c r="C201" s="17"/>
      <c r="D201" s="17"/>
      <c r="E201" s="17"/>
      <c r="F201" s="17"/>
      <c r="G201" s="339"/>
      <c r="H201" s="17"/>
      <c r="I201" s="17"/>
      <c r="J201" s="17"/>
      <c r="K201" s="17"/>
      <c r="L201" s="17"/>
      <c r="M201" s="17"/>
      <c r="N201" s="17"/>
      <c r="O201" s="17"/>
      <c r="P201" s="17"/>
      <c r="Q201" s="17"/>
      <c r="R201" s="17"/>
      <c r="S201" s="17"/>
      <c r="T201" s="17"/>
      <c r="U201" s="17"/>
      <c r="V201" s="17"/>
      <c r="W201" s="17"/>
      <c r="X201" s="17"/>
      <c r="Y201" s="17"/>
    </row>
    <row r="202" spans="1:25">
      <c r="A202" s="72"/>
      <c r="B202" s="17"/>
      <c r="C202" s="17"/>
      <c r="D202" s="17"/>
      <c r="E202" s="17"/>
      <c r="F202" s="17"/>
      <c r="G202" s="339"/>
      <c r="H202" s="17"/>
      <c r="I202" s="17"/>
      <c r="J202" s="17"/>
      <c r="K202" s="17"/>
      <c r="L202" s="17"/>
      <c r="M202" s="17"/>
      <c r="N202" s="17"/>
      <c r="O202" s="17"/>
      <c r="P202" s="17"/>
      <c r="Q202" s="17"/>
      <c r="R202" s="17"/>
      <c r="S202" s="17"/>
      <c r="T202" s="17"/>
      <c r="U202" s="17"/>
      <c r="V202" s="17"/>
      <c r="W202" s="17"/>
      <c r="X202" s="17"/>
      <c r="Y202" s="17"/>
    </row>
    <row r="203" spans="1:25">
      <c r="A203" s="72"/>
      <c r="B203" s="17"/>
      <c r="C203" s="17"/>
      <c r="D203" s="17"/>
      <c r="E203" s="17"/>
      <c r="F203" s="17"/>
      <c r="G203" s="339"/>
      <c r="H203" s="17"/>
      <c r="I203" s="17"/>
      <c r="J203" s="17"/>
      <c r="K203" s="17"/>
      <c r="L203" s="17"/>
      <c r="M203" s="17"/>
      <c r="N203" s="17"/>
      <c r="O203" s="17"/>
      <c r="P203" s="17"/>
      <c r="Q203" s="17"/>
      <c r="R203" s="17"/>
      <c r="S203" s="17"/>
      <c r="T203" s="17"/>
      <c r="U203" s="17"/>
      <c r="V203" s="17"/>
      <c r="W203" s="17"/>
      <c r="X203" s="17"/>
      <c r="Y203" s="17"/>
    </row>
    <row r="204" spans="1:25">
      <c r="A204" s="72"/>
      <c r="B204" s="17"/>
      <c r="C204" s="17"/>
      <c r="D204" s="17"/>
      <c r="E204" s="17"/>
      <c r="F204" s="17"/>
      <c r="G204" s="339"/>
      <c r="H204" s="17"/>
      <c r="I204" s="17"/>
      <c r="J204" s="17"/>
      <c r="K204" s="17"/>
      <c r="L204" s="17"/>
      <c r="M204" s="17"/>
      <c r="N204" s="17"/>
      <c r="O204" s="17"/>
      <c r="P204" s="17"/>
      <c r="Q204" s="17"/>
      <c r="R204" s="17"/>
      <c r="S204" s="17"/>
      <c r="T204" s="17"/>
      <c r="U204" s="17"/>
      <c r="V204" s="17"/>
      <c r="W204" s="17"/>
      <c r="X204" s="17"/>
      <c r="Y204" s="17"/>
    </row>
    <row r="205" spans="1:25">
      <c r="A205" s="72"/>
      <c r="B205" s="17"/>
      <c r="C205" s="17"/>
      <c r="D205" s="17"/>
      <c r="E205" s="17"/>
      <c r="F205" s="17"/>
      <c r="G205" s="339"/>
      <c r="H205" s="17"/>
      <c r="I205" s="17"/>
      <c r="J205" s="17"/>
      <c r="K205" s="17"/>
      <c r="L205" s="17"/>
      <c r="M205" s="17"/>
      <c r="N205" s="17"/>
      <c r="O205" s="17"/>
      <c r="P205" s="17"/>
      <c r="Q205" s="17"/>
      <c r="R205" s="17"/>
      <c r="S205" s="17"/>
      <c r="T205" s="17"/>
      <c r="U205" s="17"/>
      <c r="V205" s="17"/>
      <c r="W205" s="17"/>
      <c r="X205" s="17"/>
      <c r="Y205" s="17"/>
    </row>
    <row r="206" spans="1:25">
      <c r="A206" s="72"/>
      <c r="B206" s="17"/>
      <c r="C206" s="17"/>
      <c r="D206" s="17"/>
      <c r="E206" s="17"/>
      <c r="F206" s="17"/>
      <c r="G206" s="339"/>
      <c r="H206" s="17"/>
      <c r="I206" s="17"/>
      <c r="J206" s="17"/>
      <c r="K206" s="17"/>
      <c r="L206" s="17"/>
      <c r="M206" s="17"/>
      <c r="N206" s="17"/>
      <c r="O206" s="17"/>
      <c r="P206" s="17"/>
      <c r="Q206" s="17"/>
      <c r="R206" s="17"/>
      <c r="S206" s="17"/>
      <c r="T206" s="17"/>
      <c r="U206" s="17"/>
      <c r="V206" s="17"/>
      <c r="W206" s="17"/>
      <c r="X206" s="17"/>
      <c r="Y206" s="17"/>
    </row>
    <row r="207" spans="1:25">
      <c r="A207" s="72"/>
      <c r="B207" s="17"/>
      <c r="C207" s="17"/>
      <c r="D207" s="17"/>
      <c r="E207" s="17"/>
      <c r="F207" s="17"/>
      <c r="G207" s="339"/>
      <c r="H207" s="17"/>
      <c r="I207" s="17"/>
      <c r="J207" s="17"/>
      <c r="K207" s="17"/>
      <c r="L207" s="17"/>
      <c r="M207" s="17"/>
      <c r="N207" s="17"/>
      <c r="O207" s="17"/>
      <c r="P207" s="17"/>
      <c r="Q207" s="17"/>
      <c r="R207" s="17"/>
      <c r="S207" s="17"/>
      <c r="T207" s="17"/>
      <c r="U207" s="17"/>
      <c r="V207" s="17"/>
      <c r="W207" s="17"/>
      <c r="X207" s="17"/>
      <c r="Y207" s="17"/>
    </row>
    <row r="208" spans="1:25">
      <c r="A208" s="72"/>
      <c r="B208" s="17"/>
      <c r="C208" s="17"/>
      <c r="D208" s="17"/>
      <c r="E208" s="17"/>
      <c r="F208" s="17"/>
      <c r="G208" s="339"/>
      <c r="H208" s="17"/>
      <c r="I208" s="17"/>
      <c r="J208" s="17"/>
      <c r="K208" s="17"/>
      <c r="L208" s="17"/>
      <c r="M208" s="17"/>
      <c r="N208" s="17"/>
      <c r="O208" s="17"/>
      <c r="P208" s="17"/>
      <c r="Q208" s="17"/>
      <c r="R208" s="17"/>
      <c r="S208" s="17"/>
      <c r="T208" s="17"/>
      <c r="U208" s="17"/>
      <c r="V208" s="17"/>
      <c r="W208" s="17"/>
      <c r="X208" s="17"/>
      <c r="Y208" s="17"/>
    </row>
    <row r="209" spans="1:25">
      <c r="A209" s="72"/>
      <c r="B209" s="17"/>
      <c r="C209" s="17"/>
      <c r="D209" s="17"/>
      <c r="E209" s="17"/>
      <c r="F209" s="17"/>
      <c r="G209" s="339"/>
      <c r="H209" s="17"/>
      <c r="I209" s="17"/>
      <c r="J209" s="17"/>
      <c r="K209" s="17"/>
      <c r="L209" s="17"/>
      <c r="M209" s="17"/>
      <c r="N209" s="17"/>
      <c r="O209" s="17"/>
      <c r="P209" s="17"/>
      <c r="Q209" s="17"/>
      <c r="R209" s="17"/>
      <c r="S209" s="17"/>
      <c r="T209" s="17"/>
      <c r="U209" s="17"/>
      <c r="V209" s="17"/>
      <c r="W209" s="17"/>
      <c r="X209" s="17"/>
      <c r="Y209" s="17"/>
    </row>
    <row r="210" spans="1:25">
      <c r="A210" s="72"/>
      <c r="B210" s="17"/>
      <c r="C210" s="17"/>
      <c r="D210" s="17"/>
      <c r="E210" s="17"/>
      <c r="F210" s="17"/>
      <c r="G210" s="339"/>
      <c r="H210" s="17"/>
      <c r="I210" s="17"/>
      <c r="J210" s="17"/>
      <c r="K210" s="17"/>
      <c r="L210" s="17"/>
      <c r="M210" s="17"/>
      <c r="N210" s="17"/>
      <c r="O210" s="17"/>
      <c r="P210" s="17"/>
      <c r="Q210" s="17"/>
      <c r="R210" s="17"/>
      <c r="S210" s="17"/>
      <c r="T210" s="17"/>
      <c r="U210" s="17"/>
      <c r="V210" s="17"/>
      <c r="W210" s="17"/>
      <c r="X210" s="17"/>
      <c r="Y210" s="17"/>
    </row>
    <row r="211" spans="1:25">
      <c r="A211" s="72"/>
      <c r="B211" s="17"/>
      <c r="C211" s="17"/>
      <c r="D211" s="17"/>
      <c r="E211" s="17"/>
      <c r="F211" s="17"/>
      <c r="G211" s="339"/>
      <c r="H211" s="17"/>
      <c r="I211" s="17"/>
      <c r="J211" s="17"/>
      <c r="K211" s="17"/>
      <c r="L211" s="17"/>
      <c r="M211" s="17"/>
      <c r="N211" s="17"/>
      <c r="O211" s="17"/>
      <c r="P211" s="17"/>
      <c r="Q211" s="17"/>
      <c r="R211" s="17"/>
      <c r="S211" s="17"/>
      <c r="T211" s="17"/>
      <c r="U211" s="17"/>
      <c r="V211" s="17"/>
      <c r="W211" s="17"/>
      <c r="X211" s="17"/>
      <c r="Y211" s="17"/>
    </row>
    <row r="212" spans="1:25">
      <c r="A212" s="72"/>
      <c r="B212" s="17"/>
      <c r="C212" s="17"/>
      <c r="D212" s="17"/>
      <c r="E212" s="17"/>
      <c r="F212" s="17"/>
      <c r="G212" s="339"/>
      <c r="H212" s="17"/>
      <c r="I212" s="17"/>
      <c r="J212" s="17"/>
      <c r="K212" s="17"/>
      <c r="L212" s="17"/>
      <c r="M212" s="17"/>
      <c r="N212" s="17"/>
      <c r="O212" s="17"/>
      <c r="P212" s="17"/>
      <c r="Q212" s="17"/>
      <c r="R212" s="17"/>
      <c r="S212" s="17"/>
      <c r="T212" s="17"/>
      <c r="U212" s="17"/>
      <c r="V212" s="17"/>
      <c r="W212" s="17"/>
      <c r="X212" s="17"/>
      <c r="Y212" s="17"/>
    </row>
    <row r="213" spans="1:25">
      <c r="A213" s="72"/>
      <c r="B213" s="17"/>
      <c r="C213" s="17"/>
      <c r="D213" s="17"/>
      <c r="E213" s="17"/>
      <c r="F213" s="17"/>
      <c r="G213" s="339"/>
      <c r="H213" s="17"/>
      <c r="I213" s="17"/>
      <c r="J213" s="17"/>
      <c r="K213" s="17"/>
      <c r="L213" s="17"/>
      <c r="M213" s="17"/>
      <c r="N213" s="17"/>
      <c r="O213" s="17"/>
      <c r="P213" s="17"/>
      <c r="Q213" s="17"/>
      <c r="R213" s="17"/>
      <c r="S213" s="17"/>
      <c r="T213" s="17"/>
      <c r="U213" s="17"/>
      <c r="V213" s="17"/>
      <c r="W213" s="17"/>
      <c r="X213" s="17"/>
      <c r="Y213" s="17"/>
    </row>
    <row r="214" spans="1:25">
      <c r="A214" s="72"/>
      <c r="B214" s="17"/>
      <c r="C214" s="17"/>
      <c r="D214" s="17"/>
      <c r="E214" s="17"/>
      <c r="F214" s="17"/>
      <c r="G214" s="339"/>
      <c r="H214" s="17"/>
      <c r="I214" s="17"/>
      <c r="J214" s="17"/>
      <c r="K214" s="17"/>
      <c r="L214" s="17"/>
      <c r="M214" s="17"/>
      <c r="N214" s="17"/>
      <c r="O214" s="17"/>
      <c r="P214" s="17"/>
      <c r="Q214" s="17"/>
      <c r="R214" s="17"/>
      <c r="S214" s="17"/>
      <c r="T214" s="17"/>
      <c r="U214" s="17"/>
      <c r="V214" s="17"/>
      <c r="W214" s="17"/>
      <c r="X214" s="17"/>
      <c r="Y214" s="17"/>
    </row>
    <row r="215" spans="1:25">
      <c r="A215" s="72"/>
      <c r="B215" s="17"/>
      <c r="C215" s="17"/>
      <c r="D215" s="17"/>
      <c r="E215" s="17"/>
      <c r="F215" s="17"/>
      <c r="G215" s="339"/>
      <c r="H215" s="17"/>
      <c r="I215" s="17"/>
      <c r="J215" s="17"/>
      <c r="K215" s="17"/>
      <c r="L215" s="17"/>
      <c r="M215" s="17"/>
      <c r="N215" s="17"/>
      <c r="O215" s="17"/>
      <c r="P215" s="17"/>
      <c r="Q215" s="17"/>
      <c r="R215" s="17"/>
      <c r="S215" s="17"/>
      <c r="T215" s="17"/>
      <c r="U215" s="17"/>
      <c r="V215" s="17"/>
      <c r="W215" s="17"/>
      <c r="X215" s="17"/>
      <c r="Y215" s="17"/>
    </row>
    <row r="216" spans="1:25">
      <c r="A216" s="72"/>
      <c r="B216" s="17"/>
      <c r="C216" s="17"/>
      <c r="D216" s="17"/>
      <c r="E216" s="17"/>
      <c r="F216" s="17"/>
      <c r="G216" s="339"/>
      <c r="H216" s="17"/>
      <c r="I216" s="17"/>
      <c r="J216" s="17"/>
      <c r="K216" s="17"/>
      <c r="L216" s="17"/>
      <c r="M216" s="17"/>
      <c r="N216" s="17"/>
      <c r="O216" s="17"/>
      <c r="P216" s="17"/>
      <c r="Q216" s="17"/>
      <c r="R216" s="17"/>
      <c r="S216" s="17"/>
      <c r="T216" s="17"/>
      <c r="U216" s="17"/>
      <c r="V216" s="17"/>
      <c r="W216" s="17"/>
      <c r="X216" s="17"/>
      <c r="Y216" s="17"/>
    </row>
    <row r="217" spans="1:25">
      <c r="A217" s="72"/>
      <c r="B217" s="17"/>
      <c r="C217" s="17"/>
      <c r="D217" s="17"/>
      <c r="E217" s="17"/>
      <c r="F217" s="17"/>
      <c r="G217" s="339"/>
      <c r="H217" s="17"/>
      <c r="I217" s="17"/>
      <c r="J217" s="17"/>
      <c r="K217" s="17"/>
      <c r="L217" s="17"/>
      <c r="M217" s="17"/>
      <c r="N217" s="17"/>
      <c r="O217" s="17"/>
      <c r="P217" s="17"/>
      <c r="Q217" s="17"/>
      <c r="R217" s="17"/>
      <c r="S217" s="17"/>
      <c r="T217" s="17"/>
      <c r="U217" s="17"/>
      <c r="V217" s="17"/>
      <c r="W217" s="17"/>
      <c r="X217" s="17"/>
      <c r="Y217" s="17"/>
    </row>
    <row r="218" spans="1:25">
      <c r="A218" s="72"/>
      <c r="B218" s="17"/>
      <c r="C218" s="17"/>
      <c r="D218" s="17"/>
      <c r="E218" s="17"/>
      <c r="F218" s="17"/>
      <c r="G218" s="339"/>
      <c r="H218" s="17"/>
      <c r="I218" s="17"/>
      <c r="J218" s="17"/>
      <c r="K218" s="17"/>
      <c r="L218" s="17"/>
      <c r="M218" s="17"/>
      <c r="N218" s="17"/>
      <c r="O218" s="17"/>
      <c r="P218" s="17"/>
      <c r="Q218" s="17"/>
      <c r="R218" s="17"/>
      <c r="S218" s="17"/>
      <c r="T218" s="17"/>
      <c r="U218" s="17"/>
      <c r="V218" s="17"/>
      <c r="W218" s="17"/>
      <c r="X218" s="17"/>
      <c r="Y218" s="17"/>
    </row>
    <row r="219" spans="1:25">
      <c r="A219" s="72"/>
      <c r="B219" s="17"/>
      <c r="C219" s="17"/>
      <c r="D219" s="17"/>
      <c r="E219" s="17"/>
      <c r="F219" s="17"/>
      <c r="G219" s="339"/>
      <c r="H219" s="17"/>
      <c r="I219" s="17"/>
      <c r="J219" s="17"/>
      <c r="K219" s="17"/>
      <c r="L219" s="17"/>
      <c r="M219" s="17"/>
      <c r="N219" s="17"/>
      <c r="O219" s="17"/>
      <c r="P219" s="17"/>
      <c r="Q219" s="17"/>
      <c r="R219" s="17"/>
      <c r="S219" s="17"/>
      <c r="T219" s="17"/>
      <c r="U219" s="17"/>
      <c r="V219" s="17"/>
      <c r="W219" s="17"/>
      <c r="X219" s="17"/>
      <c r="Y219" s="17"/>
    </row>
    <row r="220" spans="1:25">
      <c r="A220" s="72"/>
      <c r="B220" s="17"/>
      <c r="C220" s="17"/>
      <c r="D220" s="17"/>
      <c r="E220" s="17"/>
      <c r="F220" s="17"/>
      <c r="G220" s="339"/>
      <c r="H220" s="17"/>
      <c r="I220" s="17"/>
      <c r="J220" s="17"/>
      <c r="K220" s="17"/>
      <c r="L220" s="17"/>
      <c r="M220" s="17"/>
      <c r="N220" s="17"/>
      <c r="O220" s="17"/>
      <c r="P220" s="17"/>
      <c r="Q220" s="17"/>
      <c r="R220" s="17"/>
      <c r="S220" s="17"/>
      <c r="T220" s="17"/>
      <c r="U220" s="17"/>
      <c r="V220" s="17"/>
      <c r="W220" s="17"/>
      <c r="X220" s="17"/>
      <c r="Y220" s="17"/>
    </row>
    <row r="221" spans="1:25">
      <c r="A221" s="72"/>
      <c r="B221" s="17"/>
      <c r="C221" s="17"/>
      <c r="D221" s="17"/>
      <c r="E221" s="17"/>
      <c r="F221" s="17"/>
      <c r="G221" s="339"/>
      <c r="H221" s="17"/>
      <c r="I221" s="17"/>
      <c r="J221" s="17"/>
      <c r="K221" s="17"/>
      <c r="L221" s="17"/>
      <c r="M221" s="17"/>
      <c r="N221" s="17"/>
      <c r="O221" s="17"/>
      <c r="P221" s="17"/>
      <c r="Q221" s="17"/>
      <c r="R221" s="17"/>
      <c r="S221" s="17"/>
      <c r="T221" s="17"/>
      <c r="U221" s="17"/>
      <c r="V221" s="17"/>
      <c r="W221" s="17"/>
      <c r="X221" s="17"/>
      <c r="Y221" s="17"/>
    </row>
    <row r="222" spans="1:25">
      <c r="A222" s="72"/>
      <c r="B222" s="17"/>
      <c r="C222" s="17"/>
      <c r="D222" s="17"/>
      <c r="E222" s="17"/>
      <c r="F222" s="17"/>
      <c r="G222" s="339"/>
      <c r="H222" s="17"/>
      <c r="I222" s="17"/>
      <c r="J222" s="17"/>
      <c r="K222" s="17"/>
      <c r="L222" s="17"/>
      <c r="M222" s="17"/>
      <c r="N222" s="17"/>
      <c r="O222" s="17"/>
      <c r="P222" s="17"/>
      <c r="Q222" s="17"/>
      <c r="R222" s="17"/>
      <c r="S222" s="17"/>
      <c r="T222" s="17"/>
      <c r="U222" s="17"/>
      <c r="V222" s="17"/>
      <c r="W222" s="17"/>
      <c r="X222" s="17"/>
      <c r="Y222" s="17"/>
    </row>
    <row r="223" spans="1:25">
      <c r="A223" s="72"/>
      <c r="B223" s="17"/>
      <c r="C223" s="17"/>
      <c r="D223" s="17"/>
      <c r="E223" s="17"/>
      <c r="F223" s="17"/>
      <c r="G223" s="339"/>
      <c r="H223" s="17"/>
      <c r="I223" s="17"/>
      <c r="J223" s="17"/>
      <c r="K223" s="17"/>
      <c r="L223" s="17"/>
      <c r="M223" s="17"/>
      <c r="N223" s="17"/>
      <c r="O223" s="17"/>
      <c r="P223" s="17"/>
      <c r="Q223" s="17"/>
      <c r="R223" s="17"/>
      <c r="S223" s="17"/>
      <c r="T223" s="17"/>
      <c r="U223" s="17"/>
      <c r="V223" s="17"/>
      <c r="W223" s="17"/>
      <c r="X223" s="17"/>
      <c r="Y223" s="17"/>
    </row>
    <row r="224" spans="1:25">
      <c r="A224" s="72"/>
      <c r="B224" s="17"/>
      <c r="C224" s="17"/>
      <c r="D224" s="17"/>
      <c r="E224" s="17"/>
      <c r="F224" s="17"/>
      <c r="G224" s="339"/>
      <c r="H224" s="17"/>
      <c r="I224" s="17"/>
      <c r="J224" s="17"/>
      <c r="K224" s="17"/>
      <c r="L224" s="17"/>
      <c r="M224" s="17"/>
      <c r="N224" s="17"/>
      <c r="O224" s="17"/>
      <c r="P224" s="17"/>
      <c r="Q224" s="17"/>
      <c r="R224" s="17"/>
      <c r="S224" s="17"/>
      <c r="T224" s="17"/>
      <c r="U224" s="17"/>
      <c r="V224" s="17"/>
      <c r="W224" s="17"/>
      <c r="X224" s="17"/>
      <c r="Y224" s="17"/>
    </row>
    <row r="225" spans="1:7">
      <c r="A225" s="72"/>
      <c r="B225" s="17"/>
      <c r="C225" s="17"/>
      <c r="D225" s="17"/>
      <c r="E225" s="17"/>
      <c r="F225" s="17"/>
      <c r="G225" s="339"/>
    </row>
    <row r="226" spans="1:7">
      <c r="A226" s="72"/>
      <c r="B226" s="17"/>
      <c r="C226" s="17"/>
      <c r="D226" s="17"/>
      <c r="E226" s="17"/>
      <c r="F226" s="17"/>
      <c r="G226" s="339"/>
    </row>
    <row r="227" spans="1:7">
      <c r="A227" s="72"/>
      <c r="B227" s="17"/>
      <c r="C227" s="17"/>
      <c r="D227" s="17"/>
      <c r="E227" s="17"/>
      <c r="F227" s="17"/>
      <c r="G227" s="339"/>
    </row>
    <row r="228" spans="1:7">
      <c r="A228" s="72"/>
      <c r="B228" s="17"/>
      <c r="C228" s="17"/>
      <c r="D228" s="17"/>
      <c r="E228" s="17"/>
      <c r="F228" s="17"/>
      <c r="G228" s="339"/>
    </row>
    <row r="229" spans="1:7">
      <c r="A229" s="72"/>
      <c r="B229" s="17"/>
      <c r="C229" s="17"/>
      <c r="D229" s="17"/>
      <c r="E229" s="17"/>
      <c r="F229" s="17"/>
      <c r="G229" s="339"/>
    </row>
    <row r="230" spans="1:7">
      <c r="A230" s="72"/>
      <c r="B230" s="17"/>
      <c r="C230" s="17"/>
      <c r="D230" s="17"/>
      <c r="E230" s="17"/>
      <c r="F230" s="17"/>
      <c r="G230" s="339"/>
    </row>
    <row r="231" spans="1:7">
      <c r="A231" s="72"/>
      <c r="B231" s="17"/>
      <c r="C231" s="17"/>
      <c r="D231" s="17"/>
      <c r="E231" s="17"/>
      <c r="F231" s="17"/>
      <c r="G231" s="339"/>
    </row>
    <row r="232" spans="1:7">
      <c r="A232" s="72"/>
      <c r="B232" s="17"/>
      <c r="C232" s="17"/>
      <c r="D232" s="17"/>
      <c r="E232" s="17"/>
      <c r="F232" s="17"/>
      <c r="G232" s="339"/>
    </row>
    <row r="233" spans="1:7">
      <c r="A233" s="72"/>
      <c r="B233" s="17"/>
      <c r="C233" s="17"/>
      <c r="D233" s="17"/>
      <c r="E233" s="17"/>
      <c r="F233" s="17"/>
      <c r="G233" s="339"/>
    </row>
    <row r="234" spans="1:7">
      <c r="A234" s="72"/>
      <c r="B234" s="17"/>
      <c r="C234" s="17"/>
      <c r="D234" s="17"/>
      <c r="E234" s="17"/>
      <c r="F234" s="17"/>
      <c r="G234" s="339"/>
    </row>
    <row r="235" spans="1:7">
      <c r="A235" s="72"/>
      <c r="B235" s="17"/>
      <c r="C235" s="17"/>
      <c r="D235" s="17"/>
      <c r="E235" s="17"/>
      <c r="F235" s="17"/>
      <c r="G235" s="339"/>
    </row>
    <row r="236" spans="1:7">
      <c r="A236" s="72"/>
      <c r="B236" s="17"/>
      <c r="C236" s="17"/>
      <c r="D236" s="17"/>
      <c r="E236" s="17"/>
      <c r="F236" s="17"/>
      <c r="G236" s="339"/>
    </row>
    <row r="237" spans="1:7">
      <c r="A237" s="72"/>
      <c r="B237" s="17"/>
      <c r="C237" s="17"/>
      <c r="D237" s="17"/>
      <c r="E237" s="17"/>
      <c r="F237" s="17"/>
      <c r="G237" s="339"/>
    </row>
    <row r="238" spans="1:7">
      <c r="A238" s="72"/>
      <c r="B238" s="17"/>
      <c r="C238" s="17"/>
      <c r="D238" s="17"/>
      <c r="E238" s="17"/>
      <c r="F238" s="17"/>
      <c r="G238" s="339"/>
    </row>
    <row r="239" spans="1:7">
      <c r="A239" s="72"/>
      <c r="B239" s="17"/>
      <c r="C239" s="17"/>
      <c r="D239" s="17"/>
      <c r="E239" s="17"/>
      <c r="F239" s="17"/>
      <c r="G239" s="339"/>
    </row>
    <row r="240" spans="1:7">
      <c r="A240" s="72"/>
      <c r="B240" s="17"/>
      <c r="C240" s="17"/>
      <c r="D240" s="17"/>
      <c r="E240" s="17"/>
      <c r="F240" s="17"/>
      <c r="G240" s="339"/>
    </row>
    <row r="241" spans="1:7" ht="15.75" thickBot="1">
      <c r="A241" s="112"/>
      <c r="B241" s="113"/>
      <c r="C241" s="351"/>
      <c r="D241" s="351"/>
      <c r="E241" s="351"/>
      <c r="F241" s="113"/>
      <c r="G241" s="355"/>
    </row>
    <row r="243" spans="1:7" ht="15.75">
      <c r="A243" s="115" t="s">
        <v>1351</v>
      </c>
      <c r="B243" s="17"/>
      <c r="C243" s="17"/>
      <c r="D243" s="17"/>
      <c r="E243" s="352"/>
      <c r="F243" s="17"/>
      <c r="G243" s="17"/>
    </row>
    <row r="244" spans="1:7">
      <c r="A244" s="69" t="s">
        <v>1356</v>
      </c>
      <c r="B244" s="69"/>
      <c r="C244" s="69"/>
      <c r="D244" s="69"/>
      <c r="E244" s="69"/>
      <c r="F244" s="69"/>
      <c r="G244" s="69"/>
    </row>
    <row r="245" spans="1:7" ht="15.75" thickBot="1">
      <c r="A245" s="17"/>
      <c r="B245" s="17" t="str">
        <f>'Data Sheet'!$C$25</f>
        <v>Central Hudson Gas &amp; Electric</v>
      </c>
      <c r="C245" s="17"/>
      <c r="D245" s="17"/>
      <c r="E245" s="17"/>
      <c r="F245" s="836" t="str">
        <f>'Data Sheet'!$C$40</f>
        <v>4/15/2015</v>
      </c>
      <c r="G245" s="9" t="str">
        <f>'Data Sheet'!$C$38</f>
        <v>12/31/14</v>
      </c>
    </row>
    <row r="246" spans="1:7">
      <c r="A246" s="29"/>
      <c r="B246" s="66"/>
      <c r="C246" s="66"/>
      <c r="D246" s="66"/>
      <c r="E246" s="66"/>
      <c r="F246" s="66"/>
      <c r="G246" s="67"/>
    </row>
    <row r="247" spans="1:7" ht="15.75">
      <c r="A247" s="353"/>
      <c r="B247" s="69" t="s">
        <v>1341</v>
      </c>
      <c r="C247" s="69"/>
      <c r="D247" s="69"/>
      <c r="E247" s="69"/>
      <c r="F247" s="69"/>
      <c r="G247" s="70"/>
    </row>
    <row r="248" spans="1:7">
      <c r="A248" s="72"/>
      <c r="B248" s="17"/>
      <c r="C248" s="17"/>
      <c r="D248" s="17"/>
      <c r="E248" s="17"/>
      <c r="F248" s="17"/>
      <c r="G248" s="73"/>
    </row>
    <row r="249" spans="1:7">
      <c r="A249" s="87"/>
      <c r="B249" s="89"/>
      <c r="C249" s="89"/>
      <c r="D249" s="89"/>
      <c r="E249" s="89"/>
      <c r="F249" s="89"/>
      <c r="G249" s="354"/>
    </row>
    <row r="250" spans="1:7">
      <c r="A250" s="72"/>
      <c r="B250" s="17"/>
      <c r="C250" s="17"/>
      <c r="D250" s="17"/>
      <c r="E250" s="17"/>
      <c r="F250" s="17"/>
      <c r="G250" s="339"/>
    </row>
    <row r="251" spans="1:7">
      <c r="A251" s="72"/>
      <c r="B251" s="17"/>
      <c r="C251" s="17"/>
      <c r="D251" s="17"/>
      <c r="E251" s="17"/>
      <c r="F251" s="17"/>
      <c r="G251" s="339"/>
    </row>
    <row r="252" spans="1:7">
      <c r="A252" s="72"/>
      <c r="B252" s="17"/>
      <c r="C252" s="17"/>
      <c r="D252" s="17"/>
      <c r="E252" s="17"/>
      <c r="F252" s="17"/>
      <c r="G252" s="339"/>
    </row>
    <row r="253" spans="1:7">
      <c r="A253" s="72"/>
      <c r="B253" s="17"/>
      <c r="C253" s="17"/>
      <c r="D253" s="17"/>
      <c r="E253" s="17"/>
      <c r="F253" s="17"/>
      <c r="G253" s="339"/>
    </row>
    <row r="254" spans="1:7">
      <c r="A254" s="72"/>
      <c r="B254" s="17"/>
      <c r="C254" s="17"/>
      <c r="D254" s="17"/>
      <c r="E254" s="17"/>
      <c r="F254" s="17"/>
      <c r="G254" s="339"/>
    </row>
    <row r="255" spans="1:7">
      <c r="A255" s="72"/>
      <c r="B255" s="17"/>
      <c r="C255" s="17"/>
      <c r="D255" s="17"/>
      <c r="E255" s="17"/>
      <c r="F255" s="17"/>
      <c r="G255" s="339"/>
    </row>
    <row r="256" spans="1:7">
      <c r="A256" s="72"/>
      <c r="B256" s="17"/>
      <c r="C256" s="17"/>
      <c r="D256" s="17"/>
      <c r="E256" s="17"/>
      <c r="F256" s="17"/>
      <c r="G256" s="339"/>
    </row>
    <row r="257" spans="1:7">
      <c r="A257" s="72"/>
      <c r="B257" s="17"/>
      <c r="C257" s="17"/>
      <c r="D257" s="17"/>
      <c r="E257" s="17"/>
      <c r="F257" s="17"/>
      <c r="G257" s="339"/>
    </row>
    <row r="258" spans="1:7">
      <c r="A258" s="72"/>
      <c r="B258" s="17"/>
      <c r="C258" s="347"/>
      <c r="D258" s="17"/>
      <c r="E258" s="347"/>
      <c r="F258" s="347"/>
      <c r="G258" s="339"/>
    </row>
    <row r="259" spans="1:7">
      <c r="A259" s="72"/>
      <c r="B259" s="17"/>
      <c r="C259" s="17"/>
      <c r="D259" s="17"/>
      <c r="E259" s="17"/>
      <c r="F259" s="17"/>
      <c r="G259" s="339"/>
    </row>
    <row r="260" spans="1:7">
      <c r="A260" s="72"/>
      <c r="B260" s="17"/>
      <c r="C260" s="17"/>
      <c r="D260" s="17"/>
      <c r="E260" s="17"/>
      <c r="F260" s="17"/>
      <c r="G260" s="339"/>
    </row>
    <row r="261" spans="1:7">
      <c r="A261" s="72"/>
      <c r="B261" s="17"/>
      <c r="C261" s="17"/>
      <c r="D261" s="17"/>
      <c r="E261" s="17"/>
      <c r="F261" s="17"/>
      <c r="G261" s="339"/>
    </row>
    <row r="262" spans="1:7">
      <c r="A262" s="72"/>
      <c r="B262" s="17"/>
      <c r="C262" s="17"/>
      <c r="D262" s="17"/>
      <c r="E262" s="17"/>
      <c r="F262" s="17"/>
      <c r="G262" s="339"/>
    </row>
    <row r="263" spans="1:7">
      <c r="A263" s="72"/>
      <c r="B263" s="17"/>
      <c r="C263" s="17"/>
      <c r="D263" s="17"/>
      <c r="E263" s="17"/>
      <c r="F263" s="17"/>
      <c r="G263" s="339"/>
    </row>
    <row r="264" spans="1:7">
      <c r="A264" s="72"/>
      <c r="B264" s="17"/>
      <c r="C264" s="17"/>
      <c r="D264" s="17"/>
      <c r="E264" s="17"/>
      <c r="F264" s="17"/>
      <c r="G264" s="339"/>
    </row>
    <row r="265" spans="1:7">
      <c r="A265" s="72"/>
      <c r="B265" s="17"/>
      <c r="C265" s="17"/>
      <c r="D265" s="17"/>
      <c r="E265" s="17"/>
      <c r="F265" s="17"/>
      <c r="G265" s="339"/>
    </row>
    <row r="266" spans="1:7">
      <c r="A266" s="72"/>
      <c r="B266" s="17"/>
      <c r="C266" s="17"/>
      <c r="D266" s="17"/>
      <c r="E266" s="17"/>
      <c r="F266" s="17"/>
      <c r="G266" s="339"/>
    </row>
    <row r="267" spans="1:7">
      <c r="A267" s="72"/>
      <c r="B267" s="17"/>
      <c r="C267" s="17"/>
      <c r="D267" s="17"/>
      <c r="E267" s="17"/>
      <c r="F267" s="17"/>
      <c r="G267" s="339"/>
    </row>
    <row r="268" spans="1:7">
      <c r="A268" s="72"/>
      <c r="B268" s="17"/>
      <c r="C268" s="17"/>
      <c r="D268" s="17"/>
      <c r="E268" s="17"/>
      <c r="F268" s="17"/>
      <c r="G268" s="339"/>
    </row>
    <row r="269" spans="1:7">
      <c r="A269" s="72"/>
      <c r="B269" s="17"/>
      <c r="C269" s="17"/>
      <c r="D269" s="17"/>
      <c r="E269" s="17"/>
      <c r="F269" s="17"/>
      <c r="G269" s="339"/>
    </row>
    <row r="270" spans="1:7">
      <c r="A270" s="72"/>
      <c r="B270" s="17"/>
      <c r="C270" s="17"/>
      <c r="D270" s="17"/>
      <c r="E270" s="17"/>
      <c r="F270" s="17"/>
      <c r="G270" s="339"/>
    </row>
    <row r="271" spans="1:7">
      <c r="A271" s="72"/>
      <c r="B271" s="17"/>
      <c r="C271" s="17"/>
      <c r="D271" s="17"/>
      <c r="E271" s="17"/>
      <c r="F271" s="17"/>
      <c r="G271" s="339"/>
    </row>
    <row r="272" spans="1:7">
      <c r="A272" s="72"/>
      <c r="B272" s="17"/>
      <c r="C272" s="17"/>
      <c r="D272" s="17"/>
      <c r="E272" s="17"/>
      <c r="F272" s="17"/>
      <c r="G272" s="339"/>
    </row>
    <row r="273" spans="1:7">
      <c r="A273" s="72"/>
      <c r="B273" s="17"/>
      <c r="C273" s="17"/>
      <c r="D273" s="17"/>
      <c r="E273" s="17"/>
      <c r="F273" s="17"/>
      <c r="G273" s="339"/>
    </row>
    <row r="274" spans="1:7">
      <c r="A274" s="72"/>
      <c r="B274" s="17"/>
      <c r="C274" s="17"/>
      <c r="D274" s="17"/>
      <c r="E274" s="17"/>
      <c r="F274" s="17"/>
      <c r="G274" s="339"/>
    </row>
    <row r="275" spans="1:7">
      <c r="A275" s="72"/>
      <c r="B275" s="17"/>
      <c r="C275" s="17"/>
      <c r="D275" s="17"/>
      <c r="E275" s="17"/>
      <c r="F275" s="17"/>
      <c r="G275" s="339"/>
    </row>
    <row r="276" spans="1:7">
      <c r="A276" s="72"/>
      <c r="B276" s="17"/>
      <c r="C276" s="17"/>
      <c r="D276" s="17"/>
      <c r="E276" s="17"/>
      <c r="F276" s="17"/>
      <c r="G276" s="339"/>
    </row>
    <row r="277" spans="1:7">
      <c r="A277" s="72"/>
      <c r="B277" s="17"/>
      <c r="C277" s="17"/>
      <c r="D277" s="17"/>
      <c r="E277" s="17"/>
      <c r="F277" s="17"/>
      <c r="G277" s="339"/>
    </row>
    <row r="278" spans="1:7">
      <c r="A278" s="72"/>
      <c r="B278" s="17"/>
      <c r="C278" s="17"/>
      <c r="D278" s="17"/>
      <c r="E278" s="17"/>
      <c r="F278" s="17"/>
      <c r="G278" s="339"/>
    </row>
    <row r="279" spans="1:7">
      <c r="A279" s="72"/>
      <c r="B279" s="17"/>
      <c r="C279" s="17"/>
      <c r="D279" s="17"/>
      <c r="E279" s="17"/>
      <c r="F279" s="17"/>
      <c r="G279" s="339"/>
    </row>
    <row r="280" spans="1:7">
      <c r="A280" s="72"/>
      <c r="B280" s="17"/>
      <c r="C280" s="17"/>
      <c r="D280" s="17"/>
      <c r="E280" s="17"/>
      <c r="F280" s="17"/>
      <c r="G280" s="339"/>
    </row>
    <row r="281" spans="1:7">
      <c r="A281" s="72"/>
      <c r="B281" s="17"/>
      <c r="C281" s="17"/>
      <c r="D281" s="17"/>
      <c r="E281" s="17"/>
      <c r="F281" s="17"/>
      <c r="G281" s="339"/>
    </row>
    <row r="282" spans="1:7">
      <c r="A282" s="72"/>
      <c r="B282" s="17"/>
      <c r="C282" s="17"/>
      <c r="D282" s="17"/>
      <c r="E282" s="17"/>
      <c r="F282" s="17"/>
      <c r="G282" s="339"/>
    </row>
    <row r="283" spans="1:7">
      <c r="A283" s="72"/>
      <c r="B283" s="17"/>
      <c r="C283" s="17"/>
      <c r="D283" s="17"/>
      <c r="E283" s="17"/>
      <c r="F283" s="17"/>
      <c r="G283" s="339"/>
    </row>
    <row r="284" spans="1:7">
      <c r="A284" s="72"/>
      <c r="B284" s="17"/>
      <c r="C284" s="17"/>
      <c r="D284" s="17"/>
      <c r="E284" s="17"/>
      <c r="F284" s="17"/>
      <c r="G284" s="339"/>
    </row>
    <row r="285" spans="1:7">
      <c r="A285" s="72"/>
      <c r="B285" s="17"/>
      <c r="C285" s="17"/>
      <c r="D285" s="17"/>
      <c r="E285" s="17"/>
      <c r="F285" s="17"/>
      <c r="G285" s="339"/>
    </row>
    <row r="286" spans="1:7">
      <c r="A286" s="72"/>
      <c r="B286" s="17"/>
      <c r="C286" s="17"/>
      <c r="D286" s="17"/>
      <c r="E286" s="17"/>
      <c r="F286" s="17"/>
      <c r="G286" s="339"/>
    </row>
    <row r="287" spans="1:7">
      <c r="A287" s="72"/>
      <c r="B287" s="17"/>
      <c r="C287" s="17"/>
      <c r="D287" s="17"/>
      <c r="E287" s="17"/>
      <c r="F287" s="17"/>
      <c r="G287" s="339"/>
    </row>
    <row r="288" spans="1:7">
      <c r="A288" s="72"/>
      <c r="B288" s="17"/>
      <c r="C288" s="17"/>
      <c r="D288" s="17"/>
      <c r="E288" s="17"/>
      <c r="F288" s="17"/>
      <c r="G288" s="339"/>
    </row>
    <row r="289" spans="1:7">
      <c r="A289" s="72"/>
      <c r="B289" s="17"/>
      <c r="C289" s="17"/>
      <c r="D289" s="17"/>
      <c r="E289" s="17"/>
      <c r="F289" s="17"/>
      <c r="G289" s="339"/>
    </row>
    <row r="290" spans="1:7">
      <c r="A290" s="72"/>
      <c r="B290" s="17"/>
      <c r="C290" s="17"/>
      <c r="D290" s="17"/>
      <c r="E290" s="17"/>
      <c r="F290" s="17"/>
      <c r="G290" s="339"/>
    </row>
    <row r="291" spans="1:7">
      <c r="A291" s="72"/>
      <c r="B291" s="17"/>
      <c r="C291" s="17"/>
      <c r="D291" s="17"/>
      <c r="E291" s="17"/>
      <c r="F291" s="17"/>
      <c r="G291" s="339"/>
    </row>
    <row r="292" spans="1:7">
      <c r="A292" s="72"/>
      <c r="B292" s="17"/>
      <c r="C292" s="17"/>
      <c r="D292" s="17"/>
      <c r="E292" s="17"/>
      <c r="F292" s="17"/>
      <c r="G292" s="339"/>
    </row>
    <row r="293" spans="1:7">
      <c r="A293" s="72"/>
      <c r="B293" s="17"/>
      <c r="C293" s="17"/>
      <c r="D293" s="17"/>
      <c r="E293" s="17"/>
      <c r="F293" s="17"/>
      <c r="G293" s="339"/>
    </row>
    <row r="294" spans="1:7">
      <c r="A294" s="72"/>
      <c r="B294" s="17"/>
      <c r="C294" s="17"/>
      <c r="D294" s="17"/>
      <c r="E294" s="17"/>
      <c r="F294" s="17"/>
      <c r="G294" s="339"/>
    </row>
    <row r="295" spans="1:7">
      <c r="A295" s="72"/>
      <c r="B295" s="17"/>
      <c r="C295" s="17"/>
      <c r="D295" s="17"/>
      <c r="E295" s="17"/>
      <c r="F295" s="17"/>
      <c r="G295" s="339"/>
    </row>
    <row r="296" spans="1:7">
      <c r="A296" s="72"/>
      <c r="B296" s="17"/>
      <c r="C296" s="17"/>
      <c r="D296" s="17"/>
      <c r="E296" s="17"/>
      <c r="F296" s="17"/>
      <c r="G296" s="339"/>
    </row>
    <row r="297" spans="1:7">
      <c r="A297" s="72"/>
      <c r="B297" s="17"/>
      <c r="C297" s="17"/>
      <c r="D297" s="17"/>
      <c r="E297" s="17"/>
      <c r="F297" s="17"/>
      <c r="G297" s="339"/>
    </row>
    <row r="298" spans="1:7">
      <c r="A298" s="72"/>
      <c r="B298" s="17"/>
      <c r="C298" s="17"/>
      <c r="D298" s="17"/>
      <c r="E298" s="17"/>
      <c r="F298" s="17"/>
      <c r="G298" s="339"/>
    </row>
    <row r="299" spans="1:7">
      <c r="A299" s="72"/>
      <c r="B299" s="17"/>
      <c r="C299" s="17"/>
      <c r="D299" s="17"/>
      <c r="E299" s="17"/>
      <c r="F299" s="17"/>
      <c r="G299" s="339"/>
    </row>
    <row r="300" spans="1:7">
      <c r="A300" s="72"/>
      <c r="B300" s="17"/>
      <c r="C300" s="17"/>
      <c r="D300" s="17"/>
      <c r="E300" s="17"/>
      <c r="F300" s="17"/>
      <c r="G300" s="339"/>
    </row>
    <row r="301" spans="1:7">
      <c r="A301" s="72"/>
      <c r="B301" s="17"/>
      <c r="C301" s="17"/>
      <c r="D301" s="17"/>
      <c r="E301" s="17"/>
      <c r="F301" s="17"/>
      <c r="G301" s="339"/>
    </row>
    <row r="302" spans="1:7" ht="15.75" thickBot="1">
      <c r="A302" s="112"/>
      <c r="B302" s="113"/>
      <c r="C302" s="351"/>
      <c r="D302" s="351"/>
      <c r="E302" s="351"/>
      <c r="F302" s="113"/>
      <c r="G302" s="355"/>
    </row>
    <row r="304" spans="1:7" ht="15.75">
      <c r="A304" s="115" t="s">
        <v>1351</v>
      </c>
      <c r="B304" s="17"/>
      <c r="C304" s="17"/>
      <c r="D304" s="17"/>
      <c r="E304" s="352"/>
      <c r="F304" s="17"/>
      <c r="G304" s="17"/>
    </row>
    <row r="305" spans="1:7">
      <c r="A305" s="69" t="s">
        <v>1357</v>
      </c>
      <c r="B305" s="69"/>
      <c r="C305" s="69"/>
      <c r="D305" s="69"/>
      <c r="E305" s="69"/>
      <c r="F305" s="69"/>
      <c r="G305" s="69"/>
    </row>
  </sheetData>
  <customSheetViews>
    <customSheetView guid="{98C50475-4C04-4614-833E-ABC6EEFF4E8E}" scale="60" colorId="22" showPageBreaks="1" printArea="1" view="pageBreakPreview" topLeftCell="A97">
      <selection activeCell="H6" sqref="H6"/>
      <rowBreaks count="4" manualBreakCount="4">
        <brk id="61" max="6" man="1"/>
        <brk id="122" max="7" man="1"/>
        <brk id="183" max="7" man="1"/>
        <brk id="245" max="16383" man="1"/>
      </rowBreaks>
      <pageMargins left="0.5" right="0.5" top="0.5" bottom="0.5" header="0.5" footer="0.5"/>
      <printOptions horizontalCentered="1" verticalCentered="1"/>
      <pageSetup scale="70" fitToHeight="5" orientation="portrait" r:id="rId1"/>
      <headerFooter alignWithMargins="0"/>
    </customSheetView>
    <customSheetView guid="{C6EFCE4C-D5CB-4C1D-A286-0DC52BE770F9}" scale="85" colorId="22" showPageBreaks="1" printArea="1" topLeftCell="A3">
      <selection activeCell="D18" sqref="D18"/>
      <rowBreaks count="23" manualBreakCount="23">
        <brk id="21" max="6" man="1"/>
        <brk id="22" max="6" man="1"/>
        <brk id="23" max="6" man="1"/>
        <brk id="24" max="6" man="1"/>
        <brk id="25" max="6" man="1"/>
        <brk id="26" max="6" man="1"/>
        <brk id="27" max="6" man="1"/>
        <brk id="28" max="6" man="1"/>
        <brk id="29" max="6" man="1"/>
        <brk id="30" max="6" man="1"/>
        <brk id="31" max="6" man="1"/>
        <brk id="32" max="6" man="1"/>
        <brk id="33" max="6" man="1"/>
        <brk id="34" max="6" man="1"/>
        <brk id="35" max="6" man="1"/>
        <brk id="36" max="6" man="1"/>
        <brk id="37" max="6" man="1"/>
        <brk id="38" max="6" man="1"/>
        <brk id="3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2"/>
      <headerFooter alignWithMargins="0"/>
    </customSheetView>
    <customSheetView guid="{4BC658A1-0B43-4474-B09F-01138A2D4649}" scale="85" colorId="22" showPageBreaks="1" topLeftCell="A3">
      <selection activeCell="D18" sqref="D18"/>
      <rowBreaks count="47" manualBreakCount="47">
        <brk id="46" max="6" man="1"/>
        <brk id="47" max="6" man="1"/>
        <brk id="48" max="6" man="1"/>
        <brk id="49" max="6" man="1"/>
        <brk id="50" max="6" man="1"/>
        <brk id="51" max="6" man="1"/>
        <brk id="52" max="6" man="1"/>
        <brk id="53" max="6" man="1"/>
        <brk id="54" max="6" man="1"/>
        <brk id="55" max="6" man="1"/>
        <brk id="56" max="6" man="1"/>
        <brk id="57" max="6" man="1"/>
        <brk id="58" max="6" man="1"/>
        <brk id="59" max="6"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3"/>
      <headerFooter alignWithMargins="0"/>
    </customSheetView>
    <customSheetView guid="{615B5AE4-EF39-45E8-9166-92037A1A48C3}" scale="85" colorId="22" showPageBreaks="1" printArea="1" topLeftCell="A3">
      <selection activeCell="D18" sqref="D18"/>
      <rowBreaks count="14" manualBreakCount="14">
        <brk id="50" max="6" man="1"/>
        <brk id="51" max="6" man="1"/>
        <brk id="52" max="6" man="1"/>
        <brk id="53" max="6" man="1"/>
        <brk id="54" max="6" man="1"/>
        <brk id="55" max="6" man="1"/>
        <brk id="56" max="6" man="1"/>
        <brk id="57" max="6" man="1"/>
        <brk id="58" max="6" man="1"/>
        <brk id="5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4"/>
      <headerFooter alignWithMargins="0"/>
    </customSheetView>
    <customSheetView guid="{5615FF12-3AD0-401B-9520-85684B49B8C2}" scale="85" colorId="22" topLeftCell="A3">
      <selection activeCell="D18" sqref="D18"/>
      <rowBreaks count="4" manualBreakCount="4">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5"/>
      <headerFooter alignWithMargins="0"/>
    </customSheetView>
    <customSheetView guid="{770BB473-BE5C-4268-9ADA-B2B104B49C99}" scale="85" colorId="22" showPageBreaks="1" printArea="1" topLeftCell="A3">
      <selection activeCell="D18" sqref="D18"/>
      <rowBreaks count="24" manualBreakCount="24">
        <brk id="40" max="6" man="1"/>
        <brk id="41" max="6" man="1"/>
        <brk id="42" max="6" man="1"/>
        <brk id="43" max="6" man="1"/>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6"/>
      <headerFooter alignWithMargins="0"/>
    </customSheetView>
    <customSheetView guid="{2DCD765F-7FFB-4119-8ABA-95F832C93250}" scale="85" colorId="22" showPageBreaks="1" printArea="1" topLeftCell="A3">
      <selection activeCell="D18" sqref="D18"/>
      <rowBreaks count="14" manualBreakCount="14">
        <brk id="50" max="6" man="1"/>
        <brk id="51" max="6" man="1"/>
        <brk id="52" max="6" man="1"/>
        <brk id="53" max="6" man="1"/>
        <brk id="54" max="6" man="1"/>
        <brk id="55" max="6" man="1"/>
        <brk id="56" max="6" man="1"/>
        <brk id="57" max="6" man="1"/>
        <brk id="58" max="6" man="1"/>
        <brk id="59" max="6" man="1"/>
        <brk id="61" max="16383" man="1"/>
        <brk id="123" max="16383" man="1"/>
        <brk id="184" max="16383" man="1"/>
        <brk id="245" max="16383" man="1"/>
      </rowBreaks>
      <pageMargins left="0.5" right="0.5" top="0.5" bottom="0.5" header="0.5" footer="0.5"/>
      <printOptions horizontalCentered="1" verticalCentered="1"/>
      <pageSetup scale="70" fitToHeight="5" orientation="portrait" horizontalDpi="300" verticalDpi="300" r:id="rId7"/>
      <headerFooter alignWithMargins="0"/>
    </customSheetView>
    <customSheetView guid="{9A54DEF0-DEC4-4137-89B1-509D03916E27}" scale="85" colorId="22" topLeftCell="A124">
      <selection activeCell="D18" sqref="D18"/>
      <rowBreaks count="49" manualBreakCount="49">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2" max="16383" man="1"/>
        <brk id="184" max="16383" man="1"/>
        <brk id="245" max="16383" man="1"/>
      </rowBreaks>
      <pageMargins left="0.5" right="0.5" top="0.5" bottom="0.5" header="0.5" footer="0.5"/>
      <printOptions horizontalCentered="1" verticalCentered="1"/>
      <pageSetup scale="70" fitToHeight="5" orientation="portrait" horizontalDpi="300" verticalDpi="300" r:id="rId8"/>
      <headerFooter alignWithMargins="0"/>
    </customSheetView>
    <customSheetView guid="{3F1C1F7F-1627-415A-A980-D9471073F5DE}" scale="85" colorId="22" showPageBreaks="1" topLeftCell="A124">
      <selection activeCell="D18" sqref="D18"/>
      <rowBreaks count="49" manualBreakCount="49">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2" max="16383" man="1"/>
        <brk id="184" max="16383" man="1"/>
        <brk id="245" max="16383" man="1"/>
      </rowBreaks>
      <pageMargins left="0.5" right="0.5" top="0.5" bottom="0.5" header="0.5" footer="0.5"/>
      <printOptions horizontalCentered="1" verticalCentered="1"/>
      <pageSetup scale="70" fitToHeight="5" orientation="portrait" horizontalDpi="300" verticalDpi="300" r:id="rId9"/>
      <headerFooter alignWithMargins="0"/>
    </customSheetView>
    <customSheetView guid="{139C5046-2F46-48F5-A0B9-76AEA7D78668}" scale="85" colorId="22" topLeftCell="A124">
      <selection activeCell="D18" sqref="D18"/>
      <rowBreaks count="49" manualBreakCount="49">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2" max="16383" man="1"/>
        <brk id="184" max="16383" man="1"/>
        <brk id="245" max="16383" man="1"/>
      </rowBreaks>
      <pageMargins left="0.5" right="0.5" top="0.5" bottom="0.5" header="0.5" footer="0.5"/>
      <printOptions horizontalCentered="1" verticalCentered="1"/>
      <pageSetup scale="70" fitToHeight="5" orientation="portrait" horizontalDpi="300" verticalDpi="300" r:id="rId10"/>
      <headerFooter alignWithMargins="0"/>
    </customSheetView>
    <customSheetView guid="{B81AA01E-C0DE-4A87-A251-E1F5DB0B073A}" scale="85" colorId="22" topLeftCell="A124">
      <selection activeCell="D18" sqref="D18"/>
      <rowBreaks count="49" manualBreakCount="49">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2" max="16383" man="1"/>
        <brk id="184" max="16383" man="1"/>
        <brk id="245" max="16383" man="1"/>
      </rowBreaks>
      <pageMargins left="0.5" right="0.5" top="0.5" bottom="0.5" header="0.5" footer="0.5"/>
      <printOptions horizontalCentered="1" verticalCentered="1"/>
      <pageSetup scale="70" fitToHeight="5" orientation="portrait" horizontalDpi="300" verticalDpi="300" r:id="rId11"/>
      <headerFooter alignWithMargins="0"/>
    </customSheetView>
  </customSheetViews>
  <printOptions horizontalCentered="1" verticalCentered="1"/>
  <pageMargins left="0.5" right="0.5" top="0.5" bottom="0.5" header="0.5" footer="0.5"/>
  <pageSetup scale="70" fitToHeight="5" orientation="portrait" r:id="rId12"/>
  <headerFooter alignWithMargins="0"/>
  <rowBreaks count="4" manualBreakCount="4">
    <brk id="61" max="6" man="1"/>
    <brk id="122" max="7" man="1"/>
    <brk id="183" max="7" man="1"/>
    <brk id="24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view="pageBreakPreview" topLeftCell="A15" colorId="22" zoomScale="60" zoomScaleNormal="85" workbookViewId="0">
      <selection activeCell="E15" sqref="E15"/>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493</v>
      </c>
      <c r="B1" s="66"/>
      <c r="C1" s="17"/>
      <c r="D1" s="262" t="s">
        <v>3735</v>
      </c>
      <c r="E1" s="263" t="s">
        <v>2038</v>
      </c>
      <c r="F1" s="314" t="s">
        <v>2039</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Central Hudson Gas &amp; Electric</v>
      </c>
      <c r="B2" s="17"/>
      <c r="C2" s="17"/>
      <c r="D2" s="78" t="s">
        <v>2058</v>
      </c>
      <c r="E2" s="98" t="s">
        <v>3760</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494</v>
      </c>
      <c r="E3" s="848" t="str">
        <f>'Data Sheet'!$C$40</f>
        <v>4/15/2015</v>
      </c>
      <c r="F3" s="111" t="str">
        <f>'Data Sheet'!$C$38</f>
        <v>12/31/14</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64" t="s">
        <v>2042</v>
      </c>
      <c r="B4" s="265"/>
      <c r="C4" s="265"/>
      <c r="D4" s="265"/>
      <c r="E4" s="265"/>
      <c r="F4" s="266"/>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67" t="s">
        <v>2043</v>
      </c>
      <c r="B6" s="268"/>
      <c r="C6" s="17"/>
      <c r="D6" s="268"/>
      <c r="E6" s="268"/>
      <c r="F6" s="269"/>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67" t="s">
        <v>2044</v>
      </c>
      <c r="B7" s="268"/>
      <c r="C7" s="17"/>
      <c r="D7" s="268"/>
      <c r="E7" s="268"/>
      <c r="F7" s="269"/>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67"/>
      <c r="B8" s="268"/>
      <c r="C8" s="268"/>
      <c r="D8" s="268"/>
      <c r="E8" s="268"/>
      <c r="F8" s="269"/>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67" t="s">
        <v>101</v>
      </c>
      <c r="B9" s="268"/>
      <c r="C9" s="268"/>
      <c r="D9" s="268"/>
      <c r="E9" s="268"/>
      <c r="F9" s="269"/>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67"/>
      <c r="B10" s="268"/>
      <c r="C10" s="268"/>
      <c r="D10" s="268"/>
      <c r="E10" s="268"/>
      <c r="F10" s="269"/>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67" t="s">
        <v>102</v>
      </c>
      <c r="B11" s="268"/>
      <c r="C11" s="268"/>
      <c r="D11" s="268"/>
      <c r="E11" s="268"/>
      <c r="F11" s="269"/>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67" t="s">
        <v>103</v>
      </c>
      <c r="B12" s="268"/>
      <c r="C12" s="268"/>
      <c r="D12" s="268"/>
      <c r="E12" s="268"/>
      <c r="F12" s="269"/>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67" t="s">
        <v>104</v>
      </c>
      <c r="B13" s="268"/>
      <c r="C13" s="268"/>
      <c r="D13" s="268"/>
      <c r="E13" s="268"/>
      <c r="F13" s="269"/>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67"/>
      <c r="B14" s="268"/>
      <c r="C14" s="268"/>
      <c r="D14" s="268"/>
      <c r="E14" s="268"/>
      <c r="F14" s="269"/>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67" t="s">
        <v>105</v>
      </c>
      <c r="B15" s="268"/>
      <c r="C15" s="268"/>
      <c r="D15" s="268"/>
      <c r="E15" s="268"/>
      <c r="F15" s="269"/>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67" t="s">
        <v>106</v>
      </c>
      <c r="B16" s="268"/>
      <c r="C16" s="268"/>
      <c r="D16" s="268"/>
      <c r="E16" s="268"/>
      <c r="F16" s="269"/>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71" t="s">
        <v>107</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72" t="s">
        <v>1964</v>
      </c>
      <c r="B19" s="98"/>
      <c r="C19" s="17" t="s">
        <v>108</v>
      </c>
      <c r="D19" s="17"/>
      <c r="E19" s="17"/>
      <c r="F19" s="686" t="s">
        <v>109</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73" t="s">
        <v>1967</v>
      </c>
      <c r="B20" s="105"/>
      <c r="C20" s="77" t="s">
        <v>110</v>
      </c>
      <c r="D20" s="77"/>
      <c r="E20" s="77"/>
      <c r="F20" s="804" t="s">
        <v>3424</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338"/>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357" t="s">
        <v>3400</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t="s">
        <v>4684</v>
      </c>
      <c r="D23" s="17"/>
      <c r="E23" s="17"/>
      <c r="F23" s="338">
        <v>3250020</v>
      </c>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t="s">
        <v>4697</v>
      </c>
      <c r="D24" s="17"/>
      <c r="E24" s="17"/>
      <c r="F24" s="339">
        <v>1599780</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t="s">
        <v>4703</v>
      </c>
      <c r="D25" s="17"/>
      <c r="E25" s="17"/>
      <c r="F25" s="339">
        <v>749381</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t="s">
        <v>4711</v>
      </c>
      <c r="D26" s="17"/>
      <c r="E26" s="17"/>
      <c r="F26" s="339">
        <v>1752727</v>
      </c>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t="s">
        <v>4718</v>
      </c>
      <c r="D27" s="17"/>
      <c r="E27" s="17"/>
      <c r="F27" s="339">
        <v>5156061</v>
      </c>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t="s">
        <v>5251</v>
      </c>
      <c r="D28" s="17"/>
      <c r="E28" s="17"/>
      <c r="F28" s="339">
        <v>2494208</v>
      </c>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t="s">
        <v>3682</v>
      </c>
      <c r="D29" s="17"/>
      <c r="E29" s="17"/>
      <c r="F29" s="339">
        <v>725083</v>
      </c>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339"/>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339"/>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339"/>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339"/>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339"/>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339"/>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339"/>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339"/>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339"/>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c r="D39" s="17"/>
      <c r="E39" s="17"/>
      <c r="F39" s="339"/>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1350</v>
      </c>
      <c r="E40" s="17"/>
      <c r="F40" s="318">
        <f>SUM(F21:F39)</f>
        <v>15727260</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357" t="s">
        <v>3401</v>
      </c>
      <c r="C41" s="17"/>
      <c r="D41" s="17"/>
      <c r="E41" s="17"/>
      <c r="F41" s="338"/>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t="s">
        <v>4684</v>
      </c>
      <c r="D42" s="17"/>
      <c r="E42" s="17"/>
      <c r="F42" s="338">
        <v>895895</v>
      </c>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t="s">
        <v>4697</v>
      </c>
      <c r="D43" s="17"/>
      <c r="E43" s="17"/>
      <c r="F43" s="339">
        <v>298889</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t="s">
        <v>4703</v>
      </c>
      <c r="D44" s="17"/>
      <c r="E44" s="17"/>
      <c r="F44" s="339">
        <v>147639</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t="s">
        <v>4711</v>
      </c>
      <c r="D45" s="17"/>
      <c r="E45" s="17"/>
      <c r="F45" s="339">
        <v>487405</v>
      </c>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t="s">
        <v>4718</v>
      </c>
      <c r="D46" s="17"/>
      <c r="E46" s="17"/>
      <c r="F46" s="339">
        <v>3924443</v>
      </c>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t="s">
        <v>5251</v>
      </c>
      <c r="D47" s="17"/>
      <c r="E47" s="17"/>
      <c r="F47" s="339">
        <v>689202</v>
      </c>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t="s">
        <v>3682</v>
      </c>
      <c r="D48" s="17"/>
      <c r="E48" s="17"/>
      <c r="F48" s="339">
        <v>65597</v>
      </c>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339"/>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339"/>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339"/>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c r="D52" s="17"/>
      <c r="E52" s="17"/>
      <c r="F52" s="338"/>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1350</v>
      </c>
      <c r="E53" s="17"/>
      <c r="F53" s="318">
        <f>SUM(F41:F52)</f>
        <v>6509070</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357" t="s">
        <v>4015</v>
      </c>
      <c r="C54" s="17"/>
      <c r="D54" s="17"/>
      <c r="E54" s="17"/>
      <c r="F54" s="338"/>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t="s">
        <v>4684</v>
      </c>
      <c r="D55" s="17"/>
      <c r="E55" s="17"/>
      <c r="F55" s="338">
        <v>51208</v>
      </c>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t="s">
        <v>4697</v>
      </c>
      <c r="D56" s="17"/>
      <c r="E56" s="17"/>
      <c r="F56" s="339">
        <v>7988</v>
      </c>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t="s">
        <v>4703</v>
      </c>
      <c r="D57" s="17"/>
      <c r="E57" s="17"/>
      <c r="F57" s="339">
        <v>1238</v>
      </c>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t="s">
        <v>4711</v>
      </c>
      <c r="D58" s="17"/>
      <c r="E58" s="17"/>
      <c r="F58" s="339">
        <v>188664</v>
      </c>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t="s">
        <v>4718</v>
      </c>
      <c r="D59" s="17"/>
      <c r="E59" s="17"/>
      <c r="F59" s="339">
        <v>731875</v>
      </c>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t="s">
        <v>5251</v>
      </c>
      <c r="D60" s="17"/>
      <c r="E60" s="17"/>
      <c r="F60" s="339">
        <v>347310</v>
      </c>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t="s">
        <v>3682</v>
      </c>
      <c r="D61" s="17"/>
      <c r="E61" s="17"/>
      <c r="F61" s="339">
        <v>199298</v>
      </c>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339"/>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339"/>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339"/>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c r="D65" s="17"/>
      <c r="E65" s="17"/>
      <c r="F65" s="339"/>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1350</v>
      </c>
      <c r="E66" s="17"/>
      <c r="F66" s="318">
        <f>SUM(F54:F65)</f>
        <v>1527581</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358">
        <v>46</v>
      </c>
      <c r="B67" s="307"/>
      <c r="C67" s="330" t="s">
        <v>209</v>
      </c>
      <c r="D67" s="330" t="s">
        <v>3321</v>
      </c>
      <c r="E67" s="330"/>
      <c r="F67" s="327">
        <f>SUM(F40+F53+F66)</f>
        <v>23763911</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111</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112</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customSheetViews>
    <customSheetView guid="{98C50475-4C04-4614-833E-ABC6EEFF4E8E}" scale="60" colorId="22" showPageBreaks="1" printArea="1" view="pageBreakPreview" topLeftCell="A15">
      <selection activeCell="E15" sqref="E15"/>
      <pageMargins left="0.5" right="0.5" top="0.5" bottom="0.5" header="0.5" footer="0.5"/>
      <printOptions horizontalCentered="1" verticalCentered="1"/>
      <pageSetup scale="67" orientation="portrait" horizontalDpi="300" verticalDpi="300" r:id="rId1"/>
      <headerFooter alignWithMargins="0"/>
    </customSheetView>
    <customSheetView guid="{C6EFCE4C-D5CB-4C1D-A286-0DC52BE770F9}" scale="85" colorId="22" showPageBreaks="1" printArea="1">
      <selection activeCell="D23" sqref="D23"/>
      <pageMargins left="0.5" right="0.5" top="0.5" bottom="0.5" header="0.5" footer="0.5"/>
      <printOptions horizontalCentered="1" verticalCentered="1"/>
      <pageSetup scale="67" orientation="portrait" horizontalDpi="300" verticalDpi="300" r:id="rId2"/>
      <headerFooter alignWithMargins="0"/>
    </customSheetView>
    <customSheetView guid="{4BC658A1-0B43-4474-B09F-01138A2D4649}" scale="85" colorId="22" showPageBreaks="1">
      <selection activeCell="D23" sqref="D23"/>
      <pageMargins left="0.5" right="0.5" top="0.5" bottom="0.5" header="0.5" footer="0.5"/>
      <printOptions horizontalCentered="1" verticalCentered="1"/>
      <pageSetup scale="67" orientation="portrait" horizontalDpi="300" verticalDpi="300" r:id="rId3"/>
      <headerFooter alignWithMargins="0"/>
    </customSheetView>
    <customSheetView guid="{615B5AE4-EF39-45E8-9166-92037A1A48C3}" scale="85" colorId="22" showPageBreaks="1" printArea="1">
      <selection activeCell="D23" sqref="D23"/>
      <pageMargins left="0.5" right="0.5" top="0.5" bottom="0.5" header="0.5" footer="0.5"/>
      <printOptions horizontalCentered="1" verticalCentered="1"/>
      <pageSetup scale="67" orientation="portrait" horizontalDpi="300" verticalDpi="300" r:id="rId4"/>
      <headerFooter alignWithMargins="0"/>
    </customSheetView>
    <customSheetView guid="{5615FF12-3AD0-401B-9520-85684B49B8C2}" scale="85" colorId="22">
      <selection activeCell="D23" sqref="D23"/>
      <pageMargins left="0.5" right="0.5" top="0.5" bottom="0.5" header="0.5" footer="0.5"/>
      <printOptions horizontalCentered="1" verticalCentered="1"/>
      <pageSetup scale="67" orientation="portrait" horizontalDpi="300" verticalDpi="300" r:id="rId5"/>
      <headerFooter alignWithMargins="0"/>
    </customSheetView>
    <customSheetView guid="{770BB473-BE5C-4268-9ADA-B2B104B49C99}" scale="85" colorId="22" showPageBreaks="1" printArea="1">
      <selection activeCell="D23" sqref="D23"/>
      <pageMargins left="0.5" right="0.5" top="0.5" bottom="0.5" header="0.5" footer="0.5"/>
      <printOptions horizontalCentered="1" verticalCentered="1"/>
      <pageSetup scale="67" orientation="portrait" horizontalDpi="300" verticalDpi="300" r:id="rId6"/>
      <headerFooter alignWithMargins="0"/>
    </customSheetView>
    <customSheetView guid="{2DCD765F-7FFB-4119-8ABA-95F832C93250}" scale="85" colorId="22" showPageBreaks="1" printArea="1">
      <selection activeCell="D23" sqref="D23"/>
      <pageMargins left="0.5" right="0.5" top="0.5" bottom="0.5" header="0.5" footer="0.5"/>
      <printOptions horizontalCentered="1" verticalCentered="1"/>
      <pageSetup scale="67" orientation="portrait" horizontalDpi="300" verticalDpi="300" r:id="rId7"/>
      <headerFooter alignWithMargins="0"/>
    </customSheetView>
    <customSheetView guid="{9A54DEF0-DEC4-4137-89B1-509D03916E27}" scale="85" colorId="22">
      <selection activeCell="F22" sqref="F22"/>
      <pageMargins left="0.5" right="0.5" top="0.5" bottom="0.5" header="0.5" footer="0.5"/>
      <printOptions horizontalCentered="1" verticalCentered="1"/>
      <pageSetup scale="67" orientation="portrait" r:id="rId8"/>
      <headerFooter alignWithMargins="0"/>
    </customSheetView>
    <customSheetView guid="{3F1C1F7F-1627-415A-A980-D9471073F5DE}" scale="85" colorId="22" showPageBreaks="1">
      <selection activeCell="F22" sqref="F22"/>
      <pageMargins left="0.5" right="0.5" top="0.5" bottom="0.5" header="0.5" footer="0.5"/>
      <printOptions horizontalCentered="1" verticalCentered="1"/>
      <pageSetup scale="67" orientation="portrait" r:id="rId9"/>
      <headerFooter alignWithMargins="0"/>
    </customSheetView>
    <customSheetView guid="{139C5046-2F46-48F5-A0B9-76AEA7D78668}" scale="85" colorId="22">
      <selection activeCell="F22" sqref="F22"/>
      <pageMargins left="0.5" right="0.5" top="0.5" bottom="0.5" header="0.5" footer="0.5"/>
      <printOptions horizontalCentered="1" verticalCentered="1"/>
      <pageSetup scale="67" orientation="portrait" r:id="rId10"/>
      <headerFooter alignWithMargins="0"/>
    </customSheetView>
    <customSheetView guid="{B81AA01E-C0DE-4A87-A251-E1F5DB0B073A}" scale="85" colorId="22">
      <selection activeCell="F22" sqref="F22"/>
      <pageMargins left="0.5" right="0.5" top="0.5" bottom="0.5" header="0.5" footer="0.5"/>
      <printOptions horizontalCentered="1" verticalCentered="1"/>
      <pageSetup scale="67" orientation="portrait" r:id="rId11"/>
      <headerFooter alignWithMargins="0"/>
    </customSheetView>
  </customSheetViews>
  <printOptions horizontalCentered="1" verticalCentered="1"/>
  <pageMargins left="0.5" right="0.5" top="0.5" bottom="0.5" header="0.5" footer="0.5"/>
  <pageSetup scale="67" orientation="portrait" horizontalDpi="300" verticalDpi="300" r:id="rId1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3"/>
  <sheetViews>
    <sheetView defaultGridColor="0" view="pageBreakPreview" topLeftCell="A100" colorId="22" zoomScale="60" zoomScaleNormal="85" workbookViewId="0">
      <selection activeCell="K73" sqref="K73"/>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0.6640625" style="9" customWidth="1"/>
    <col min="8" max="16384" width="9.6640625" style="9"/>
  </cols>
  <sheetData>
    <row r="1" spans="1:7">
      <c r="A1" s="29" t="s">
        <v>2036</v>
      </c>
      <c r="B1" s="66"/>
      <c r="C1" s="261"/>
      <c r="D1" s="263" t="s">
        <v>3735</v>
      </c>
      <c r="E1" s="66"/>
      <c r="F1" s="263" t="s">
        <v>2038</v>
      </c>
      <c r="G1" s="487" t="s">
        <v>2039</v>
      </c>
    </row>
    <row r="2" spans="1:7">
      <c r="A2" s="72" t="str">
        <f>'Data Sheet'!$C$25</f>
        <v>Central Hudson Gas &amp; Electric</v>
      </c>
      <c r="B2" s="17"/>
      <c r="C2" s="81"/>
      <c r="D2" s="98" t="s">
        <v>2058</v>
      </c>
      <c r="E2" s="17"/>
      <c r="F2" s="98" t="s">
        <v>3760</v>
      </c>
      <c r="G2" s="83"/>
    </row>
    <row r="3" spans="1:7" ht="15" customHeight="1">
      <c r="A3" s="74"/>
      <c r="B3" s="77"/>
      <c r="C3" s="118"/>
      <c r="D3" s="105" t="s">
        <v>494</v>
      </c>
      <c r="E3" s="77"/>
      <c r="F3" s="847" t="str">
        <f>'Data Sheet'!$C$40</f>
        <v>4/15/2015</v>
      </c>
      <c r="G3" s="274" t="str">
        <f>'Data Sheet'!$C$38</f>
        <v>12/31/14</v>
      </c>
    </row>
    <row r="4" spans="1:7" ht="15" customHeight="1">
      <c r="A4" s="149" t="s">
        <v>113</v>
      </c>
      <c r="B4" s="75"/>
      <c r="C4" s="75"/>
      <c r="D4" s="75"/>
      <c r="E4" s="75"/>
      <c r="F4" s="75"/>
      <c r="G4" s="533"/>
    </row>
    <row r="5" spans="1:7">
      <c r="A5" s="2313" t="s">
        <v>1659</v>
      </c>
      <c r="B5" s="2309"/>
      <c r="C5" s="2309"/>
      <c r="D5" s="2309"/>
      <c r="E5" s="2309"/>
      <c r="F5" s="2309" t="s">
        <v>1660</v>
      </c>
      <c r="G5" s="2310"/>
    </row>
    <row r="6" spans="1:7">
      <c r="A6" s="2314" t="s">
        <v>114</v>
      </c>
      <c r="B6" s="2315"/>
      <c r="C6" s="2315"/>
      <c r="D6" s="2315"/>
      <c r="E6" s="2315"/>
      <c r="F6" s="2311" t="s">
        <v>115</v>
      </c>
      <c r="G6" s="2312"/>
    </row>
    <row r="7" spans="1:7">
      <c r="A7" s="2314" t="s">
        <v>3434</v>
      </c>
      <c r="B7" s="2315"/>
      <c r="C7" s="2315"/>
      <c r="D7" s="2315"/>
      <c r="E7" s="2315"/>
      <c r="F7" s="2311" t="s">
        <v>3435</v>
      </c>
      <c r="G7" s="2312"/>
    </row>
    <row r="8" spans="1:7">
      <c r="A8" s="2314" t="s">
        <v>3490</v>
      </c>
      <c r="B8" s="2315"/>
      <c r="C8" s="2315"/>
      <c r="D8" s="2315"/>
      <c r="E8" s="2315"/>
      <c r="F8" s="2311" t="s">
        <v>3491</v>
      </c>
      <c r="G8" s="2312"/>
    </row>
    <row r="9" spans="1:7">
      <c r="A9" s="2314" t="s">
        <v>3492</v>
      </c>
      <c r="B9" s="2315"/>
      <c r="C9" s="2315"/>
      <c r="D9" s="2315"/>
      <c r="E9" s="2315"/>
      <c r="F9" s="2311" t="s">
        <v>1661</v>
      </c>
      <c r="G9" s="2312"/>
    </row>
    <row r="10" spans="1:7">
      <c r="A10" s="2314" t="s">
        <v>3493</v>
      </c>
      <c r="B10" s="2315"/>
      <c r="C10" s="2315"/>
      <c r="D10" s="2315"/>
      <c r="E10" s="2315"/>
      <c r="F10" s="2311" t="s">
        <v>3494</v>
      </c>
      <c r="G10" s="2312"/>
    </row>
    <row r="11" spans="1:7">
      <c r="A11" s="2314" t="s">
        <v>3495</v>
      </c>
      <c r="B11" s="2315"/>
      <c r="C11" s="2315"/>
      <c r="D11" s="2315"/>
      <c r="E11" s="2315"/>
      <c r="F11" s="2311" t="s">
        <v>3496</v>
      </c>
      <c r="G11" s="2312"/>
    </row>
    <row r="12" spans="1:7" ht="15.6" customHeight="1">
      <c r="A12" s="2321" t="s">
        <v>3497</v>
      </c>
      <c r="B12" s="2319"/>
      <c r="C12" s="2319"/>
      <c r="D12" s="2319"/>
      <c r="E12" s="987"/>
      <c r="F12" s="2319" t="s">
        <v>3498</v>
      </c>
      <c r="G12" s="2320"/>
    </row>
    <row r="13" spans="1:7" ht="17.45" customHeight="1">
      <c r="A13" s="2316" t="s">
        <v>3499</v>
      </c>
      <c r="B13" s="2317"/>
      <c r="C13" s="2317"/>
      <c r="D13" s="2317"/>
      <c r="E13" s="2317"/>
      <c r="F13" s="2317"/>
      <c r="G13" s="2318"/>
    </row>
    <row r="14" spans="1:7">
      <c r="A14" s="72"/>
      <c r="B14" s="17"/>
      <c r="C14" s="17"/>
      <c r="D14" s="17"/>
      <c r="E14" s="17"/>
      <c r="F14" s="17"/>
      <c r="G14" s="73"/>
    </row>
    <row r="15" spans="1:7">
      <c r="A15" s="361"/>
      <c r="B15" s="17"/>
      <c r="C15" s="17"/>
      <c r="D15" s="17"/>
      <c r="E15" s="17"/>
      <c r="F15" s="17"/>
      <c r="G15" s="73"/>
    </row>
    <row r="16" spans="1:7">
      <c r="A16" s="361"/>
      <c r="B16" s="1721" t="s">
        <v>4678</v>
      </c>
      <c r="C16" s="17"/>
      <c r="D16" s="17"/>
      <c r="E16" s="17"/>
      <c r="F16" s="17"/>
      <c r="G16" s="73"/>
    </row>
    <row r="17" spans="1:7">
      <c r="A17" s="361"/>
      <c r="B17" s="1722" t="s">
        <v>4679</v>
      </c>
      <c r="C17" s="17"/>
      <c r="D17" s="17"/>
      <c r="E17" s="17"/>
      <c r="F17" s="17"/>
      <c r="G17" s="73"/>
    </row>
    <row r="18" spans="1:7">
      <c r="A18" s="361"/>
      <c r="B18" s="1722" t="s">
        <v>4680</v>
      </c>
      <c r="C18" s="17"/>
      <c r="D18" s="17"/>
      <c r="E18" s="17"/>
      <c r="F18" s="17"/>
      <c r="G18" s="73"/>
    </row>
    <row r="19" spans="1:7">
      <c r="A19" s="361"/>
      <c r="B19" s="1722" t="s">
        <v>4681</v>
      </c>
      <c r="C19" s="17"/>
      <c r="D19" s="17"/>
      <c r="E19" s="17"/>
      <c r="F19" s="17"/>
      <c r="G19" s="73"/>
    </row>
    <row r="20" spans="1:7">
      <c r="A20" s="361"/>
      <c r="B20" s="1722" t="s">
        <v>4682</v>
      </c>
      <c r="C20" s="17"/>
      <c r="D20" s="17"/>
      <c r="E20" s="17"/>
      <c r="F20" s="17"/>
      <c r="G20" s="73"/>
    </row>
    <row r="21" spans="1:7">
      <c r="A21" s="361"/>
      <c r="B21"/>
      <c r="C21" s="17"/>
      <c r="D21" s="17"/>
      <c r="E21" s="17"/>
      <c r="F21" s="17"/>
      <c r="G21" s="73"/>
    </row>
    <row r="22" spans="1:7">
      <c r="A22" s="361"/>
      <c r="B22" s="1722" t="s">
        <v>4683</v>
      </c>
      <c r="C22" s="17"/>
      <c r="D22" s="17"/>
      <c r="E22" s="17"/>
      <c r="F22" s="17"/>
      <c r="G22" s="73"/>
    </row>
    <row r="23" spans="1:7">
      <c r="A23" s="361"/>
      <c r="B23"/>
      <c r="C23" s="17"/>
      <c r="D23" s="17"/>
      <c r="E23" s="17"/>
      <c r="F23" s="17"/>
      <c r="G23" s="73"/>
    </row>
    <row r="24" spans="1:7">
      <c r="A24" s="361"/>
      <c r="B24" s="1723" t="s">
        <v>4684</v>
      </c>
      <c r="C24" s="17"/>
      <c r="D24" s="17"/>
      <c r="E24" s="17"/>
      <c r="F24" s="17"/>
      <c r="G24" s="73"/>
    </row>
    <row r="25" spans="1:7">
      <c r="A25" s="361"/>
      <c r="B25" s="1722" t="s">
        <v>4685</v>
      </c>
      <c r="C25" s="17"/>
      <c r="D25" s="17"/>
      <c r="E25" s="17"/>
      <c r="F25" s="17"/>
      <c r="G25" s="73"/>
    </row>
    <row r="26" spans="1:7">
      <c r="A26" s="361"/>
      <c r="B26" s="1722" t="s">
        <v>4686</v>
      </c>
      <c r="C26" s="17"/>
      <c r="D26" s="17"/>
      <c r="E26" s="17"/>
      <c r="F26" s="17"/>
      <c r="G26" s="73"/>
    </row>
    <row r="27" spans="1:7">
      <c r="A27" s="361"/>
      <c r="B27" s="1722" t="s">
        <v>4687</v>
      </c>
      <c r="C27" s="17"/>
      <c r="D27" s="17"/>
      <c r="E27" s="17"/>
      <c r="F27" s="17"/>
      <c r="G27" s="73"/>
    </row>
    <row r="28" spans="1:7">
      <c r="A28" s="361"/>
      <c r="B28" s="1722" t="s">
        <v>4688</v>
      </c>
      <c r="C28" s="17"/>
      <c r="D28" s="17"/>
      <c r="E28" s="17"/>
      <c r="F28" s="17"/>
      <c r="G28" s="73"/>
    </row>
    <row r="29" spans="1:7">
      <c r="A29" s="361"/>
      <c r="B29" s="1722" t="s">
        <v>4689</v>
      </c>
      <c r="C29" s="17"/>
      <c r="D29" s="17"/>
      <c r="E29" s="17"/>
      <c r="F29" s="17"/>
      <c r="G29" s="73"/>
    </row>
    <row r="30" spans="1:7">
      <c r="A30" s="361"/>
      <c r="B30"/>
      <c r="C30" s="17"/>
      <c r="D30" s="17"/>
      <c r="E30" s="17"/>
      <c r="F30" s="17"/>
      <c r="G30" s="73"/>
    </row>
    <row r="31" spans="1:7">
      <c r="A31" s="361"/>
      <c r="B31" s="1723" t="s">
        <v>4690</v>
      </c>
      <c r="C31" s="17"/>
      <c r="D31" s="17"/>
      <c r="E31" s="17"/>
      <c r="F31" s="17"/>
      <c r="G31" s="73"/>
    </row>
    <row r="32" spans="1:7">
      <c r="A32" s="361"/>
      <c r="B32" s="1722" t="s">
        <v>4691</v>
      </c>
      <c r="C32" s="17"/>
      <c r="D32" s="17"/>
      <c r="E32" s="17"/>
      <c r="F32" s="17"/>
      <c r="G32" s="73"/>
    </row>
    <row r="33" spans="1:7">
      <c r="A33" s="361"/>
      <c r="B33" s="1722" t="s">
        <v>4692</v>
      </c>
      <c r="C33" s="17"/>
      <c r="D33" s="17"/>
      <c r="E33" s="17"/>
      <c r="F33" s="17"/>
      <c r="G33" s="73"/>
    </row>
    <row r="34" spans="1:7">
      <c r="A34" s="361"/>
      <c r="B34" s="1722" t="s">
        <v>4693</v>
      </c>
      <c r="C34" s="17"/>
      <c r="D34" s="17"/>
      <c r="E34" s="17"/>
      <c r="F34" s="17"/>
      <c r="G34" s="73"/>
    </row>
    <row r="35" spans="1:7">
      <c r="A35" s="361"/>
      <c r="B35" s="1722" t="s">
        <v>4694</v>
      </c>
      <c r="C35" s="17"/>
      <c r="D35" s="17"/>
      <c r="E35" s="17"/>
      <c r="F35" s="17"/>
      <c r="G35" s="73"/>
    </row>
    <row r="36" spans="1:7">
      <c r="A36" s="361"/>
      <c r="B36" s="1722" t="s">
        <v>4695</v>
      </c>
      <c r="C36" s="17"/>
      <c r="D36" s="17"/>
      <c r="E36" s="17"/>
      <c r="F36" s="17"/>
      <c r="G36" s="73"/>
    </row>
    <row r="37" spans="1:7">
      <c r="A37" s="361"/>
      <c r="B37" s="1722" t="s">
        <v>4696</v>
      </c>
      <c r="C37" s="17"/>
      <c r="D37" s="17"/>
      <c r="E37" s="17"/>
      <c r="F37" s="17"/>
      <c r="G37" s="73"/>
    </row>
    <row r="38" spans="1:7">
      <c r="A38" s="361"/>
      <c r="B38" s="17"/>
      <c r="C38" s="17"/>
      <c r="D38" s="17"/>
      <c r="E38" s="17"/>
      <c r="F38" s="17"/>
      <c r="G38" s="73"/>
    </row>
    <row r="39" spans="1:7">
      <c r="A39" s="361"/>
      <c r="B39" s="17"/>
      <c r="C39" s="17"/>
      <c r="D39" s="17"/>
      <c r="E39" s="17"/>
      <c r="F39" s="17"/>
      <c r="G39" s="73"/>
    </row>
    <row r="40" spans="1:7">
      <c r="A40" s="361"/>
      <c r="B40" s="17"/>
      <c r="C40" s="17"/>
      <c r="D40" s="17"/>
      <c r="E40" s="17"/>
      <c r="F40" s="17"/>
      <c r="G40" s="73"/>
    </row>
    <row r="41" spans="1:7">
      <c r="A41" s="361"/>
      <c r="B41" s="17"/>
      <c r="C41" s="17"/>
      <c r="D41" s="17"/>
      <c r="E41" s="17"/>
      <c r="F41" s="17"/>
      <c r="G41" s="73"/>
    </row>
    <row r="42" spans="1:7">
      <c r="A42" s="361"/>
      <c r="B42" s="17"/>
      <c r="C42" s="17"/>
      <c r="D42" s="17"/>
      <c r="E42" s="17"/>
      <c r="F42" s="17"/>
      <c r="G42" s="73"/>
    </row>
    <row r="43" spans="1:7">
      <c r="A43" s="72"/>
      <c r="B43" s="77"/>
      <c r="C43" s="77"/>
      <c r="D43" s="77"/>
      <c r="E43" s="77"/>
      <c r="F43" s="77"/>
      <c r="G43" s="76"/>
    </row>
    <row r="44" spans="1:7">
      <c r="A44" s="264" t="s">
        <v>3500</v>
      </c>
      <c r="B44" s="75"/>
      <c r="C44" s="75"/>
      <c r="D44" s="75"/>
      <c r="E44" s="75"/>
      <c r="F44" s="75"/>
      <c r="G44" s="533"/>
    </row>
    <row r="45" spans="1:7">
      <c r="A45" s="72" t="s">
        <v>3501</v>
      </c>
      <c r="B45" s="17"/>
      <c r="C45" s="17"/>
      <c r="D45" s="17"/>
      <c r="E45" s="17"/>
      <c r="F45" s="17"/>
      <c r="G45" s="73"/>
    </row>
    <row r="46" spans="1:7">
      <c r="A46" s="72" t="s">
        <v>3502</v>
      </c>
      <c r="B46" s="17"/>
      <c r="C46" s="17"/>
      <c r="D46" s="17"/>
      <c r="E46" s="17"/>
      <c r="F46" s="17"/>
      <c r="G46" s="73"/>
    </row>
    <row r="47" spans="1:7">
      <c r="A47" s="87" t="s">
        <v>1993</v>
      </c>
      <c r="B47" s="89"/>
      <c r="C47" s="89"/>
      <c r="D47" s="89"/>
      <c r="E47" s="89"/>
      <c r="F47" s="89"/>
      <c r="G47" s="85"/>
    </row>
    <row r="48" spans="1:7">
      <c r="A48" s="72"/>
      <c r="B48" s="324"/>
      <c r="C48" s="324"/>
      <c r="D48" s="324"/>
      <c r="E48" s="324"/>
      <c r="F48" s="855" t="s">
        <v>1994</v>
      </c>
      <c r="G48" s="320" t="s">
        <v>1995</v>
      </c>
    </row>
    <row r="49" spans="1:7">
      <c r="A49" s="72"/>
      <c r="B49" s="855" t="s">
        <v>1964</v>
      </c>
      <c r="C49" s="855" t="s">
        <v>1996</v>
      </c>
      <c r="D49" s="324"/>
      <c r="E49" s="855" t="s">
        <v>2079</v>
      </c>
      <c r="F49" s="855" t="s">
        <v>1997</v>
      </c>
      <c r="G49" s="320" t="s">
        <v>1998</v>
      </c>
    </row>
    <row r="50" spans="1:7">
      <c r="A50" s="72"/>
      <c r="B50" s="855" t="s">
        <v>1967</v>
      </c>
      <c r="C50" s="855" t="s">
        <v>1999</v>
      </c>
      <c r="D50" s="324"/>
      <c r="E50" s="855" t="s">
        <v>3424</v>
      </c>
      <c r="F50" s="855" t="s">
        <v>3425</v>
      </c>
      <c r="G50" s="320" t="s">
        <v>3426</v>
      </c>
    </row>
    <row r="51" spans="1:7">
      <c r="A51" s="72"/>
      <c r="B51" s="324">
        <v>1</v>
      </c>
      <c r="C51" s="324" t="s">
        <v>2000</v>
      </c>
      <c r="D51" s="324"/>
      <c r="E51" s="851">
        <v>8921</v>
      </c>
      <c r="F51" s="405"/>
      <c r="G51" s="372"/>
    </row>
    <row r="52" spans="1:7">
      <c r="A52" s="72"/>
      <c r="B52" s="324">
        <v>2</v>
      </c>
      <c r="C52" s="324" t="s">
        <v>2001</v>
      </c>
      <c r="D52" s="324"/>
      <c r="E52" s="856"/>
      <c r="F52" s="405"/>
      <c r="G52" s="857">
        <v>9.9000000000000008E-3</v>
      </c>
    </row>
    <row r="53" spans="1:7">
      <c r="A53" s="72"/>
      <c r="B53" s="324">
        <v>3</v>
      </c>
      <c r="C53" s="324" t="s">
        <v>1890</v>
      </c>
      <c r="D53" s="324"/>
      <c r="E53" s="852">
        <v>489950</v>
      </c>
      <c r="F53" s="858">
        <f>IF(ISERR(+E53/+E$56)," ",(E53/E$56))</f>
        <v>0.49132965366749831</v>
      </c>
      <c r="G53" s="857">
        <v>4.5600000000000002E-2</v>
      </c>
    </row>
    <row r="54" spans="1:7">
      <c r="A54" s="72"/>
      <c r="B54" s="324">
        <v>4</v>
      </c>
      <c r="C54" s="324" t="s">
        <v>2002</v>
      </c>
      <c r="D54" s="324"/>
      <c r="E54" s="852">
        <v>0</v>
      </c>
      <c r="F54" s="858">
        <f>IF(ISERR(+E54/+E$56)," ",(E54/E$56))</f>
        <v>0</v>
      </c>
      <c r="G54" s="857">
        <v>0</v>
      </c>
    </row>
    <row r="55" spans="1:7">
      <c r="A55" s="72"/>
      <c r="B55" s="324">
        <v>5</v>
      </c>
      <c r="C55" s="324" t="s">
        <v>2003</v>
      </c>
      <c r="D55" s="324"/>
      <c r="E55" s="852">
        <v>507242</v>
      </c>
      <c r="F55" s="858">
        <f>IF(ISERR(+E55/+E$56)," ",(E55/E$56))</f>
        <v>0.50867034633250163</v>
      </c>
      <c r="G55" s="857">
        <v>0.1</v>
      </c>
    </row>
    <row r="56" spans="1:7">
      <c r="A56" s="72"/>
      <c r="B56" s="324">
        <v>6</v>
      </c>
      <c r="C56" s="324" t="s">
        <v>2004</v>
      </c>
      <c r="D56" s="324"/>
      <c r="E56" s="290">
        <f>E53+E54+E55</f>
        <v>997192</v>
      </c>
      <c r="F56" s="858">
        <f>F53+F54+F55</f>
        <v>1</v>
      </c>
      <c r="G56" s="372"/>
    </row>
    <row r="57" spans="1:7">
      <c r="A57" s="72"/>
      <c r="B57" s="84">
        <v>7</v>
      </c>
      <c r="C57" s="84" t="s">
        <v>2005</v>
      </c>
      <c r="D57" s="84"/>
      <c r="E57" s="849"/>
      <c r="F57" s="859"/>
      <c r="G57" s="367"/>
    </row>
    <row r="58" spans="1:7">
      <c r="A58" s="72"/>
      <c r="B58" s="86"/>
      <c r="C58" s="86" t="s">
        <v>2006</v>
      </c>
      <c r="D58" s="86"/>
      <c r="E58" s="549">
        <v>21204</v>
      </c>
      <c r="F58" s="392"/>
      <c r="G58" s="370"/>
    </row>
    <row r="59" spans="1:7">
      <c r="A59" s="72"/>
      <c r="B59" s="17"/>
      <c r="C59" s="17"/>
      <c r="D59" s="17"/>
      <c r="E59" s="17"/>
      <c r="F59" s="17"/>
      <c r="G59" s="73"/>
    </row>
    <row r="60" spans="1:7">
      <c r="A60" s="87" t="s">
        <v>2007</v>
      </c>
      <c r="B60" s="89"/>
      <c r="C60" s="89"/>
      <c r="D60" s="89"/>
      <c r="E60" s="89"/>
      <c r="F60" s="89"/>
      <c r="G60" s="85"/>
    </row>
    <row r="61" spans="1:7">
      <c r="A61" s="72"/>
      <c r="B61" s="17"/>
      <c r="C61" s="17"/>
      <c r="D61" s="17" t="s">
        <v>2008</v>
      </c>
      <c r="E61" s="835"/>
      <c r="F61" s="835"/>
      <c r="G61" s="1719">
        <v>1.7100000000000001E-2</v>
      </c>
    </row>
    <row r="62" spans="1:7">
      <c r="A62" s="72"/>
      <c r="B62" s="17"/>
      <c r="C62" s="17"/>
      <c r="D62" s="17"/>
      <c r="E62" s="17"/>
      <c r="F62" s="17"/>
      <c r="G62" s="73"/>
    </row>
    <row r="63" spans="1:7">
      <c r="A63" s="87" t="s">
        <v>556</v>
      </c>
      <c r="B63" s="89"/>
      <c r="C63" s="89"/>
      <c r="D63" s="89"/>
      <c r="E63" s="89"/>
      <c r="F63" s="89"/>
      <c r="G63" s="85"/>
    </row>
    <row r="64" spans="1:7">
      <c r="A64" s="72"/>
      <c r="B64" s="17"/>
      <c r="C64" s="17"/>
      <c r="D64" s="17"/>
      <c r="E64" s="835"/>
      <c r="F64" s="835"/>
      <c r="G64" s="1719">
        <v>2.9499999999999998E-2</v>
      </c>
    </row>
    <row r="65" spans="1:7">
      <c r="A65" s="72"/>
      <c r="B65" s="17"/>
      <c r="C65" s="17"/>
      <c r="D65" s="17"/>
      <c r="E65" s="17"/>
      <c r="F65" s="17"/>
      <c r="G65" s="73"/>
    </row>
    <row r="66" spans="1:7">
      <c r="A66" s="87" t="s">
        <v>557</v>
      </c>
      <c r="B66" s="89"/>
      <c r="C66" s="89"/>
      <c r="D66" s="89"/>
      <c r="E66" s="89"/>
      <c r="F66" s="89"/>
      <c r="G66" s="85"/>
    </row>
    <row r="67" spans="1:7">
      <c r="A67" s="72" t="s">
        <v>558</v>
      </c>
      <c r="B67" s="17"/>
      <c r="C67" s="17"/>
      <c r="D67" s="835" t="s">
        <v>2008</v>
      </c>
      <c r="E67" s="17"/>
      <c r="F67" s="17"/>
      <c r="G67" s="1719">
        <v>1.7100000000000001E-2</v>
      </c>
    </row>
    <row r="68" spans="1:7" ht="15.75" thickBot="1">
      <c r="A68" s="112" t="s">
        <v>559</v>
      </c>
      <c r="B68" s="113"/>
      <c r="C68" s="113"/>
      <c r="D68" s="860" t="s">
        <v>2008</v>
      </c>
      <c r="E68" s="113"/>
      <c r="F68" s="113"/>
      <c r="G68" s="1720">
        <v>2.8899999999999999E-2</v>
      </c>
    </row>
    <row r="69" spans="1:7" ht="15.75">
      <c r="A69" s="115" t="s">
        <v>560</v>
      </c>
      <c r="B69" s="17"/>
      <c r="C69" s="115"/>
      <c r="D69" s="115" t="s">
        <v>561</v>
      </c>
    </row>
    <row r="70" spans="1:7" ht="15.75">
      <c r="A70" s="115"/>
      <c r="B70" s="17"/>
      <c r="C70" s="115"/>
      <c r="D70" s="115"/>
    </row>
    <row r="71" spans="1:7">
      <c r="A71" s="69" t="s">
        <v>562</v>
      </c>
      <c r="B71" s="69"/>
      <c r="C71" s="69"/>
      <c r="D71" s="69"/>
      <c r="E71" s="69"/>
      <c r="F71" s="69"/>
      <c r="G71" s="69"/>
    </row>
    <row r="72" spans="1:7" ht="15.75">
      <c r="A72" s="71" t="s">
        <v>1353</v>
      </c>
      <c r="B72" s="69"/>
      <c r="C72" s="69"/>
      <c r="D72" s="69"/>
      <c r="E72" s="69"/>
      <c r="F72" s="69"/>
      <c r="G72" s="69"/>
    </row>
    <row r="73" spans="1:7" ht="15.75" thickBot="1">
      <c r="A73" s="17" t="str">
        <f>'Data Sheet'!$C$25</f>
        <v>Central Hudson Gas &amp; Electric</v>
      </c>
      <c r="B73" s="17"/>
      <c r="C73" s="17"/>
      <c r="D73" s="17"/>
      <c r="E73" s="17"/>
      <c r="F73" s="836" t="str">
        <f>'Data Sheet'!$C$40</f>
        <v>4/15/2015</v>
      </c>
      <c r="G73" s="9" t="str">
        <f>'Data Sheet'!$C$38</f>
        <v>12/31/14</v>
      </c>
    </row>
    <row r="74" spans="1:7">
      <c r="A74" s="29"/>
      <c r="B74" s="66"/>
      <c r="C74" s="66"/>
      <c r="D74" s="66"/>
      <c r="E74" s="66"/>
      <c r="F74" s="66"/>
      <c r="G74" s="67"/>
    </row>
    <row r="75" spans="1:7">
      <c r="A75" s="380" t="s">
        <v>113</v>
      </c>
      <c r="B75" s="69"/>
      <c r="C75" s="69"/>
      <c r="D75" s="69"/>
      <c r="E75" s="69"/>
      <c r="F75" s="69"/>
      <c r="G75" s="70"/>
    </row>
    <row r="76" spans="1:7">
      <c r="A76" s="74"/>
      <c r="B76" s="77"/>
      <c r="C76" s="77"/>
      <c r="D76" s="77"/>
      <c r="E76" s="77"/>
      <c r="F76" s="77"/>
      <c r="G76" s="76"/>
    </row>
    <row r="77" spans="1:7">
      <c r="A77" s="87"/>
      <c r="B77" s="89"/>
      <c r="C77" s="89"/>
      <c r="D77" s="89"/>
      <c r="E77" s="89"/>
      <c r="F77" s="89"/>
      <c r="G77" s="73"/>
    </row>
    <row r="78" spans="1:7">
      <c r="A78" s="72"/>
      <c r="B78" s="349" t="s">
        <v>4697</v>
      </c>
      <c r="C78" s="17"/>
      <c r="D78" s="17"/>
      <c r="E78" s="17"/>
      <c r="F78" s="17"/>
      <c r="G78" s="73"/>
    </row>
    <row r="79" spans="1:7">
      <c r="A79" s="72"/>
      <c r="B79" s="17" t="s">
        <v>4698</v>
      </c>
      <c r="C79" s="17"/>
      <c r="D79" s="17"/>
      <c r="E79" s="17"/>
      <c r="F79" s="17"/>
      <c r="G79" s="73"/>
    </row>
    <row r="80" spans="1:7">
      <c r="A80" s="72"/>
      <c r="B80" s="17" t="s">
        <v>4699</v>
      </c>
      <c r="C80" s="17"/>
      <c r="D80" s="17"/>
      <c r="E80" s="17"/>
      <c r="F80" s="17"/>
      <c r="G80" s="73"/>
    </row>
    <row r="81" spans="1:7">
      <c r="A81" s="72"/>
      <c r="B81" s="17" t="s">
        <v>4700</v>
      </c>
      <c r="C81" s="17"/>
      <c r="D81" s="17"/>
      <c r="E81" s="17"/>
      <c r="F81" s="17"/>
      <c r="G81" s="73"/>
    </row>
    <row r="82" spans="1:7">
      <c r="A82" s="72"/>
      <c r="B82" s="17" t="s">
        <v>4701</v>
      </c>
      <c r="C82" s="17"/>
      <c r="D82" s="17"/>
      <c r="E82" s="17"/>
      <c r="F82" s="17"/>
      <c r="G82" s="73"/>
    </row>
    <row r="83" spans="1:7">
      <c r="A83" s="72"/>
      <c r="B83" s="17" t="s">
        <v>4702</v>
      </c>
      <c r="C83" s="17"/>
      <c r="D83" s="17"/>
      <c r="E83" s="17"/>
      <c r="F83" s="17"/>
      <c r="G83" s="73"/>
    </row>
    <row r="84" spans="1:7">
      <c r="A84" s="72"/>
      <c r="B84"/>
      <c r="C84" s="17"/>
      <c r="D84" s="17"/>
      <c r="E84" s="17"/>
      <c r="F84" s="17"/>
      <c r="G84" s="73"/>
    </row>
    <row r="85" spans="1:7">
      <c r="A85" s="72"/>
      <c r="B85" s="349" t="s">
        <v>4703</v>
      </c>
      <c r="C85" s="17"/>
      <c r="D85" s="17"/>
      <c r="E85" s="17"/>
      <c r="F85" s="17"/>
      <c r="G85" s="73"/>
    </row>
    <row r="86" spans="1:7">
      <c r="A86" s="72"/>
      <c r="B86" s="17" t="s">
        <v>4704</v>
      </c>
      <c r="C86" s="347"/>
      <c r="D86" s="17"/>
      <c r="E86" s="347"/>
      <c r="F86" s="347"/>
      <c r="G86" s="73"/>
    </row>
    <row r="87" spans="1:7">
      <c r="A87" s="72"/>
      <c r="B87" s="474" t="s">
        <v>4705</v>
      </c>
      <c r="C87" s="17"/>
      <c r="D87" s="17"/>
      <c r="E87" s="17"/>
      <c r="F87" s="17"/>
      <c r="G87" s="73"/>
    </row>
    <row r="88" spans="1:7">
      <c r="A88" s="72"/>
      <c r="B88" s="17" t="s">
        <v>4706</v>
      </c>
      <c r="C88" s="17"/>
      <c r="D88" s="17"/>
      <c r="E88" s="17"/>
      <c r="F88" s="17"/>
      <c r="G88" s="73"/>
    </row>
    <row r="89" spans="1:7">
      <c r="A89" s="72"/>
      <c r="B89" s="17" t="s">
        <v>4707</v>
      </c>
      <c r="C89" s="17"/>
      <c r="D89" s="17"/>
      <c r="E89" s="17"/>
      <c r="F89" s="17"/>
      <c r="G89" s="73"/>
    </row>
    <row r="90" spans="1:7">
      <c r="A90" s="72"/>
      <c r="B90" s="17" t="s">
        <v>4708</v>
      </c>
      <c r="C90" s="17"/>
      <c r="D90" s="17"/>
      <c r="E90" s="17"/>
      <c r="F90" s="17"/>
      <c r="G90" s="73"/>
    </row>
    <row r="91" spans="1:7">
      <c r="A91" s="72"/>
      <c r="B91" s="17" t="s">
        <v>4709</v>
      </c>
      <c r="C91" s="17"/>
      <c r="D91" s="17"/>
      <c r="E91" s="17"/>
      <c r="F91" s="17"/>
      <c r="G91" s="73"/>
    </row>
    <row r="92" spans="1:7">
      <c r="A92" s="72"/>
      <c r="B92" s="17" t="s">
        <v>4710</v>
      </c>
      <c r="C92" s="17"/>
      <c r="D92" s="17"/>
      <c r="E92" s="17"/>
      <c r="F92" s="17"/>
      <c r="G92" s="73"/>
    </row>
    <row r="93" spans="1:7">
      <c r="A93" s="72"/>
      <c r="B93"/>
      <c r="C93" s="17"/>
      <c r="D93" s="17"/>
      <c r="E93" s="17"/>
      <c r="F93" s="17"/>
      <c r="G93" s="73"/>
    </row>
    <row r="94" spans="1:7">
      <c r="A94" s="72"/>
      <c r="B94" s="349" t="s">
        <v>4711</v>
      </c>
      <c r="C94" s="17"/>
      <c r="D94" s="17"/>
      <c r="E94" s="17"/>
      <c r="F94" s="17"/>
      <c r="G94" s="73"/>
    </row>
    <row r="95" spans="1:7">
      <c r="A95" s="72"/>
      <c r="B95" s="17" t="s">
        <v>4712</v>
      </c>
      <c r="C95" s="17"/>
      <c r="D95" s="17"/>
      <c r="E95" s="17"/>
      <c r="F95" s="17"/>
      <c r="G95" s="73"/>
    </row>
    <row r="96" spans="1:7">
      <c r="A96" s="72"/>
      <c r="B96" s="17" t="s">
        <v>4713</v>
      </c>
      <c r="C96" s="17"/>
      <c r="D96" s="17"/>
      <c r="E96" s="17"/>
      <c r="F96" s="17"/>
      <c r="G96" s="73"/>
    </row>
    <row r="97" spans="1:7">
      <c r="A97" s="72"/>
      <c r="B97" s="17" t="s">
        <v>4714</v>
      </c>
      <c r="C97" s="17"/>
      <c r="D97" s="17"/>
      <c r="E97" s="17"/>
      <c r="F97" s="17"/>
      <c r="G97" s="73"/>
    </row>
    <row r="98" spans="1:7">
      <c r="A98" s="72"/>
      <c r="B98" s="17" t="s">
        <v>4715</v>
      </c>
      <c r="C98" s="17"/>
      <c r="D98" s="17"/>
      <c r="E98" s="17"/>
      <c r="F98" s="17"/>
      <c r="G98" s="73"/>
    </row>
    <row r="99" spans="1:7">
      <c r="A99" s="72"/>
      <c r="B99" s="17" t="s">
        <v>4716</v>
      </c>
      <c r="C99" s="17"/>
      <c r="D99" s="17"/>
      <c r="E99" s="17"/>
      <c r="F99" s="17"/>
      <c r="G99" s="73"/>
    </row>
    <row r="100" spans="1:7">
      <c r="A100" s="72"/>
      <c r="B100" s="17" t="s">
        <v>4717</v>
      </c>
      <c r="C100" s="17"/>
      <c r="D100" s="17"/>
      <c r="E100" s="17"/>
      <c r="F100" s="17"/>
      <c r="G100" s="73"/>
    </row>
    <row r="101" spans="1:7">
      <c r="A101" s="72"/>
      <c r="B101"/>
      <c r="C101" s="17"/>
      <c r="D101" s="17"/>
      <c r="E101" s="17"/>
      <c r="F101" s="17"/>
      <c r="G101" s="73"/>
    </row>
    <row r="102" spans="1:7">
      <c r="A102" s="72"/>
      <c r="B102" s="349" t="s">
        <v>4718</v>
      </c>
      <c r="C102" s="17"/>
      <c r="D102" s="17"/>
      <c r="E102" s="17"/>
      <c r="F102" s="17"/>
      <c r="G102" s="73"/>
    </row>
    <row r="103" spans="1:7">
      <c r="A103" s="72"/>
      <c r="B103" s="17" t="s">
        <v>4719</v>
      </c>
      <c r="C103" s="17"/>
      <c r="D103" s="17"/>
      <c r="E103" s="17"/>
      <c r="F103" s="17"/>
      <c r="G103" s="73"/>
    </row>
    <row r="104" spans="1:7">
      <c r="A104" s="72"/>
      <c r="B104" s="17" t="s">
        <v>4720</v>
      </c>
      <c r="C104" s="17"/>
      <c r="D104" s="17"/>
      <c r="E104" s="17"/>
      <c r="F104" s="17"/>
      <c r="G104" s="73"/>
    </row>
    <row r="105" spans="1:7">
      <c r="A105" s="72"/>
      <c r="B105" s="17" t="s">
        <v>4721</v>
      </c>
      <c r="C105" s="17"/>
      <c r="D105" s="17"/>
      <c r="E105" s="17"/>
      <c r="F105" s="17"/>
      <c r="G105" s="73"/>
    </row>
    <row r="106" spans="1:7">
      <c r="A106" s="72"/>
      <c r="B106" s="17" t="s">
        <v>4722</v>
      </c>
      <c r="C106" s="17"/>
      <c r="D106" s="17"/>
      <c r="E106" s="17"/>
      <c r="F106" s="17"/>
      <c r="G106" s="73"/>
    </row>
    <row r="107" spans="1:7">
      <c r="A107" s="72"/>
      <c r="B107" s="17" t="s">
        <v>4723</v>
      </c>
      <c r="C107" s="17"/>
      <c r="D107" s="17"/>
      <c r="E107" s="17"/>
      <c r="F107" s="17"/>
      <c r="G107" s="73"/>
    </row>
    <row r="108" spans="1:7">
      <c r="A108" s="72"/>
      <c r="B108" s="17" t="s">
        <v>4724</v>
      </c>
      <c r="C108" s="17"/>
      <c r="D108" s="17"/>
      <c r="E108" s="17"/>
      <c r="F108" s="17"/>
      <c r="G108" s="73"/>
    </row>
    <row r="109" spans="1:7">
      <c r="A109" s="72"/>
      <c r="B109" s="17" t="s">
        <v>4725</v>
      </c>
      <c r="C109" s="17"/>
      <c r="D109" s="17"/>
      <c r="E109" s="17"/>
      <c r="F109" s="17"/>
      <c r="G109" s="73"/>
    </row>
    <row r="110" spans="1:7">
      <c r="A110" s="72"/>
      <c r="B110"/>
      <c r="C110" s="17"/>
      <c r="D110" s="17"/>
      <c r="E110" s="17"/>
      <c r="F110" s="17"/>
      <c r="G110" s="73"/>
    </row>
    <row r="111" spans="1:7">
      <c r="A111" s="72"/>
      <c r="B111" s="349" t="s">
        <v>3682</v>
      </c>
      <c r="C111" s="17"/>
      <c r="D111" s="17"/>
      <c r="E111" s="17"/>
      <c r="F111" s="17"/>
      <c r="G111" s="73"/>
    </row>
    <row r="112" spans="1:7">
      <c r="A112" s="72"/>
      <c r="B112" s="17" t="s">
        <v>4726</v>
      </c>
      <c r="C112" s="17"/>
      <c r="D112" s="17"/>
      <c r="E112" s="17"/>
      <c r="F112" s="17"/>
      <c r="G112" s="73"/>
    </row>
    <row r="113" spans="1:7">
      <c r="A113" s="72"/>
      <c r="B113" s="17" t="s">
        <v>4727</v>
      </c>
      <c r="C113" s="17"/>
      <c r="D113" s="17"/>
      <c r="E113" s="17"/>
      <c r="F113" s="17"/>
      <c r="G113" s="73"/>
    </row>
    <row r="114" spans="1:7">
      <c r="A114" s="72"/>
      <c r="B114" s="17" t="s">
        <v>4728</v>
      </c>
      <c r="C114" s="17"/>
      <c r="D114" s="17"/>
      <c r="E114" s="17"/>
      <c r="F114" s="17"/>
      <c r="G114" s="73"/>
    </row>
    <row r="115" spans="1:7">
      <c r="A115" s="72"/>
      <c r="B115" s="17" t="s">
        <v>4729</v>
      </c>
      <c r="C115" s="17"/>
      <c r="D115" s="17"/>
      <c r="E115" s="17"/>
      <c r="F115" s="17"/>
      <c r="G115" s="73"/>
    </row>
    <row r="116" spans="1:7">
      <c r="A116" s="72"/>
      <c r="B116" s="17" t="s">
        <v>4730</v>
      </c>
      <c r="C116" s="17"/>
      <c r="D116" s="17"/>
      <c r="E116" s="17"/>
      <c r="F116" s="17"/>
      <c r="G116" s="73"/>
    </row>
    <row r="117" spans="1:7">
      <c r="A117" s="72"/>
      <c r="B117" s="17" t="s">
        <v>4731</v>
      </c>
      <c r="C117" s="17"/>
      <c r="D117" s="17"/>
      <c r="E117" s="17"/>
      <c r="F117" s="17"/>
      <c r="G117" s="73"/>
    </row>
    <row r="118" spans="1:7">
      <c r="A118" s="72"/>
      <c r="B118" s="17" t="s">
        <v>4732</v>
      </c>
      <c r="C118" s="17"/>
      <c r="D118" s="17"/>
      <c r="E118" s="17"/>
      <c r="F118" s="17"/>
      <c r="G118" s="73"/>
    </row>
    <row r="119" spans="1:7">
      <c r="A119" s="72"/>
      <c r="B119" s="17" t="s">
        <v>4733</v>
      </c>
      <c r="C119" s="17"/>
      <c r="D119" s="17"/>
      <c r="E119" s="17"/>
      <c r="F119" s="17"/>
      <c r="G119" s="73"/>
    </row>
    <row r="120" spans="1:7">
      <c r="A120" s="72"/>
      <c r="B120" s="17" t="s">
        <v>4734</v>
      </c>
      <c r="C120" s="17"/>
      <c r="D120" s="17"/>
      <c r="E120" s="17"/>
      <c r="F120" s="17"/>
      <c r="G120" s="73"/>
    </row>
    <row r="121" spans="1:7">
      <c r="A121" s="72"/>
      <c r="B121" s="17" t="s">
        <v>4735</v>
      </c>
      <c r="C121" s="17"/>
      <c r="D121" s="17"/>
      <c r="E121" s="17"/>
      <c r="F121" s="17"/>
      <c r="G121" s="73"/>
    </row>
    <row r="122" spans="1:7">
      <c r="A122" s="72"/>
      <c r="B122" s="17" t="s">
        <v>4736</v>
      </c>
      <c r="C122" s="17"/>
      <c r="D122" s="17"/>
      <c r="E122" s="17"/>
      <c r="F122" s="17"/>
      <c r="G122" s="73"/>
    </row>
    <row r="123" spans="1:7">
      <c r="A123" s="72"/>
      <c r="B123" s="17" t="s">
        <v>4737</v>
      </c>
      <c r="C123" s="17"/>
      <c r="D123" s="17"/>
      <c r="E123" s="17"/>
      <c r="F123" s="17"/>
      <c r="G123" s="73"/>
    </row>
    <row r="124" spans="1:7">
      <c r="A124" s="72"/>
      <c r="B124" s="17" t="s">
        <v>4738</v>
      </c>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351"/>
      <c r="D130" s="351"/>
      <c r="E130" s="351"/>
      <c r="F130" s="113"/>
      <c r="G130" s="114"/>
    </row>
    <row r="131" spans="1:7" ht="15.75">
      <c r="A131" s="115" t="s">
        <v>563</v>
      </c>
      <c r="B131" s="17"/>
      <c r="C131" s="17"/>
      <c r="D131" s="115" t="s">
        <v>561</v>
      </c>
    </row>
    <row r="132" spans="1:7">
      <c r="A132" s="17"/>
      <c r="B132" s="17"/>
      <c r="C132" s="17"/>
      <c r="D132" s="17"/>
      <c r="E132" s="17"/>
      <c r="F132" s="17"/>
    </row>
    <row r="133" spans="1:7" ht="15.75">
      <c r="A133" s="69" t="s">
        <v>564</v>
      </c>
      <c r="B133" s="69"/>
      <c r="C133" s="69"/>
      <c r="D133" s="71"/>
      <c r="E133" s="69"/>
      <c r="F133" s="69"/>
      <c r="G133" s="69"/>
    </row>
  </sheetData>
  <customSheetViews>
    <customSheetView guid="{98C50475-4C04-4614-833E-ABC6EEFF4E8E}" scale="60" colorId="22" showPageBreaks="1" printArea="1" view="pageBreakPreview" topLeftCell="A100">
      <selection activeCell="K73" sqref="K73"/>
      <rowBreaks count="1" manualBreakCount="1">
        <brk id="72" max="6" man="1"/>
      </rowBreaks>
      <pageMargins left="0.5" right="0.5" top="0.5" bottom="0.5" header="0" footer="0"/>
      <printOptions horizontalCentered="1" verticalCentered="1"/>
      <pageSetup scale="65" fitToHeight="2" orientation="portrait" horizontalDpi="300" verticalDpi="300" r:id="rId1"/>
      <headerFooter alignWithMargins="0"/>
    </customSheetView>
    <customSheetView guid="{C6EFCE4C-D5CB-4C1D-A286-0DC52BE770F9}" scale="85" colorId="22" showPageBreaks="1" printArea="1">
      <selection activeCell="C18" sqref="C18"/>
      <pageMargins left="0.5" right="0.5" top="0.5" bottom="0.5" header="0" footer="0"/>
      <printOptions horizontalCentered="1" verticalCentered="1"/>
      <pageSetup scale="65" fitToHeight="2" orientation="portrait" horizontalDpi="300" verticalDpi="300" r:id="rId2"/>
      <headerFooter alignWithMargins="0"/>
    </customSheetView>
    <customSheetView guid="{4BC658A1-0B43-4474-B09F-01138A2D4649}" scale="85" colorId="22" showPageBreaks="1">
      <selection activeCell="C18" sqref="C18"/>
      <pageMargins left="0.5" right="0.5" top="0.5" bottom="0.5" header="0" footer="0"/>
      <printOptions horizontalCentered="1" verticalCentered="1"/>
      <pageSetup scale="65" fitToHeight="2" orientation="portrait" horizontalDpi="300" verticalDpi="300" r:id="rId3"/>
      <headerFooter alignWithMargins="0"/>
    </customSheetView>
    <customSheetView guid="{615B5AE4-EF39-45E8-9166-92037A1A48C3}" scale="85" colorId="22" showPageBreaks="1" printArea="1">
      <pageMargins left="0.5" right="0.5" top="0.5" bottom="0.5" header="0" footer="0"/>
      <printOptions horizontalCentered="1" verticalCentered="1"/>
      <pageSetup scale="65" fitToHeight="2" orientation="portrait" horizontalDpi="300" verticalDpi="300" r:id="rId4"/>
      <headerFooter alignWithMargins="0"/>
    </customSheetView>
    <customSheetView guid="{5615FF12-3AD0-401B-9520-85684B49B8C2}" scale="85" colorId="22">
      <pageMargins left="0.5" right="0.5" top="0.5" bottom="0.5" header="0" footer="0"/>
      <printOptions horizontalCentered="1" verticalCentered="1"/>
      <pageSetup scale="65" fitToHeight="2" orientation="portrait" horizontalDpi="300" verticalDpi="300" r:id="rId5"/>
      <headerFooter alignWithMargins="0"/>
    </customSheetView>
    <customSheetView guid="{770BB473-BE5C-4268-9ADA-B2B104B49C99}" scale="85" colorId="22" showPageBreaks="1" printArea="1">
      <pageMargins left="0.5" right="0.5" top="0.5" bottom="0.5" header="0" footer="0"/>
      <printOptions horizontalCentered="1" verticalCentered="1"/>
      <pageSetup scale="65" fitToHeight="2" orientation="portrait" horizontalDpi="300" verticalDpi="300" r:id="rId6"/>
      <headerFooter alignWithMargins="0"/>
    </customSheetView>
    <customSheetView guid="{2DCD765F-7FFB-4119-8ABA-95F832C93250}" scale="85" colorId="22" showPageBreaks="1" printArea="1">
      <selection activeCell="C18" sqref="C18"/>
      <pageMargins left="0.5" right="0.5" top="0.5" bottom="0.5" header="0" footer="0"/>
      <printOptions horizontalCentered="1" verticalCentered="1"/>
      <pageSetup scale="65" fitToHeight="2" orientation="portrait" horizontalDpi="300" verticalDpi="300" r:id="rId7"/>
      <headerFooter alignWithMargins="0"/>
    </customSheetView>
    <customSheetView guid="{9A54DEF0-DEC4-4137-89B1-509D03916E27}" scale="85" colorId="22" topLeftCell="A43">
      <selection activeCell="C18" sqref="C18"/>
      <rowBreaks count="46" manualBreakCount="46">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94" max="7" man="1"/>
        <brk id="95" max="7" man="1"/>
      </rowBreaks>
      <colBreaks count="2" manualBreakCount="2">
        <brk id="8" max="1048575" man="1"/>
        <brk id="20" max="1048575" man="1"/>
      </colBreaks>
      <pageMargins left="0.5" right="0.5" top="0.5" bottom="0.5" header="0" footer="0"/>
      <printOptions horizontalCentered="1" verticalCentered="1"/>
      <pageSetup scale="65" fitToHeight="2" orientation="portrait" horizontalDpi="300" verticalDpi="300" r:id="rId8"/>
      <headerFooter alignWithMargins="0"/>
    </customSheetView>
    <customSheetView guid="{3F1C1F7F-1627-415A-A980-D9471073F5DE}" scale="85" colorId="22" showPageBreaks="1" topLeftCell="A43">
      <selection activeCell="C18" sqref="C18"/>
      <rowBreaks count="46" manualBreakCount="46">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94" max="7" man="1"/>
        <brk id="95" max="7" man="1"/>
      </rowBreaks>
      <colBreaks count="2" manualBreakCount="2">
        <brk id="8" max="1048575" man="1"/>
        <brk id="20" max="1048575" man="1"/>
      </colBreaks>
      <pageMargins left="0.5" right="0.5" top="0.5" bottom="0.5" header="0" footer="0"/>
      <printOptions horizontalCentered="1" verticalCentered="1"/>
      <pageSetup scale="65" fitToHeight="2" orientation="portrait" horizontalDpi="300" verticalDpi="300" r:id="rId9"/>
      <headerFooter alignWithMargins="0"/>
    </customSheetView>
    <customSheetView guid="{139C5046-2F46-48F5-A0B9-76AEA7D78668}" scale="85" colorId="22" topLeftCell="A43">
      <selection activeCell="C18" sqref="C18"/>
      <rowBreaks count="46" manualBreakCount="46">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94" max="7" man="1"/>
        <brk id="95" max="7" man="1"/>
      </rowBreaks>
      <colBreaks count="2" manualBreakCount="2">
        <brk id="8" max="1048575" man="1"/>
        <brk id="20" max="1048575" man="1"/>
      </colBreaks>
      <pageMargins left="0.5" right="0.5" top="0.5" bottom="0.5" header="0" footer="0"/>
      <printOptions horizontalCentered="1" verticalCentered="1"/>
      <pageSetup scale="65" fitToHeight="2" orientation="portrait" horizontalDpi="300" verticalDpi="300" r:id="rId10"/>
      <headerFooter alignWithMargins="0"/>
    </customSheetView>
    <customSheetView guid="{B81AA01E-C0DE-4A87-A251-E1F5DB0B073A}" scale="85" colorId="22" topLeftCell="A43">
      <selection activeCell="C18" sqref="C18"/>
      <rowBreaks count="46" manualBreakCount="46">
        <brk id="48" max="7" man="1"/>
        <brk id="49" max="7" man="1"/>
        <brk id="50" max="7" man="1"/>
        <brk id="51" max="7" man="1"/>
        <brk id="52" max="7" man="1"/>
        <brk id="53" max="7" man="1"/>
        <brk id="54" max="7" man="1"/>
        <brk id="55" max="7" man="1"/>
        <brk id="56" max="7" man="1"/>
        <brk id="57" max="7" man="1"/>
        <brk id="58" max="7" man="1"/>
        <brk id="59" max="7" man="1"/>
        <brk id="60" max="7" man="1"/>
        <brk id="61" max="7" man="1"/>
        <brk id="62" max="7" man="1"/>
        <brk id="63" max="7" man="1"/>
        <brk id="64" max="7" man="1"/>
        <brk id="65" max="7" man="1"/>
        <brk id="66" max="7" man="1"/>
        <brk id="67" max="7" man="1"/>
        <brk id="70" max="7" man="1"/>
        <brk id="71" max="7" man="1"/>
        <brk id="72" max="7" man="1"/>
        <brk id="73" max="7" man="1"/>
        <brk id="74" max="7" man="1"/>
        <brk id="75" max="7" man="1"/>
        <brk id="76" max="7" man="1"/>
        <brk id="77" max="7" man="1"/>
        <brk id="78" max="7" man="1"/>
        <brk id="79" max="7" man="1"/>
        <brk id="80" max="7" man="1"/>
        <brk id="81" max="7" man="1"/>
        <brk id="82" max="7" man="1"/>
        <brk id="83" max="7" man="1"/>
        <brk id="84" max="7" man="1"/>
        <brk id="85" max="7" man="1"/>
        <brk id="86" max="7" man="1"/>
        <brk id="87" max="7" man="1"/>
        <brk id="88" max="7" man="1"/>
        <brk id="89" max="7" man="1"/>
        <brk id="90" max="7" man="1"/>
        <brk id="91" max="7" man="1"/>
        <brk id="92" max="7" man="1"/>
        <brk id="93" max="7" man="1"/>
        <brk id="94" max="7" man="1"/>
        <brk id="95" max="7" man="1"/>
      </rowBreaks>
      <colBreaks count="2" manualBreakCount="2">
        <brk id="8" max="1048575" man="1"/>
        <brk id="20" max="1048575" man="1"/>
      </colBreaks>
      <pageMargins left="0.5" right="0.5" top="0.5" bottom="0.5" header="0" footer="0"/>
      <printOptions horizontalCentered="1" verticalCentered="1"/>
      <pageSetup scale="65" fitToHeight="2" orientation="portrait" horizontalDpi="300" verticalDpi="300" r:id="rId11"/>
      <headerFooter alignWithMargins="0"/>
    </customSheetView>
  </customSheetViews>
  <mergeCells count="17">
    <mergeCell ref="A13:G13"/>
    <mergeCell ref="F9:G9"/>
    <mergeCell ref="F10:G10"/>
    <mergeCell ref="F11:G11"/>
    <mergeCell ref="F12:G12"/>
    <mergeCell ref="A9:E9"/>
    <mergeCell ref="A10:E10"/>
    <mergeCell ref="A11:E11"/>
    <mergeCell ref="A12:D12"/>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2"/>
  <headerFooter alignWithMargins="0"/>
  <rowBreaks count="1" manualBreakCount="1">
    <brk id="72"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G186"/>
  <sheetViews>
    <sheetView defaultGridColor="0" view="pageBreakPreview" topLeftCell="A76" colorId="22" zoomScale="60" zoomScaleNormal="85" workbookViewId="0">
      <selection activeCell="M63" sqref="M63"/>
    </sheetView>
  </sheetViews>
  <sheetFormatPr defaultColWidth="9.6640625" defaultRowHeight="15"/>
  <cols>
    <col min="1" max="1" width="2.6640625" style="9" customWidth="1"/>
    <col min="2" max="2" width="3.6640625" style="9" customWidth="1"/>
    <col min="3" max="3" width="1.6640625" style="9" customWidth="1"/>
    <col min="4" max="4" width="30.6640625" style="9" customWidth="1"/>
    <col min="5" max="5" width="21.44140625" style="9" customWidth="1"/>
    <col min="6" max="8" width="15.6640625" style="9" customWidth="1"/>
    <col min="9" max="16384" width="9.6640625" style="9"/>
  </cols>
  <sheetData>
    <row r="1" spans="1:59" ht="17.45" customHeight="1">
      <c r="A1" s="29"/>
      <c r="B1" s="66" t="s">
        <v>2036</v>
      </c>
      <c r="C1" s="66"/>
      <c r="D1" s="261"/>
      <c r="E1" s="66" t="s">
        <v>3735</v>
      </c>
      <c r="F1" s="263" t="s">
        <v>2038</v>
      </c>
      <c r="G1" s="263" t="s">
        <v>2039</v>
      </c>
      <c r="H1" s="6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row>
    <row r="2" spans="1:59" ht="13.5" customHeight="1">
      <c r="A2" s="72"/>
      <c r="B2" s="17" t="str">
        <f>'Data Sheet'!$C$25</f>
        <v>Central Hudson Gas &amp; Electric</v>
      </c>
      <c r="C2" s="17"/>
      <c r="D2" s="362"/>
      <c r="E2" s="618" t="s">
        <v>2058</v>
      </c>
      <c r="F2" s="98" t="s">
        <v>3760</v>
      </c>
      <c r="G2" s="363"/>
      <c r="H2" s="73"/>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row>
    <row r="3" spans="1:59" ht="15" customHeight="1">
      <c r="A3" s="72"/>
      <c r="B3" s="77"/>
      <c r="C3" s="77"/>
      <c r="D3" s="364"/>
      <c r="E3" s="620" t="s">
        <v>494</v>
      </c>
      <c r="F3" s="841" t="str">
        <f>'Data Sheet'!$C$40</f>
        <v>4/15/2015</v>
      </c>
      <c r="G3" s="105" t="str">
        <f>'Data Sheet'!$C$38</f>
        <v>12/31/14</v>
      </c>
      <c r="H3" s="7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row>
    <row r="4" spans="1:59" ht="15" customHeight="1">
      <c r="A4" s="264" t="s">
        <v>565</v>
      </c>
      <c r="B4" s="265"/>
      <c r="C4" s="265"/>
      <c r="D4" s="75"/>
      <c r="E4" s="265"/>
      <c r="F4" s="265"/>
      <c r="G4" s="265"/>
      <c r="H4" s="266"/>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59" ht="13.5" customHeight="1">
      <c r="A5" s="72"/>
      <c r="B5" s="17"/>
      <c r="C5" s="17"/>
      <c r="D5" s="17"/>
      <c r="E5" s="17"/>
      <c r="F5" s="17"/>
      <c r="G5" s="17"/>
      <c r="H5" s="73"/>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row>
    <row r="6" spans="1:59" ht="13.5" customHeight="1">
      <c r="A6" s="72"/>
      <c r="B6" s="268" t="s">
        <v>566</v>
      </c>
      <c r="C6" s="268"/>
      <c r="D6" s="268"/>
      <c r="E6" s="268"/>
      <c r="F6" s="268"/>
      <c r="G6" s="268"/>
      <c r="H6" s="269"/>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row>
    <row r="7" spans="1:59" ht="13.5" customHeight="1">
      <c r="A7" s="72"/>
      <c r="B7" s="268"/>
      <c r="C7" s="268"/>
      <c r="D7" s="268"/>
      <c r="E7" s="268"/>
      <c r="F7" s="268"/>
      <c r="G7" s="268"/>
      <c r="H7" s="269"/>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row>
    <row r="8" spans="1:59" ht="13.5" customHeight="1">
      <c r="A8" s="72"/>
      <c r="B8" s="268" t="s">
        <v>567</v>
      </c>
      <c r="C8" s="268"/>
      <c r="D8" s="268"/>
      <c r="E8" s="268"/>
      <c r="F8" s="268"/>
      <c r="G8" s="268"/>
      <c r="H8" s="269"/>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row>
    <row r="9" spans="1:59" ht="13.5" customHeight="1">
      <c r="A9" s="72"/>
      <c r="B9" s="268" t="s">
        <v>568</v>
      </c>
      <c r="C9" s="268"/>
      <c r="D9" s="268"/>
      <c r="E9" s="268"/>
      <c r="F9" s="268"/>
      <c r="G9" s="268"/>
      <c r="H9" s="269"/>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row>
    <row r="10" spans="1:59" ht="13.5" customHeight="1">
      <c r="A10" s="72"/>
      <c r="B10" s="268"/>
      <c r="C10" s="268"/>
      <c r="D10" s="268"/>
      <c r="E10" s="268"/>
      <c r="F10" s="268"/>
      <c r="G10" s="268"/>
      <c r="H10" s="269"/>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row>
    <row r="11" spans="1:59" ht="13.5" customHeight="1">
      <c r="A11" s="72"/>
      <c r="B11" s="268" t="s">
        <v>569</v>
      </c>
      <c r="C11" s="268"/>
      <c r="D11" s="268"/>
      <c r="E11" s="268"/>
      <c r="F11" s="268"/>
      <c r="G11" s="268"/>
      <c r="H11" s="269"/>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row>
    <row r="12" spans="1:59" ht="13.5" customHeight="1">
      <c r="A12" s="72"/>
      <c r="B12" s="268" t="s">
        <v>730</v>
      </c>
      <c r="C12" s="268"/>
      <c r="D12" s="268"/>
      <c r="E12" s="268"/>
      <c r="F12" s="268"/>
      <c r="G12" s="268"/>
      <c r="H12" s="269"/>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row>
    <row r="13" spans="1:59" ht="13.5" customHeight="1">
      <c r="A13" s="72"/>
      <c r="B13" s="268" t="s">
        <v>883</v>
      </c>
      <c r="C13" s="268"/>
      <c r="D13" s="268"/>
      <c r="E13" s="268"/>
      <c r="F13" s="268"/>
      <c r="G13" s="268"/>
      <c r="H13" s="269"/>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row>
    <row r="14" spans="1:59" ht="13.5" customHeight="1">
      <c r="A14" s="72"/>
      <c r="B14" s="268" t="s">
        <v>884</v>
      </c>
      <c r="C14" s="268"/>
      <c r="D14" s="268"/>
      <c r="E14" s="268"/>
      <c r="F14" s="268"/>
      <c r="G14" s="268"/>
      <c r="H14" s="269"/>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row>
    <row r="15" spans="1:59" ht="13.5" customHeight="1">
      <c r="A15" s="72"/>
      <c r="B15" s="268"/>
      <c r="C15" s="268"/>
      <c r="D15" s="268"/>
      <c r="E15" s="268"/>
      <c r="F15" s="268"/>
      <c r="G15" s="268"/>
      <c r="H15" s="269"/>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row>
    <row r="16" spans="1:59" ht="13.5" customHeight="1">
      <c r="A16" s="72"/>
      <c r="B16" s="268" t="s">
        <v>885</v>
      </c>
      <c r="C16" s="268"/>
      <c r="D16" s="268"/>
      <c r="E16" s="268"/>
      <c r="F16" s="268"/>
      <c r="G16" s="268"/>
      <c r="H16" s="269"/>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row>
    <row r="17" spans="1:59" ht="13.5" customHeight="1">
      <c r="A17" s="74"/>
      <c r="B17" s="77"/>
      <c r="C17" s="77"/>
      <c r="D17" s="77"/>
      <c r="E17" s="77"/>
      <c r="F17" s="77"/>
      <c r="G17" s="77"/>
      <c r="H17" s="76"/>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row>
    <row r="18" spans="1:59" ht="13.5" customHeight="1">
      <c r="A18" s="315"/>
      <c r="B18" s="316"/>
      <c r="C18" s="316"/>
      <c r="D18" s="265" t="s">
        <v>0</v>
      </c>
      <c r="E18" s="265"/>
      <c r="F18" s="265"/>
      <c r="G18" s="265"/>
      <c r="H18" s="266"/>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row>
    <row r="19" spans="1:59" ht="13.5" customHeight="1">
      <c r="A19" s="72"/>
      <c r="B19" s="17"/>
      <c r="C19" s="98"/>
      <c r="D19" s="17"/>
      <c r="E19" s="346" t="s">
        <v>2657</v>
      </c>
      <c r="F19" s="346" t="s">
        <v>1</v>
      </c>
      <c r="G19" s="346" t="s">
        <v>2</v>
      </c>
      <c r="H19" s="271" t="s">
        <v>1</v>
      </c>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row>
    <row r="20" spans="1:59" ht="13.5" customHeight="1">
      <c r="A20" s="72"/>
      <c r="B20" s="347" t="s">
        <v>1964</v>
      </c>
      <c r="C20" s="98"/>
      <c r="D20" s="347" t="s">
        <v>2019</v>
      </c>
      <c r="E20" s="346" t="s">
        <v>3</v>
      </c>
      <c r="F20" s="346" t="s">
        <v>4</v>
      </c>
      <c r="G20" s="346" t="s">
        <v>5</v>
      </c>
      <c r="H20" s="271" t="s">
        <v>3410</v>
      </c>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row>
    <row r="21" spans="1:59" ht="13.5" customHeight="1">
      <c r="A21" s="74"/>
      <c r="B21" s="347" t="s">
        <v>1967</v>
      </c>
      <c r="C21" s="105"/>
      <c r="D21" s="800" t="s">
        <v>3423</v>
      </c>
      <c r="E21" s="398" t="s">
        <v>3424</v>
      </c>
      <c r="F21" s="398" t="s">
        <v>3425</v>
      </c>
      <c r="G21" s="398" t="s">
        <v>3426</v>
      </c>
      <c r="H21" s="274" t="s">
        <v>2672</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row>
    <row r="22" spans="1:59" ht="19.899999999999999" customHeight="1">
      <c r="A22" s="74"/>
      <c r="B22" s="316">
        <v>1</v>
      </c>
      <c r="C22" s="276"/>
      <c r="D22" s="316" t="s">
        <v>6</v>
      </c>
      <c r="E22" s="319">
        <f>F22+G22+H22</f>
        <v>305395954</v>
      </c>
      <c r="F22" s="365">
        <v>305395954</v>
      </c>
      <c r="G22" s="365"/>
      <c r="H22" s="366"/>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row>
    <row r="23" spans="1:59" ht="19.899999999999999" customHeight="1">
      <c r="A23" s="72"/>
      <c r="B23" s="89">
        <v>2</v>
      </c>
      <c r="C23" s="90"/>
      <c r="D23" s="89" t="s">
        <v>7</v>
      </c>
      <c r="E23" s="291"/>
      <c r="F23" s="294"/>
      <c r="G23" s="291"/>
      <c r="H23" s="36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row>
    <row r="24" spans="1:59" ht="19.899999999999999" customHeight="1">
      <c r="A24" s="74"/>
      <c r="B24" s="77"/>
      <c r="C24" s="105"/>
      <c r="D24" s="77" t="s">
        <v>8</v>
      </c>
      <c r="E24" s="335"/>
      <c r="F24" s="336"/>
      <c r="G24" s="296"/>
      <c r="H24" s="368"/>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row>
    <row r="25" spans="1:59" ht="19.899999999999999" customHeight="1">
      <c r="A25" s="74"/>
      <c r="B25" s="316">
        <v>3</v>
      </c>
      <c r="C25" s="276"/>
      <c r="D25" s="316" t="s">
        <v>9</v>
      </c>
      <c r="E25" s="322">
        <f>F25+G25+H25</f>
        <v>26894988</v>
      </c>
      <c r="F25" s="369">
        <v>26894988</v>
      </c>
      <c r="G25" s="369"/>
      <c r="H25" s="370"/>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row>
    <row r="26" spans="1:59" ht="19.899999999999999" customHeight="1">
      <c r="A26" s="74"/>
      <c r="B26" s="316">
        <v>4</v>
      </c>
      <c r="C26" s="276"/>
      <c r="D26" s="316" t="s">
        <v>10</v>
      </c>
      <c r="E26" s="322">
        <f>H26</f>
        <v>0</v>
      </c>
      <c r="F26" s="301"/>
      <c r="G26" s="291"/>
      <c r="H26" s="371"/>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row>
    <row r="27" spans="1:59" ht="19.899999999999999" customHeight="1">
      <c r="A27" s="74"/>
      <c r="B27" s="316">
        <v>5</v>
      </c>
      <c r="C27" s="276"/>
      <c r="D27" s="316" t="s">
        <v>11</v>
      </c>
      <c r="E27" s="322">
        <f>F27</f>
        <v>0</v>
      </c>
      <c r="F27" s="322"/>
      <c r="G27" s="296"/>
      <c r="H27" s="372"/>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row>
    <row r="28" spans="1:59" ht="19.899999999999999" customHeight="1">
      <c r="A28" s="74"/>
      <c r="B28" s="316">
        <v>6</v>
      </c>
      <c r="C28" s="276"/>
      <c r="D28" s="316" t="s">
        <v>12</v>
      </c>
      <c r="E28" s="322">
        <f>F28+G28+H28</f>
        <v>0</v>
      </c>
      <c r="F28" s="369"/>
      <c r="G28" s="369"/>
      <c r="H28" s="371"/>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row>
    <row r="29" spans="1:59" ht="19.899999999999999" customHeight="1">
      <c r="A29" s="74"/>
      <c r="B29" s="316">
        <v>7</v>
      </c>
      <c r="C29" s="276"/>
      <c r="D29" s="316" t="s">
        <v>13</v>
      </c>
      <c r="E29" s="322">
        <f>F29+G29+H29</f>
        <v>0</v>
      </c>
      <c r="F29" s="369"/>
      <c r="G29" s="369"/>
      <c r="H29" s="371"/>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row>
    <row r="30" spans="1:59" ht="19.899999999999999" customHeight="1">
      <c r="A30" s="74"/>
      <c r="B30" s="316">
        <v>8</v>
      </c>
      <c r="C30" s="276"/>
      <c r="D30" s="316"/>
      <c r="E30" s="322">
        <f>F30+G30+H30</f>
        <v>0</v>
      </c>
      <c r="F30" s="369"/>
      <c r="G30" s="369"/>
      <c r="H30" s="371"/>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row>
    <row r="31" spans="1:59" ht="19.899999999999999" customHeight="1">
      <c r="A31" s="72"/>
      <c r="B31" s="89">
        <v>9</v>
      </c>
      <c r="C31" s="90"/>
      <c r="D31" s="89" t="s">
        <v>14</v>
      </c>
      <c r="E31" s="373">
        <f>F31+G31+H31</f>
        <v>26894988</v>
      </c>
      <c r="F31" s="373">
        <f>F25+F27+F28+F29+F30</f>
        <v>26894988</v>
      </c>
      <c r="G31" s="373">
        <f>G25+G28+G29+G30</f>
        <v>0</v>
      </c>
      <c r="H31" s="354">
        <f>H26+H28+H29+H30</f>
        <v>0</v>
      </c>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row>
    <row r="32" spans="1:59" ht="19.899999999999999" customHeight="1">
      <c r="A32" s="74"/>
      <c r="B32" s="77"/>
      <c r="C32" s="105"/>
      <c r="D32" s="77" t="s">
        <v>15</v>
      </c>
      <c r="E32" s="374"/>
      <c r="F32" s="374"/>
      <c r="G32" s="374"/>
      <c r="H32" s="111"/>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row>
    <row r="33" spans="1:59" ht="19.899999999999999" customHeight="1">
      <c r="A33" s="74"/>
      <c r="B33" s="316">
        <v>10</v>
      </c>
      <c r="C33" s="276"/>
      <c r="D33" s="316" t="s">
        <v>16</v>
      </c>
      <c r="E33" s="301" t="s">
        <v>2025</v>
      </c>
      <c r="F33" s="304"/>
      <c r="G33" s="301"/>
      <c r="H33" s="372"/>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row>
    <row r="34" spans="1:59" ht="19.899999999999999" customHeight="1">
      <c r="A34" s="74"/>
      <c r="B34" s="316">
        <v>11</v>
      </c>
      <c r="C34" s="276"/>
      <c r="D34" s="316" t="s">
        <v>17</v>
      </c>
      <c r="E34" s="322">
        <f>F34+G34+H34</f>
        <v>9806536</v>
      </c>
      <c r="F34" s="369">
        <v>9806536</v>
      </c>
      <c r="G34" s="369"/>
      <c r="H34" s="371"/>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row>
    <row r="35" spans="1:59" ht="19.899999999999999" customHeight="1">
      <c r="A35" s="74"/>
      <c r="B35" s="316">
        <v>12</v>
      </c>
      <c r="C35" s="276"/>
      <c r="D35" s="316" t="s">
        <v>18</v>
      </c>
      <c r="E35" s="322">
        <f>F35+G35+H35</f>
        <v>4735247</v>
      </c>
      <c r="F35" s="369">
        <v>4735247</v>
      </c>
      <c r="G35" s="369"/>
      <c r="H35" s="371"/>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row>
    <row r="36" spans="1:59" ht="19.899999999999999" customHeight="1">
      <c r="A36" s="74"/>
      <c r="B36" s="316">
        <v>13</v>
      </c>
      <c r="C36" s="276"/>
      <c r="D36" s="316" t="s">
        <v>19</v>
      </c>
      <c r="E36" s="322">
        <f>F36+G36+H36</f>
        <v>2578026</v>
      </c>
      <c r="F36" s="369">
        <v>2578026</v>
      </c>
      <c r="G36" s="369"/>
      <c r="H36" s="37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row>
    <row r="37" spans="1:59" ht="19.899999999999999" customHeight="1">
      <c r="A37" s="72"/>
      <c r="B37" s="89">
        <v>14</v>
      </c>
      <c r="C37" s="90"/>
      <c r="D37" s="89" t="s">
        <v>20</v>
      </c>
      <c r="E37" s="373">
        <f>F37+G37+H37</f>
        <v>11963757</v>
      </c>
      <c r="F37" s="373">
        <f>F34+F35-F36</f>
        <v>11963757</v>
      </c>
      <c r="G37" s="373">
        <f>G34+G35+G36</f>
        <v>0</v>
      </c>
      <c r="H37" s="354">
        <f>H34+H35+H36</f>
        <v>0</v>
      </c>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row>
    <row r="38" spans="1:59" ht="19.899999999999999" customHeight="1">
      <c r="A38" s="74"/>
      <c r="B38" s="77"/>
      <c r="C38" s="105"/>
      <c r="D38" s="77" t="s">
        <v>1560</v>
      </c>
      <c r="E38" s="374"/>
      <c r="F38" s="374"/>
      <c r="G38" s="374"/>
      <c r="H38" s="111"/>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row>
    <row r="39" spans="1:59" ht="19.899999999999999" customHeight="1">
      <c r="A39" s="74"/>
      <c r="B39" s="316">
        <v>15</v>
      </c>
      <c r="C39" s="276"/>
      <c r="D39" s="316" t="s">
        <v>1561</v>
      </c>
      <c r="E39" s="322">
        <f>F39+G39+H39</f>
        <v>1394721</v>
      </c>
      <c r="F39" s="369">
        <v>1394721</v>
      </c>
      <c r="G39" s="369"/>
      <c r="H39" s="371"/>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row>
    <row r="40" spans="1:59" ht="19.899999999999999" customHeight="1">
      <c r="A40" s="74"/>
      <c r="B40" s="316">
        <v>16</v>
      </c>
      <c r="C40" s="276"/>
      <c r="D40" s="316"/>
      <c r="E40" s="322">
        <f>F40+G40+H40</f>
        <v>0</v>
      </c>
      <c r="F40" s="369"/>
      <c r="G40" s="369"/>
      <c r="H40" s="371"/>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row>
    <row r="41" spans="1:59" ht="19.899999999999999" customHeight="1">
      <c r="A41" s="72"/>
      <c r="B41" s="89">
        <v>17</v>
      </c>
      <c r="C41" s="90"/>
      <c r="D41" s="89" t="s">
        <v>1562</v>
      </c>
      <c r="E41" s="375">
        <f>F41+G41+H41</f>
        <v>318932464</v>
      </c>
      <c r="F41" s="375">
        <f>F22+F31-F37-F39</f>
        <v>318932464</v>
      </c>
      <c r="G41" s="375">
        <f>G22+G31+G37+G39+G40</f>
        <v>0</v>
      </c>
      <c r="H41" s="376">
        <f>H22+H31+H37+H39+H40</f>
        <v>0</v>
      </c>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2" spans="1:59" ht="19.899999999999999" customHeight="1">
      <c r="A42" s="74"/>
      <c r="B42" s="77"/>
      <c r="C42" s="105"/>
      <c r="D42" s="77" t="s">
        <v>1563</v>
      </c>
      <c r="E42" s="374"/>
      <c r="F42" s="374"/>
      <c r="G42" s="374"/>
      <c r="H42" s="111"/>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row>
    <row r="43" spans="1:59" ht="19.899999999999999" customHeight="1">
      <c r="A43" s="74"/>
      <c r="B43" s="316"/>
      <c r="C43" s="17"/>
      <c r="D43" s="17" t="s">
        <v>1564</v>
      </c>
      <c r="E43" s="377"/>
      <c r="F43" s="377"/>
      <c r="G43" s="378"/>
      <c r="H43" s="83"/>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row>
    <row r="44" spans="1:59" ht="19.899999999999999" customHeight="1">
      <c r="A44" s="74"/>
      <c r="B44" s="316">
        <v>18</v>
      </c>
      <c r="C44" s="276"/>
      <c r="D44" s="316" t="s">
        <v>1565</v>
      </c>
      <c r="E44" s="319">
        <f t="shared" ref="E44:E52" si="0">F44+G44+H44</f>
        <v>0</v>
      </c>
      <c r="F44" s="365">
        <v>0</v>
      </c>
      <c r="G44" s="365" t="s">
        <v>2025</v>
      </c>
      <c r="H44" s="366"/>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row>
    <row r="45" spans="1:59" ht="19.899999999999999" customHeight="1">
      <c r="A45" s="74"/>
      <c r="B45" s="316">
        <v>19</v>
      </c>
      <c r="C45" s="276"/>
      <c r="D45" s="316" t="s">
        <v>1566</v>
      </c>
      <c r="E45" s="322">
        <f t="shared" si="0"/>
        <v>0</v>
      </c>
      <c r="F45" s="369">
        <v>0</v>
      </c>
      <c r="G45" s="369"/>
      <c r="H45" s="371"/>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6" spans="1:59" ht="19.899999999999999" customHeight="1">
      <c r="A46" s="74"/>
      <c r="B46" s="316">
        <v>20</v>
      </c>
      <c r="C46" s="276"/>
      <c r="D46" s="316" t="s">
        <v>1567</v>
      </c>
      <c r="E46" s="322">
        <f t="shared" si="0"/>
        <v>14293750</v>
      </c>
      <c r="F46" s="369">
        <v>14293750</v>
      </c>
      <c r="G46" s="369"/>
      <c r="H46" s="371"/>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row>
    <row r="47" spans="1:59" ht="19.899999999999999" customHeight="1">
      <c r="A47" s="74"/>
      <c r="B47" s="316">
        <v>21</v>
      </c>
      <c r="C47" s="276"/>
      <c r="D47" s="316" t="s">
        <v>1568</v>
      </c>
      <c r="E47" s="322">
        <f t="shared" si="0"/>
        <v>0</v>
      </c>
      <c r="F47" s="369"/>
      <c r="G47" s="369"/>
      <c r="H47" s="371"/>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row>
    <row r="48" spans="1:59" ht="19.899999999999999" customHeight="1">
      <c r="A48" s="74"/>
      <c r="B48" s="316">
        <v>22</v>
      </c>
      <c r="C48" s="276"/>
      <c r="D48" s="316" t="s">
        <v>1569</v>
      </c>
      <c r="E48" s="322">
        <f t="shared" si="0"/>
        <v>2409378</v>
      </c>
      <c r="F48" s="369">
        <v>2409378</v>
      </c>
      <c r="G48" s="369"/>
      <c r="H48" s="371"/>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row>
    <row r="49" spans="1:59" ht="19.899999999999999" customHeight="1">
      <c r="A49" s="74"/>
      <c r="B49" s="316">
        <v>23</v>
      </c>
      <c r="C49" s="276"/>
      <c r="D49" s="316" t="s">
        <v>1570</v>
      </c>
      <c r="E49" s="322">
        <f t="shared" si="0"/>
        <v>81655473</v>
      </c>
      <c r="F49" s="369">
        <v>81655473</v>
      </c>
      <c r="G49" s="369"/>
      <c r="H49" s="371"/>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row>
    <row r="50" spans="1:59" ht="19.899999999999999" customHeight="1">
      <c r="A50" s="74"/>
      <c r="B50" s="316">
        <v>24</v>
      </c>
      <c r="C50" s="276"/>
      <c r="D50" s="316" t="s">
        <v>1571</v>
      </c>
      <c r="E50" s="322">
        <f t="shared" si="0"/>
        <v>220157390</v>
      </c>
      <c r="F50" s="369">
        <v>220157390</v>
      </c>
      <c r="G50" s="369"/>
      <c r="H50" s="371"/>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row>
    <row r="51" spans="1:59" ht="19.899999999999999" customHeight="1">
      <c r="A51" s="74"/>
      <c r="B51" s="316">
        <v>25</v>
      </c>
      <c r="C51" s="276"/>
      <c r="D51" s="316" t="s">
        <v>1572</v>
      </c>
      <c r="E51" s="322">
        <f t="shared" si="0"/>
        <v>416473</v>
      </c>
      <c r="F51" s="369">
        <v>416473</v>
      </c>
      <c r="G51" s="369"/>
      <c r="H51" s="371"/>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row>
    <row r="52" spans="1:59" ht="19.899999999999999" customHeight="1" thickBot="1">
      <c r="A52" s="112"/>
      <c r="B52" s="330">
        <v>26</v>
      </c>
      <c r="C52" s="307"/>
      <c r="D52" s="330" t="s">
        <v>1573</v>
      </c>
      <c r="E52" s="329">
        <f t="shared" si="0"/>
        <v>318932464</v>
      </c>
      <c r="F52" s="379">
        <f>SUM(F44:F51)</f>
        <v>318932464</v>
      </c>
      <c r="G52" s="379">
        <f>SUM(G44:G51)</f>
        <v>0</v>
      </c>
      <c r="H52" s="345">
        <f>SUM(H44:H51)</f>
        <v>0</v>
      </c>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row>
    <row r="53" spans="1:59">
      <c r="A53" s="17"/>
      <c r="B53" s="17"/>
      <c r="C53" s="17"/>
      <c r="D53" s="17"/>
      <c r="E53" s="17"/>
      <c r="F53" s="377"/>
      <c r="G53" s="37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row>
    <row r="54" spans="1:59">
      <c r="A54" s="17"/>
      <c r="B54" s="17" t="s">
        <v>1574</v>
      </c>
      <c r="C54" s="17"/>
      <c r="D54" s="17"/>
      <c r="E54" s="17"/>
      <c r="F54" s="17"/>
      <c r="G54" s="17"/>
      <c r="H54" s="332" t="s">
        <v>1575</v>
      </c>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row>
    <row r="55" spans="1:59">
      <c r="A55" s="17"/>
      <c r="B55" s="69" t="s">
        <v>1576</v>
      </c>
      <c r="C55" s="69"/>
      <c r="D55" s="69"/>
      <c r="E55" s="69"/>
      <c r="F55" s="69"/>
      <c r="G55" s="69"/>
      <c r="H55" s="69"/>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row>
    <row r="56" spans="1:59" ht="1.1499999999999999"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row>
    <row r="57" spans="1:59" ht="15.75">
      <c r="A57" s="71" t="s">
        <v>1353</v>
      </c>
      <c r="B57" s="69"/>
      <c r="C57" s="69"/>
      <c r="D57" s="69"/>
      <c r="E57" s="69"/>
      <c r="F57" s="69"/>
      <c r="G57" s="69"/>
      <c r="H57" s="69"/>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row>
    <row r="58" spans="1:59">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row>
    <row r="59" spans="1:59" ht="15.75" thickBot="1">
      <c r="A59" s="17" t="str">
        <f>'Data Sheet'!$C$25</f>
        <v>Central Hudson Gas &amp; Electric</v>
      </c>
      <c r="B59" s="17"/>
      <c r="C59" s="17"/>
      <c r="D59" s="17"/>
      <c r="E59" s="17"/>
      <c r="F59" s="836" t="str">
        <f>'Data Sheet'!$C$40</f>
        <v>4/15/2015</v>
      </c>
      <c r="G59" s="17" t="str">
        <f>'Data Sheet'!$C$38</f>
        <v>12/31/14</v>
      </c>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row>
    <row r="60" spans="1:59">
      <c r="A60" s="29"/>
      <c r="B60" s="66"/>
      <c r="C60" s="66"/>
      <c r="D60" s="66"/>
      <c r="E60" s="66"/>
      <c r="F60" s="66"/>
      <c r="G60" s="66"/>
      <c r="H60" s="6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row>
    <row r="61" spans="1:59">
      <c r="A61" s="380" t="s">
        <v>565</v>
      </c>
      <c r="B61" s="69"/>
      <c r="C61" s="69"/>
      <c r="D61" s="69"/>
      <c r="E61" s="69"/>
      <c r="F61" s="69"/>
      <c r="G61" s="69"/>
      <c r="H61" s="70"/>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row>
    <row r="62" spans="1:59">
      <c r="A62" s="74"/>
      <c r="B62" s="77"/>
      <c r="C62" s="77"/>
      <c r="D62" s="77"/>
      <c r="E62" s="77"/>
      <c r="F62" s="77"/>
      <c r="G62" s="77"/>
      <c r="H62" s="76"/>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row>
    <row r="63" spans="1:59">
      <c r="A63" s="72"/>
      <c r="B63" s="17"/>
      <c r="C63" s="17"/>
      <c r="D63" s="17"/>
      <c r="E63" s="17"/>
      <c r="F63" s="17"/>
      <c r="G63" s="17"/>
      <c r="H63" s="73"/>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row>
    <row r="64" spans="1:59" ht="15.75">
      <c r="A64" s="68" t="s">
        <v>1577</v>
      </c>
      <c r="B64" s="71"/>
      <c r="C64" s="71"/>
      <c r="D64" s="71"/>
      <c r="E64" s="71"/>
      <c r="F64" s="71"/>
      <c r="G64" s="71"/>
      <c r="H64" s="381"/>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row>
    <row r="65" spans="1:59">
      <c r="A65" s="72"/>
      <c r="B65" s="17"/>
      <c r="C65" s="17"/>
      <c r="D65" s="17"/>
      <c r="E65" s="17"/>
      <c r="F65" s="17"/>
      <c r="G65" s="17"/>
      <c r="H65" s="73"/>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row>
    <row r="66" spans="1:59">
      <c r="A66" s="72"/>
      <c r="B66" s="17"/>
      <c r="C66" s="17"/>
      <c r="D66" s="17" t="s">
        <v>5073</v>
      </c>
      <c r="E66" s="17"/>
      <c r="F66" s="17"/>
      <c r="G66" s="17"/>
      <c r="H66" s="73"/>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row>
    <row r="67" spans="1:59">
      <c r="A67" s="72"/>
      <c r="B67" s="17"/>
      <c r="C67" s="17"/>
      <c r="D67" s="17"/>
      <c r="E67" s="17"/>
      <c r="F67" s="17"/>
      <c r="G67" s="17"/>
      <c r="H67" s="73"/>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row>
    <row r="68" spans="1:59">
      <c r="A68" s="72"/>
      <c r="B68" s="17"/>
      <c r="C68" s="17"/>
      <c r="D68" s="17" t="s">
        <v>4955</v>
      </c>
      <c r="E68" s="17"/>
      <c r="F68" s="17"/>
      <c r="G68" s="1868">
        <v>42004</v>
      </c>
      <c r="H68" s="73"/>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row>
    <row r="69" spans="1:59">
      <c r="A69" s="72"/>
      <c r="B69" s="17"/>
      <c r="C69" s="17"/>
      <c r="D69" s="17"/>
      <c r="E69" s="17"/>
      <c r="F69" s="17"/>
      <c r="G69" s="17"/>
      <c r="H69" s="73"/>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row>
    <row r="70" spans="1:59">
      <c r="A70" s="72"/>
      <c r="B70" s="17"/>
      <c r="C70" s="17"/>
      <c r="D70" s="17" t="s">
        <v>4956</v>
      </c>
      <c r="E70" s="17"/>
      <c r="F70" s="17"/>
      <c r="G70" s="1869">
        <v>1394857</v>
      </c>
      <c r="H70" s="73"/>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row>
    <row r="71" spans="1:59">
      <c r="A71" s="72"/>
      <c r="B71" s="17"/>
      <c r="C71" s="347"/>
      <c r="D71" s="17" t="s">
        <v>4957</v>
      </c>
      <c r="E71" s="994"/>
      <c r="F71" s="994"/>
      <c r="G71" s="377">
        <v>0</v>
      </c>
      <c r="H71" s="73"/>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row>
    <row r="72" spans="1:59">
      <c r="A72" s="72"/>
      <c r="B72" s="17"/>
      <c r="C72" s="17"/>
      <c r="D72" s="17" t="s">
        <v>4958</v>
      </c>
      <c r="E72" s="1870"/>
      <c r="F72" s="1870"/>
      <c r="G72" s="1871">
        <v>136</v>
      </c>
      <c r="H72" s="73"/>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row>
    <row r="73" spans="1:59" ht="15.75" thickBot="1">
      <c r="A73" s="72"/>
      <c r="B73" s="17"/>
      <c r="C73" s="17"/>
      <c r="D73" s="17" t="s">
        <v>4959</v>
      </c>
      <c r="E73" s="17"/>
      <c r="F73" s="17"/>
      <c r="G73" s="1872">
        <f>+G70-G72</f>
        <v>1394721</v>
      </c>
      <c r="H73" s="73"/>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row>
    <row r="74" spans="1:59" ht="15.75" thickTop="1">
      <c r="A74" s="72"/>
      <c r="B74" s="17"/>
      <c r="C74" s="17"/>
      <c r="D74" s="17"/>
      <c r="E74" s="17"/>
      <c r="F74" s="17"/>
      <c r="G74" s="17"/>
      <c r="H74" s="73"/>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row>
    <row r="75" spans="1:59">
      <c r="A75" s="72"/>
      <c r="B75" s="17"/>
      <c r="C75" s="17"/>
      <c r="D75" s="17"/>
      <c r="E75" s="17"/>
      <c r="F75" s="17"/>
      <c r="G75" s="17"/>
      <c r="H75" s="73"/>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row>
    <row r="76" spans="1:59">
      <c r="A76" s="72"/>
      <c r="B76" s="17"/>
      <c r="C76" s="17"/>
      <c r="D76" s="17"/>
      <c r="E76" s="17"/>
      <c r="F76" s="17"/>
      <c r="G76" s="17"/>
      <c r="H76" s="73"/>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row>
    <row r="77" spans="1:59">
      <c r="A77" s="72"/>
      <c r="B77" s="17"/>
      <c r="C77" s="17"/>
      <c r="D77" s="17"/>
      <c r="E77" s="17"/>
      <c r="F77" s="17"/>
      <c r="G77" s="17"/>
      <c r="H77" s="73"/>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row>
    <row r="78" spans="1:59">
      <c r="A78" s="72"/>
      <c r="B78" s="17"/>
      <c r="C78" s="17"/>
      <c r="D78" s="17"/>
      <c r="E78" s="17"/>
      <c r="F78" s="17"/>
      <c r="G78" s="17"/>
      <c r="H78" s="73"/>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row>
    <row r="79" spans="1:59">
      <c r="A79" s="72"/>
      <c r="B79" s="17"/>
      <c r="C79" s="17"/>
      <c r="D79" s="17"/>
      <c r="E79" s="17"/>
      <c r="F79" s="17"/>
      <c r="G79" s="17"/>
      <c r="H79" s="73"/>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row>
    <row r="80" spans="1:59">
      <c r="A80" s="72"/>
      <c r="B80" s="17"/>
      <c r="C80" s="17"/>
      <c r="D80" s="17"/>
      <c r="E80" s="17"/>
      <c r="F80" s="17"/>
      <c r="G80" s="17"/>
      <c r="H80" s="73"/>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row>
    <row r="81" spans="1:59">
      <c r="A81" s="72"/>
      <c r="B81" s="17"/>
      <c r="C81" s="17"/>
      <c r="D81" s="17"/>
      <c r="E81" s="17"/>
      <c r="F81" s="17"/>
      <c r="G81" s="17"/>
      <c r="H81" s="73"/>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row>
    <row r="82" spans="1:59">
      <c r="A82" s="72"/>
      <c r="B82" s="17"/>
      <c r="C82" s="17"/>
      <c r="D82" s="17"/>
      <c r="E82" s="17"/>
      <c r="F82" s="17"/>
      <c r="G82" s="17"/>
      <c r="H82" s="73"/>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row>
    <row r="83" spans="1:59">
      <c r="A83" s="72"/>
      <c r="B83" s="17"/>
      <c r="C83" s="17"/>
      <c r="D83" s="17"/>
      <c r="E83" s="17"/>
      <c r="F83" s="17"/>
      <c r="G83" s="17"/>
      <c r="H83" s="73"/>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row>
    <row r="84" spans="1:59">
      <c r="A84" s="72"/>
      <c r="B84" s="17"/>
      <c r="C84" s="17"/>
      <c r="D84" s="17"/>
      <c r="E84" s="17"/>
      <c r="F84" s="17"/>
      <c r="G84" s="17"/>
      <c r="H84" s="73"/>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row>
    <row r="85" spans="1:59">
      <c r="A85" s="72"/>
      <c r="B85" s="17"/>
      <c r="C85" s="17"/>
      <c r="D85" s="17"/>
      <c r="E85" s="17"/>
      <c r="F85" s="17"/>
      <c r="G85" s="17"/>
      <c r="H85" s="73"/>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row>
    <row r="86" spans="1:59">
      <c r="A86" s="72"/>
      <c r="B86" s="17"/>
      <c r="C86" s="17"/>
      <c r="D86" s="17"/>
      <c r="E86" s="17"/>
      <c r="F86" s="17"/>
      <c r="G86" s="17"/>
      <c r="H86" s="73"/>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row>
    <row r="87" spans="1:59">
      <c r="A87" s="72"/>
      <c r="B87" s="17"/>
      <c r="C87" s="17"/>
      <c r="D87" s="17"/>
      <c r="E87" s="17"/>
      <c r="F87" s="17"/>
      <c r="G87" s="17"/>
      <c r="H87" s="73"/>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row>
    <row r="88" spans="1:59">
      <c r="A88" s="72"/>
      <c r="B88" s="17"/>
      <c r="C88" s="17"/>
      <c r="D88" s="17"/>
      <c r="E88" s="17"/>
      <c r="F88" s="17"/>
      <c r="G88" s="17"/>
      <c r="H88" s="73"/>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row>
    <row r="89" spans="1:59">
      <c r="A89" s="72"/>
      <c r="B89" s="17"/>
      <c r="C89" s="17"/>
      <c r="D89" s="17"/>
      <c r="E89" s="17"/>
      <c r="F89" s="17"/>
      <c r="G89" s="17"/>
      <c r="H89" s="73"/>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row>
    <row r="90" spans="1:59">
      <c r="A90" s="72"/>
      <c r="B90" s="17"/>
      <c r="C90" s="17"/>
      <c r="D90" s="17"/>
      <c r="E90" s="17"/>
      <c r="F90" s="17"/>
      <c r="G90" s="17"/>
      <c r="H90" s="73"/>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row>
    <row r="91" spans="1:59">
      <c r="A91" s="72"/>
      <c r="B91" s="17"/>
      <c r="C91" s="17"/>
      <c r="D91" s="17"/>
      <c r="E91" s="17"/>
      <c r="F91" s="17"/>
      <c r="G91" s="17"/>
      <c r="H91" s="73"/>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row>
    <row r="92" spans="1:59">
      <c r="A92" s="72"/>
      <c r="B92" s="17"/>
      <c r="C92" s="17"/>
      <c r="D92" s="17"/>
      <c r="E92" s="17"/>
      <c r="F92" s="17"/>
      <c r="G92" s="17"/>
      <c r="H92" s="73"/>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row>
    <row r="93" spans="1:59">
      <c r="A93" s="72"/>
      <c r="B93" s="17"/>
      <c r="C93" s="17"/>
      <c r="D93" s="17"/>
      <c r="E93" s="17"/>
      <c r="F93" s="17"/>
      <c r="G93" s="17"/>
      <c r="H93" s="73"/>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row>
    <row r="94" spans="1:59">
      <c r="A94" s="72"/>
      <c r="B94" s="17"/>
      <c r="C94" s="17"/>
      <c r="D94" s="17"/>
      <c r="E94" s="17"/>
      <c r="F94" s="17"/>
      <c r="G94" s="17"/>
      <c r="H94" s="73"/>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row>
    <row r="95" spans="1:59">
      <c r="A95" s="72"/>
      <c r="B95" s="17"/>
      <c r="C95" s="17"/>
      <c r="D95" s="17"/>
      <c r="E95" s="17"/>
      <c r="F95" s="17"/>
      <c r="G95" s="17"/>
      <c r="H95" s="73"/>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row>
    <row r="96" spans="1:59">
      <c r="A96" s="72"/>
      <c r="B96" s="17"/>
      <c r="C96" s="17"/>
      <c r="D96" s="17"/>
      <c r="E96" s="17"/>
      <c r="F96" s="17"/>
      <c r="G96" s="17"/>
      <c r="H96" s="73"/>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row>
    <row r="97" spans="1:59">
      <c r="A97" s="72"/>
      <c r="B97" s="17"/>
      <c r="C97" s="17"/>
      <c r="D97" s="17"/>
      <c r="E97" s="17"/>
      <c r="F97" s="17"/>
      <c r="G97" s="17"/>
      <c r="H97" s="73"/>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row>
    <row r="98" spans="1:59">
      <c r="A98" s="72"/>
      <c r="B98" s="17"/>
      <c r="C98" s="17"/>
      <c r="D98" s="17"/>
      <c r="E98" s="17"/>
      <c r="F98" s="17"/>
      <c r="G98" s="17"/>
      <c r="H98" s="73"/>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row>
    <row r="99" spans="1:59">
      <c r="A99" s="72"/>
      <c r="B99" s="17"/>
      <c r="C99" s="17"/>
      <c r="D99" s="17"/>
      <c r="E99" s="17"/>
      <c r="F99" s="17"/>
      <c r="G99" s="17"/>
      <c r="H99" s="73"/>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row>
    <row r="100" spans="1:59">
      <c r="A100" s="72"/>
      <c r="B100" s="17"/>
      <c r="C100" s="17"/>
      <c r="D100" s="17"/>
      <c r="E100" s="17"/>
      <c r="F100" s="17"/>
      <c r="G100" s="17"/>
      <c r="H100" s="73"/>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row>
    <row r="101" spans="1:59">
      <c r="A101" s="72"/>
      <c r="B101" s="17"/>
      <c r="C101" s="17"/>
      <c r="D101" s="17"/>
      <c r="E101" s="17"/>
      <c r="F101" s="17"/>
      <c r="G101" s="17"/>
      <c r="H101" s="73"/>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row>
    <row r="102" spans="1:59">
      <c r="A102" s="72"/>
      <c r="B102" s="17"/>
      <c r="C102" s="17"/>
      <c r="D102" s="17"/>
      <c r="E102" s="17"/>
      <c r="F102" s="17"/>
      <c r="G102" s="17"/>
      <c r="H102" s="73"/>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row>
    <row r="103" spans="1:59">
      <c r="A103" s="72"/>
      <c r="B103" s="17"/>
      <c r="C103" s="17"/>
      <c r="D103" s="17"/>
      <c r="E103" s="17"/>
      <c r="F103" s="17"/>
      <c r="G103" s="17"/>
      <c r="H103" s="73"/>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row>
    <row r="104" spans="1:59">
      <c r="A104" s="72"/>
      <c r="B104" s="17"/>
      <c r="C104" s="17"/>
      <c r="D104" s="17"/>
      <c r="E104" s="17"/>
      <c r="F104" s="17"/>
      <c r="G104" s="17"/>
      <c r="H104" s="382"/>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row>
    <row r="105" spans="1:59">
      <c r="A105" s="72"/>
      <c r="B105" s="17"/>
      <c r="C105" s="17"/>
      <c r="D105" s="17"/>
      <c r="E105" s="17"/>
      <c r="F105" s="17"/>
      <c r="G105" s="17"/>
      <c r="H105" s="73"/>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row>
    <row r="106" spans="1:59">
      <c r="A106" s="72"/>
      <c r="B106" s="17"/>
      <c r="C106" s="17"/>
      <c r="D106" s="17"/>
      <c r="E106" s="17"/>
      <c r="F106" s="17"/>
      <c r="G106" s="17"/>
      <c r="H106" s="73"/>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row>
    <row r="107" spans="1:59">
      <c r="A107" s="72"/>
      <c r="B107" s="17"/>
      <c r="C107" s="17"/>
      <c r="D107" s="17"/>
      <c r="E107" s="17"/>
      <c r="F107" s="17"/>
      <c r="G107" s="17"/>
      <c r="H107" s="73"/>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row>
    <row r="108" spans="1:59">
      <c r="A108" s="72"/>
      <c r="B108" s="17"/>
      <c r="C108" s="17"/>
      <c r="D108" s="17"/>
      <c r="E108" s="17"/>
      <c r="F108" s="17"/>
      <c r="G108" s="17"/>
      <c r="H108" s="73"/>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row>
    <row r="109" spans="1:59">
      <c r="A109" s="72"/>
      <c r="B109" s="17"/>
      <c r="C109" s="17"/>
      <c r="D109" s="17"/>
      <c r="E109" s="17"/>
      <c r="F109" s="17"/>
      <c r="G109" s="17"/>
      <c r="H109" s="73"/>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row>
    <row r="110" spans="1:59">
      <c r="A110" s="72"/>
      <c r="B110" s="17"/>
      <c r="C110" s="17"/>
      <c r="D110" s="17"/>
      <c r="E110" s="17"/>
      <c r="F110" s="17"/>
      <c r="G110" s="17"/>
      <c r="H110" s="73"/>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row>
    <row r="111" spans="1:59">
      <c r="A111" s="72"/>
      <c r="B111" s="17"/>
      <c r="C111" s="17"/>
      <c r="D111" s="17"/>
      <c r="E111" s="17"/>
      <c r="F111" s="17"/>
      <c r="G111" s="17"/>
      <c r="H111" s="73"/>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row>
    <row r="112" spans="1:59">
      <c r="A112" s="72"/>
      <c r="B112" s="17"/>
      <c r="C112" s="17"/>
      <c r="D112" s="17"/>
      <c r="E112" s="17"/>
      <c r="F112" s="17"/>
      <c r="G112" s="17"/>
      <c r="H112" s="73"/>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row>
    <row r="113" spans="1:59">
      <c r="A113" s="72"/>
      <c r="B113" s="17"/>
      <c r="C113" s="17"/>
      <c r="D113" s="17"/>
      <c r="E113" s="17"/>
      <c r="F113" s="17"/>
      <c r="G113" s="17"/>
      <c r="H113" s="73"/>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row>
    <row r="114" spans="1:59">
      <c r="A114" s="72"/>
      <c r="B114" s="17"/>
      <c r="C114" s="17"/>
      <c r="D114" s="17"/>
      <c r="E114" s="17"/>
      <c r="F114" s="17"/>
      <c r="G114" s="17"/>
      <c r="H114" s="73"/>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row>
    <row r="115" spans="1:59" ht="15.75" thickBot="1">
      <c r="A115" s="112"/>
      <c r="B115" s="113"/>
      <c r="C115" s="351"/>
      <c r="D115" s="351"/>
      <c r="E115" s="351"/>
      <c r="F115" s="113"/>
      <c r="G115" s="113"/>
      <c r="H115" s="114"/>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row>
    <row r="116" spans="1:59" ht="15.75">
      <c r="A116" s="115" t="s">
        <v>563</v>
      </c>
      <c r="B116" s="17"/>
      <c r="C116" s="17"/>
      <c r="E116" s="352" t="s">
        <v>561</v>
      </c>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row>
    <row r="117" spans="1:59">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row>
    <row r="118" spans="1:59" ht="15.75">
      <c r="A118" s="69" t="s">
        <v>3657</v>
      </c>
      <c r="B118" s="69"/>
      <c r="C118" s="69"/>
      <c r="D118" s="71"/>
      <c r="E118" s="69"/>
      <c r="F118" s="69"/>
      <c r="G118" s="69"/>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row>
    <row r="119" spans="1:59">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row>
    <row r="120" spans="1:59">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row>
    <row r="121" spans="1:59">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row>
    <row r="122" spans="1:59">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row>
    <row r="123" spans="1:59">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row>
    <row r="124" spans="1:59">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row>
    <row r="125" spans="1:59">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row>
    <row r="126" spans="1:59">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row>
    <row r="127" spans="1:59">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row>
    <row r="128" spans="1:59">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row>
    <row r="129" spans="1:59">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row>
    <row r="130" spans="1:59">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row>
    <row r="131" spans="1:59">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row>
    <row r="132" spans="1:59">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row>
    <row r="133" spans="1:59">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row>
    <row r="134" spans="1:59">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row>
    <row r="135" spans="1:59">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row>
    <row r="136" spans="1:59">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row>
    <row r="137" spans="1:59">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row>
    <row r="138" spans="1:59">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row>
    <row r="139" spans="1:59">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row>
    <row r="140" spans="1:59">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row>
    <row r="141" spans="1:59">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row>
    <row r="142" spans="1:59">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row>
    <row r="143" spans="1:59">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row>
    <row r="144" spans="1:59">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row>
    <row r="145" spans="1:59">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row>
    <row r="146" spans="1:59">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row>
    <row r="147" spans="1:59">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row>
    <row r="148" spans="1:59">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row>
    <row r="149" spans="1:59">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row>
    <row r="150" spans="1:59">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row>
    <row r="151" spans="1:59">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row>
    <row r="152" spans="1:59">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row>
    <row r="153" spans="1:59">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row>
    <row r="154" spans="1:59">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row>
    <row r="155" spans="1:59">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row>
    <row r="156" spans="1:59">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row>
    <row r="157" spans="1:59">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row>
    <row r="158" spans="1:59">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row>
    <row r="159" spans="1:59">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row>
    <row r="160" spans="1:59">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row>
    <row r="161" spans="1:59">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row>
    <row r="162" spans="1:59">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row>
    <row r="163" spans="1:59">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row>
    <row r="164" spans="1:59">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row>
    <row r="165" spans="1:59">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row>
    <row r="166" spans="1:59">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row>
    <row r="167" spans="1:59">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row>
    <row r="168" spans="1:59">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row>
    <row r="169" spans="1:59">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row>
    <row r="170" spans="1:59">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row>
    <row r="171" spans="1:59">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row>
    <row r="172" spans="1:59">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row>
    <row r="173" spans="1:59">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row>
    <row r="174" spans="1:59">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row>
    <row r="175" spans="1:59">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row>
    <row r="176" spans="1:59">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row>
    <row r="177" spans="1:59">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row>
    <row r="178" spans="1:59">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row>
    <row r="179" spans="1:59">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row>
    <row r="180" spans="1:59">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row>
    <row r="181" spans="1:59">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row>
    <row r="182" spans="1:59">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row>
    <row r="183" spans="1:59">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row>
    <row r="184" spans="1:59">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row>
    <row r="185" spans="1:59">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row>
    <row r="186" spans="1:59">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row>
  </sheetData>
  <customSheetViews>
    <customSheetView guid="{98C50475-4C04-4614-833E-ABC6EEFF4E8E}" scale="60" colorId="22" showPageBreaks="1" printArea="1" view="pageBreakPreview" topLeftCell="A76">
      <selection activeCell="M63" sqref="M63"/>
      <rowBreaks count="1" manualBreakCount="1">
        <brk id="57" max="7" man="1"/>
      </rowBreaks>
      <pageMargins left="0.5" right="0.5" top="0.5" bottom="0.5" header="0.5" footer="0.5"/>
      <pageSetup scale="74" fitToHeight="2" orientation="portrait" horizontalDpi="300" verticalDpi="300" r:id="rId1"/>
      <headerFooter alignWithMargins="0"/>
    </customSheetView>
    <customSheetView guid="{C6EFCE4C-D5CB-4C1D-A286-0DC52BE770F9}" scale="60" colorId="22" showPageBreaks="1" fitToPage="1" printArea="1" view="pageBreakPreview" topLeftCell="A3">
      <selection activeCell="D11" sqref="D11"/>
      <pageMargins left="0.5" right="0.5" top="0.5" bottom="0.5" header="0.5" footer="0.5"/>
      <pageSetup scale="74" fitToHeight="2" orientation="portrait" horizontalDpi="300" verticalDpi="300" r:id="rId2"/>
      <headerFooter alignWithMargins="0"/>
    </customSheetView>
    <customSheetView guid="{4BC658A1-0B43-4474-B09F-01138A2D4649}" scale="60" colorId="22" showPageBreaks="1" fitToPage="1" view="pageBreakPreview" topLeftCell="A3">
      <selection activeCell="D11" sqref="D11"/>
      <pageMargins left="0.5" right="0.5" top="0.5" bottom="0.5" header="0.5" footer="0.5"/>
      <pageSetup scale="74" fitToHeight="2" orientation="portrait" horizontalDpi="300" verticalDpi="300" r:id="rId3"/>
      <headerFooter alignWithMargins="0"/>
    </customSheetView>
    <customSheetView guid="{615B5AE4-EF39-45E8-9166-92037A1A48C3}" scale="60" colorId="22" showPageBreaks="1" fitToPage="1" printArea="1" view="pageBreakPreview" topLeftCell="A3">
      <selection activeCell="D11" sqref="D11"/>
      <pageMargins left="0.5" right="0.5" top="0.5" bottom="0.5" header="0.5" footer="0.5"/>
      <pageSetup scale="74" fitToHeight="2" orientation="portrait" horizontalDpi="300" verticalDpi="300" r:id="rId4"/>
      <headerFooter alignWithMargins="0"/>
    </customSheetView>
    <customSheetView guid="{5615FF12-3AD0-401B-9520-85684B49B8C2}" scale="60" colorId="22" showPageBreaks="1" fitToPage="1" printArea="1" view="pageBreakPreview" topLeftCell="A3">
      <selection activeCell="D11" sqref="D11"/>
      <pageMargins left="0.5" right="0.5" top="0.5" bottom="0.5" header="0.5" footer="0.5"/>
      <pageSetup scale="74" fitToHeight="2" orientation="portrait" horizontalDpi="300" verticalDpi="300" r:id="rId5"/>
      <headerFooter alignWithMargins="0"/>
    </customSheetView>
    <customSheetView guid="{770BB473-BE5C-4268-9ADA-B2B104B49C99}" scale="60" colorId="22" showPageBreaks="1" fitToPage="1" printArea="1" view="pageBreakPreview" topLeftCell="A3">
      <selection activeCell="D11" sqref="D11"/>
      <pageMargins left="0.5" right="0.5" top="0.5" bottom="0.5" header="0.5" footer="0.5"/>
      <pageSetup scale="74" fitToHeight="2" orientation="portrait" horizontalDpi="300" verticalDpi="300" r:id="rId6"/>
      <headerFooter alignWithMargins="0"/>
    </customSheetView>
    <customSheetView guid="{2DCD765F-7FFB-4119-8ABA-95F832C93250}" scale="60" colorId="22" showPageBreaks="1" fitToPage="1" printArea="1" view="pageBreakPreview" topLeftCell="A3">
      <selection activeCell="D11" sqref="D11"/>
      <pageMargins left="0.5" right="0.5" top="0.5" bottom="0.5" header="0.5" footer="0.5"/>
      <pageSetup scale="74" fitToHeight="2" orientation="portrait" horizontalDpi="300" verticalDpi="300" r:id="rId7"/>
      <headerFooter alignWithMargins="0"/>
    </customSheetView>
    <customSheetView guid="{9A54DEF0-DEC4-4137-89B1-509D03916E27}" scale="60" colorId="22" showPageBreaks="1" fitToPage="1" view="pageBreakPreview" topLeftCell="A7">
      <selection activeCell="E43" sqref="E43"/>
      <pageMargins left="0.5" right="0.5" top="0.5" bottom="0.5" header="0.5" footer="0.5"/>
      <pageSetup scale="74" fitToHeight="2" orientation="portrait" r:id="rId8"/>
      <headerFooter alignWithMargins="0"/>
    </customSheetView>
    <customSheetView guid="{3F1C1F7F-1627-415A-A980-D9471073F5DE}" scale="60" colorId="22" showPageBreaks="1" fitToPage="1" view="pageBreakPreview" topLeftCell="A7">
      <selection activeCell="E43" sqref="E43"/>
      <pageMargins left="0.5" right="0.5" top="0.5" bottom="0.5" header="0.5" footer="0.5"/>
      <pageSetup scale="74" fitToHeight="2" orientation="portrait" r:id="rId9"/>
      <headerFooter alignWithMargins="0"/>
    </customSheetView>
    <customSheetView guid="{139C5046-2F46-48F5-A0B9-76AEA7D78668}" scale="60" colorId="22" showPageBreaks="1" fitToPage="1" view="pageBreakPreview" topLeftCell="A7">
      <selection activeCell="E43" sqref="E43"/>
      <pageMargins left="0.5" right="0.5" top="0.5" bottom="0.5" header="0.5" footer="0.5"/>
      <pageSetup scale="74" fitToHeight="2" orientation="portrait" r:id="rId10"/>
      <headerFooter alignWithMargins="0"/>
    </customSheetView>
    <customSheetView guid="{B81AA01E-C0DE-4A87-A251-E1F5DB0B073A}" scale="60" colorId="22" showPageBreaks="1" fitToPage="1" view="pageBreakPreview" topLeftCell="A7">
      <selection activeCell="E43" sqref="E43"/>
      <pageMargins left="0.5" right="0.5" top="0.5" bottom="0.5" header="0.5" footer="0.5"/>
      <pageSetup scale="74" fitToHeight="2" orientation="portrait" r:id="rId11"/>
      <headerFooter alignWithMargins="0"/>
    </customSheetView>
  </customSheetViews>
  <pageMargins left="0.5" right="0.5" top="0.5" bottom="0.5" header="0.5" footer="0.5"/>
  <pageSetup scale="74" fitToHeight="2" orientation="portrait" horizontalDpi="300" verticalDpi="300" r:id="rId12"/>
  <headerFooter alignWithMargins="0"/>
  <rowBreaks count="1" manualBreakCount="1">
    <brk id="57"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135"/>
  <sheetViews>
    <sheetView defaultGridColor="0" view="pageBreakPreview" topLeftCell="A64" colorId="22" zoomScale="60" zoomScaleNormal="85" workbookViewId="0">
      <selection activeCell="E2" sqref="E2"/>
    </sheetView>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2036</v>
      </c>
      <c r="B1" s="66"/>
      <c r="C1" s="66"/>
      <c r="D1" s="262" t="s">
        <v>1578</v>
      </c>
      <c r="E1" s="262" t="s">
        <v>1579</v>
      </c>
      <c r="F1" s="66" t="s">
        <v>2039</v>
      </c>
      <c r="G1" s="67"/>
      <c r="H1" s="17"/>
      <c r="I1" s="17"/>
      <c r="J1" s="17"/>
    </row>
    <row r="2" spans="1:10">
      <c r="A2" s="72" t="str">
        <f>'Data Sheet'!$C$25</f>
        <v>Central Hudson Gas &amp; Electric</v>
      </c>
      <c r="B2" s="17"/>
      <c r="C2" s="17"/>
      <c r="D2" s="78" t="s">
        <v>1580</v>
      </c>
      <c r="E2" s="78" t="s">
        <v>1662</v>
      </c>
      <c r="F2" s="17"/>
      <c r="G2" s="73"/>
      <c r="H2" s="17"/>
      <c r="I2" s="17"/>
      <c r="J2" s="17"/>
    </row>
    <row r="3" spans="1:10" ht="15" customHeight="1">
      <c r="A3" s="74"/>
      <c r="B3" s="77"/>
      <c r="C3" s="77"/>
      <c r="D3" s="86" t="s">
        <v>1581</v>
      </c>
      <c r="E3" s="848" t="str">
        <f>'Data Sheet'!$C$40</f>
        <v>4/15/2015</v>
      </c>
      <c r="F3" s="105" t="str">
        <f>'Data Sheet'!$C$38</f>
        <v>12/31/14</v>
      </c>
      <c r="G3" s="76"/>
      <c r="H3" s="17"/>
      <c r="I3" s="17"/>
      <c r="J3" s="17"/>
    </row>
    <row r="4" spans="1:10" ht="15" customHeight="1">
      <c r="A4" s="264" t="s">
        <v>1582</v>
      </c>
      <c r="B4" s="265"/>
      <c r="C4" s="265"/>
      <c r="D4" s="265"/>
      <c r="E4" s="265"/>
      <c r="F4" s="265"/>
      <c r="G4" s="266"/>
      <c r="H4" s="17"/>
      <c r="I4" s="17"/>
      <c r="J4" s="17"/>
    </row>
    <row r="5" spans="1:10">
      <c r="A5" s="72"/>
      <c r="B5" s="17"/>
      <c r="C5" s="17"/>
      <c r="D5" s="17"/>
      <c r="E5" s="17"/>
      <c r="F5" s="17"/>
      <c r="G5" s="73"/>
      <c r="H5" s="17"/>
      <c r="I5" s="17"/>
      <c r="J5" s="17"/>
    </row>
    <row r="6" spans="1:10">
      <c r="A6" s="2323" t="s">
        <v>21</v>
      </c>
      <c r="B6" s="2324"/>
      <c r="C6" s="2324"/>
      <c r="D6" s="2324"/>
      <c r="E6" s="2324"/>
      <c r="F6" s="2324"/>
      <c r="G6" s="73"/>
      <c r="H6" s="17"/>
      <c r="I6" s="17"/>
      <c r="J6" s="17"/>
    </row>
    <row r="7" spans="1:10">
      <c r="A7" s="2323" t="s">
        <v>22</v>
      </c>
      <c r="B7" s="2324"/>
      <c r="C7" s="2324"/>
      <c r="D7" s="2324"/>
      <c r="E7" s="2324"/>
      <c r="F7" s="2324"/>
      <c r="G7" s="2325"/>
      <c r="H7" s="17"/>
      <c r="I7" s="17"/>
      <c r="J7" s="17"/>
    </row>
    <row r="8" spans="1:10">
      <c r="A8" s="2323" t="s">
        <v>23</v>
      </c>
      <c r="B8" s="2324"/>
      <c r="C8" s="2324"/>
      <c r="D8" s="2324"/>
      <c r="E8" s="2324"/>
      <c r="F8" s="2324"/>
      <c r="G8" s="2325"/>
      <c r="H8" s="17"/>
      <c r="I8" s="17"/>
      <c r="J8" s="17"/>
    </row>
    <row r="9" spans="1:10">
      <c r="A9" s="2323" t="s">
        <v>24</v>
      </c>
      <c r="B9" s="2324"/>
      <c r="C9" s="2324"/>
      <c r="D9" s="2324"/>
      <c r="E9" s="2324"/>
      <c r="F9" s="2324"/>
      <c r="G9" s="2325"/>
      <c r="H9" s="17"/>
      <c r="I9" s="17"/>
      <c r="J9" s="17"/>
    </row>
    <row r="10" spans="1:10">
      <c r="A10" s="72"/>
      <c r="B10" s="17"/>
      <c r="C10" s="17"/>
      <c r="D10" s="17"/>
      <c r="E10" s="17"/>
      <c r="F10" s="17"/>
      <c r="G10" s="73"/>
      <c r="H10" s="17"/>
      <c r="I10" s="17"/>
      <c r="J10" s="17"/>
    </row>
    <row r="11" spans="1:10">
      <c r="A11" s="2323" t="s">
        <v>25</v>
      </c>
      <c r="B11" s="2324"/>
      <c r="C11" s="2324"/>
      <c r="D11" s="2324"/>
      <c r="E11" s="2324"/>
      <c r="F11" s="2324"/>
      <c r="G11" s="2325"/>
      <c r="H11" s="17"/>
      <c r="I11" s="17"/>
      <c r="J11" s="17"/>
    </row>
    <row r="12" spans="1:10">
      <c r="A12" s="72"/>
      <c r="B12" s="17"/>
      <c r="C12" s="17"/>
      <c r="D12" s="17"/>
      <c r="E12" s="17"/>
      <c r="F12" s="17"/>
      <c r="G12" s="73"/>
      <c r="H12" s="17"/>
      <c r="I12" s="17"/>
      <c r="J12" s="17"/>
    </row>
    <row r="13" spans="1:10">
      <c r="A13" s="2323" t="s">
        <v>26</v>
      </c>
      <c r="B13" s="2324"/>
      <c r="C13" s="2324"/>
      <c r="D13" s="2324"/>
      <c r="E13" s="2324"/>
      <c r="F13" s="2324"/>
      <c r="G13" s="2325"/>
      <c r="H13" s="17"/>
      <c r="I13" s="17"/>
      <c r="J13" s="17"/>
    </row>
    <row r="14" spans="1:10">
      <c r="A14" s="2323" t="s">
        <v>1024</v>
      </c>
      <c r="B14" s="2324"/>
      <c r="C14" s="2324"/>
      <c r="D14" s="2324"/>
      <c r="E14" s="2324"/>
      <c r="F14" s="2324"/>
      <c r="G14" s="2325"/>
      <c r="H14" s="17"/>
      <c r="I14" s="17"/>
      <c r="J14" s="17"/>
    </row>
    <row r="15" spans="1:10">
      <c r="A15" s="74"/>
      <c r="B15" s="77"/>
      <c r="C15" s="77"/>
      <c r="D15" s="77"/>
      <c r="E15" s="77"/>
      <c r="F15" s="77"/>
      <c r="G15" s="76"/>
      <c r="H15" s="17"/>
      <c r="I15" s="17"/>
      <c r="J15" s="17"/>
    </row>
    <row r="16" spans="1:10">
      <c r="A16" s="72"/>
      <c r="B16" s="98"/>
      <c r="C16" s="17"/>
      <c r="D16" s="17"/>
      <c r="E16" s="346" t="s">
        <v>2075</v>
      </c>
      <c r="F16" s="346" t="s">
        <v>1025</v>
      </c>
      <c r="G16" s="271" t="s">
        <v>2075</v>
      </c>
      <c r="H16" s="17"/>
      <c r="I16" s="17"/>
      <c r="J16" s="17"/>
    </row>
    <row r="17" spans="1:26">
      <c r="A17" s="72" t="s">
        <v>1964</v>
      </c>
      <c r="B17" s="98"/>
      <c r="C17" s="69" t="s">
        <v>1327</v>
      </c>
      <c r="D17" s="69"/>
      <c r="E17" s="346" t="s">
        <v>3626</v>
      </c>
      <c r="F17" s="346" t="s">
        <v>1026</v>
      </c>
      <c r="G17" s="271" t="s">
        <v>2846</v>
      </c>
      <c r="H17" s="17"/>
      <c r="I17" s="17"/>
      <c r="J17" s="17"/>
    </row>
    <row r="18" spans="1:26">
      <c r="A18" s="74" t="s">
        <v>1967</v>
      </c>
      <c r="B18" s="105"/>
      <c r="C18" s="75" t="s">
        <v>3423</v>
      </c>
      <c r="D18" s="75"/>
      <c r="E18" s="398" t="s">
        <v>3424</v>
      </c>
      <c r="F18" s="398" t="s">
        <v>3425</v>
      </c>
      <c r="G18" s="274" t="s">
        <v>3426</v>
      </c>
      <c r="H18" s="17"/>
      <c r="I18" s="17"/>
      <c r="J18" s="17"/>
    </row>
    <row r="19" spans="1:26" ht="16.350000000000001" customHeight="1">
      <c r="A19" s="72">
        <v>1</v>
      </c>
      <c r="B19" s="98"/>
      <c r="C19" s="17" t="s">
        <v>4496</v>
      </c>
      <c r="D19" s="17"/>
      <c r="E19" s="383"/>
      <c r="F19" s="383"/>
      <c r="G19" s="338">
        <f t="shared" ref="G19:G60" si="0">E19+F19</f>
        <v>0</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c r="D20" s="17"/>
      <c r="E20" s="378"/>
      <c r="F20" s="378"/>
      <c r="G20" s="339">
        <f t="shared" si="0"/>
        <v>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c r="C21"/>
      <c r="D21" s="17"/>
      <c r="E21" s="378"/>
      <c r="F21" s="378"/>
      <c r="G21" s="339">
        <f t="shared" si="0"/>
        <v>0</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c r="D22" s="17"/>
      <c r="E22" s="378"/>
      <c r="F22" s="378"/>
      <c r="G22" s="339">
        <f t="shared" si="0"/>
        <v>0</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c r="C23" s="17" t="s">
        <v>4497</v>
      </c>
      <c r="D23" s="17"/>
      <c r="E23" s="378"/>
      <c r="F23" s="378"/>
      <c r="G23" s="339">
        <f t="shared" si="0"/>
        <v>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t="s">
        <v>4498</v>
      </c>
      <c r="D24" s="17"/>
      <c r="E24" s="378"/>
      <c r="F24" s="378"/>
      <c r="G24" s="339">
        <f t="shared" si="0"/>
        <v>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c r="C25" s="17" t="s">
        <v>4499</v>
      </c>
      <c r="D25" s="17"/>
      <c r="E25" s="378"/>
      <c r="F25" s="378"/>
      <c r="G25" s="339">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c r="D26" s="17"/>
      <c r="E26" s="378"/>
      <c r="F26" s="378"/>
      <c r="G26" s="339">
        <f t="shared" si="0"/>
        <v>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c r="C27" s="17" t="s">
        <v>4500</v>
      </c>
      <c r="D27" s="17"/>
      <c r="E27" s="378">
        <v>54179</v>
      </c>
      <c r="F27" s="378"/>
      <c r="G27" s="339">
        <v>54179</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c r="D28" s="17"/>
      <c r="E28" s="378"/>
      <c r="F28" s="378"/>
      <c r="G28" s="339">
        <f t="shared" si="0"/>
        <v>0</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c r="C29" s="17" t="s">
        <v>4501</v>
      </c>
      <c r="D29" s="17"/>
      <c r="E29" s="378"/>
      <c r="F29" s="378"/>
      <c r="G29" s="339">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t="s">
        <v>4502</v>
      </c>
      <c r="D30" s="17"/>
      <c r="E30" s="378">
        <v>103517</v>
      </c>
      <c r="F30" s="378"/>
      <c r="G30" s="339">
        <v>103517</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c r="C31" s="17" t="s">
        <v>4503</v>
      </c>
      <c r="D31" s="17"/>
      <c r="E31" s="378">
        <v>6922</v>
      </c>
      <c r="F31" s="378"/>
      <c r="G31" s="339">
        <v>6922</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c r="D32" s="17"/>
      <c r="E32" s="378"/>
      <c r="F32" s="378"/>
      <c r="G32" s="339">
        <f t="shared" si="0"/>
        <v>0</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t="s">
        <v>4504</v>
      </c>
      <c r="D33" s="17"/>
      <c r="E33" s="378">
        <v>13938</v>
      </c>
      <c r="F33" s="378"/>
      <c r="G33" s="339">
        <v>13938</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c r="D34" s="17"/>
      <c r="E34" s="378"/>
      <c r="F34" s="378"/>
      <c r="G34" s="339">
        <f t="shared" si="0"/>
        <v>0</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c r="C35"/>
      <c r="D35" s="17"/>
      <c r="E35" s="378"/>
      <c r="F35" s="378"/>
      <c r="G35" s="339">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c r="D36" s="17"/>
      <c r="E36" s="378"/>
      <c r="F36" s="378"/>
      <c r="G36" s="339">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t="s">
        <v>4505</v>
      </c>
      <c r="D37" s="17"/>
      <c r="E37" s="378"/>
      <c r="F37" s="378"/>
      <c r="G37" s="339">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t="s">
        <v>4506</v>
      </c>
      <c r="D38" s="17"/>
      <c r="E38" s="378">
        <v>24065</v>
      </c>
      <c r="F38" s="378"/>
      <c r="G38" s="339">
        <v>24065</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c r="D39" s="17"/>
      <c r="E39" s="378"/>
      <c r="F39" s="378"/>
      <c r="G39" s="339">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t="s">
        <v>4507</v>
      </c>
      <c r="D40" s="17"/>
      <c r="E40" s="378"/>
      <c r="F40" s="378"/>
      <c r="G40" s="339">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t="s">
        <v>4508</v>
      </c>
      <c r="D41" s="17"/>
      <c r="E41" s="378">
        <v>80182</v>
      </c>
      <c r="F41" s="378"/>
      <c r="G41" s="339">
        <v>80182</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c r="D42" s="17"/>
      <c r="E42" s="378"/>
      <c r="F42" s="378"/>
      <c r="G42" s="339">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349" t="s">
        <v>4509</v>
      </c>
      <c r="D43" s="17"/>
      <c r="E43" s="378"/>
      <c r="F43" s="378"/>
      <c r="G43" s="339">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c r="D44" s="17"/>
      <c r="E44" s="378"/>
      <c r="F44" s="378"/>
      <c r="G44" s="339">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c r="C45" s="17" t="s">
        <v>4510</v>
      </c>
      <c r="D45" s="17"/>
      <c r="E45" s="378"/>
      <c r="F45" s="378"/>
      <c r="G45" s="339">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t="s">
        <v>4511</v>
      </c>
      <c r="D46" s="17"/>
      <c r="E46" s="378"/>
      <c r="F46" s="378"/>
      <c r="G46" s="339">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c r="C47" s="17" t="s">
        <v>4512</v>
      </c>
      <c r="D47" s="17"/>
      <c r="E47" s="378"/>
      <c r="F47" s="378"/>
      <c r="G47" s="339">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c r="C48" s="17" t="s">
        <v>4513</v>
      </c>
      <c r="D48" s="17"/>
      <c r="E48" s="378"/>
      <c r="F48" s="378"/>
      <c r="G48" s="339">
        <f t="shared" si="0"/>
        <v>0</v>
      </c>
      <c r="H48" s="17"/>
      <c r="I48" s="17"/>
      <c r="J48" s="17"/>
      <c r="K48" s="17"/>
    </row>
    <row r="49" spans="1:11" ht="16.350000000000001" customHeight="1">
      <c r="A49" s="72">
        <v>31</v>
      </c>
      <c r="B49" s="98"/>
      <c r="C49"/>
      <c r="D49" s="17"/>
      <c r="E49" s="378"/>
      <c r="F49" s="378"/>
      <c r="G49" s="339">
        <f t="shared" si="0"/>
        <v>0</v>
      </c>
      <c r="H49" s="17"/>
      <c r="I49" s="17"/>
      <c r="J49" s="17"/>
      <c r="K49" s="17"/>
    </row>
    <row r="50" spans="1:11" ht="16.350000000000001" customHeight="1">
      <c r="A50" s="72">
        <v>32</v>
      </c>
      <c r="B50" s="98"/>
      <c r="C50"/>
      <c r="D50" s="17"/>
      <c r="E50" s="378"/>
      <c r="F50" s="378"/>
      <c r="G50" s="339">
        <f t="shared" si="0"/>
        <v>0</v>
      </c>
      <c r="H50" s="17"/>
      <c r="I50" s="17"/>
      <c r="J50" s="17"/>
      <c r="K50" s="17"/>
    </row>
    <row r="51" spans="1:11" ht="16.350000000000001" customHeight="1">
      <c r="A51" s="72">
        <v>33</v>
      </c>
      <c r="B51" s="98"/>
      <c r="C51"/>
      <c r="D51" s="17"/>
      <c r="E51" s="378"/>
      <c r="F51" s="378"/>
      <c r="G51" s="339">
        <f t="shared" si="0"/>
        <v>0</v>
      </c>
      <c r="H51" s="17"/>
      <c r="I51" s="17"/>
      <c r="J51" s="17"/>
    </row>
    <row r="52" spans="1:11" ht="16.350000000000001" customHeight="1">
      <c r="A52" s="72">
        <v>34</v>
      </c>
      <c r="B52" s="98"/>
      <c r="C52" s="17" t="s">
        <v>4514</v>
      </c>
      <c r="D52" s="17"/>
      <c r="E52" s="378"/>
      <c r="F52" s="378"/>
      <c r="G52" s="339">
        <f t="shared" si="0"/>
        <v>0</v>
      </c>
      <c r="H52" s="17"/>
      <c r="I52" s="17"/>
      <c r="J52" s="17"/>
    </row>
    <row r="53" spans="1:11" ht="16.350000000000001" customHeight="1">
      <c r="A53" s="72">
        <v>35</v>
      </c>
      <c r="B53" s="98"/>
      <c r="C53" s="17" t="s">
        <v>4515</v>
      </c>
      <c r="D53" s="17"/>
      <c r="E53" s="378">
        <v>1434</v>
      </c>
      <c r="F53" s="378"/>
      <c r="G53" s="339">
        <v>1434</v>
      </c>
      <c r="H53" s="17"/>
      <c r="I53" s="17"/>
      <c r="J53" s="17"/>
    </row>
    <row r="54" spans="1:11" ht="16.350000000000001" customHeight="1">
      <c r="A54" s="72">
        <v>36</v>
      </c>
      <c r="B54" s="98"/>
      <c r="C54"/>
      <c r="D54" s="17"/>
      <c r="E54" s="378"/>
      <c r="F54" s="378"/>
      <c r="G54" s="339">
        <f t="shared" si="0"/>
        <v>0</v>
      </c>
      <c r="H54" s="17"/>
      <c r="I54" s="17"/>
      <c r="J54" s="17"/>
    </row>
    <row r="55" spans="1:11" ht="16.350000000000001" customHeight="1">
      <c r="A55" s="72">
        <v>37</v>
      </c>
      <c r="B55" s="98"/>
      <c r="C55"/>
      <c r="D55" s="17"/>
      <c r="E55" s="378"/>
      <c r="F55" s="378"/>
      <c r="G55" s="339">
        <f t="shared" si="0"/>
        <v>0</v>
      </c>
      <c r="H55" s="17"/>
      <c r="I55" s="17"/>
      <c r="J55" s="17"/>
    </row>
    <row r="56" spans="1:11" ht="16.350000000000001" customHeight="1">
      <c r="A56" s="72">
        <v>38</v>
      </c>
      <c r="B56" s="98"/>
      <c r="C56" s="17" t="s">
        <v>4516</v>
      </c>
      <c r="D56" s="17"/>
      <c r="E56" s="378"/>
      <c r="F56" s="378"/>
      <c r="G56" s="339">
        <f t="shared" si="0"/>
        <v>0</v>
      </c>
      <c r="H56" s="17"/>
      <c r="I56" s="17"/>
      <c r="J56" s="17"/>
    </row>
    <row r="57" spans="1:11" ht="16.350000000000001" customHeight="1">
      <c r="A57" s="72">
        <v>39</v>
      </c>
      <c r="B57" s="98"/>
      <c r="C57" s="17" t="s">
        <v>4517</v>
      </c>
      <c r="D57" s="17"/>
      <c r="E57" s="378">
        <v>240000</v>
      </c>
      <c r="F57" s="378"/>
      <c r="G57" s="339">
        <v>240000</v>
      </c>
      <c r="H57" s="17"/>
      <c r="I57" s="17"/>
      <c r="J57" s="17"/>
    </row>
    <row r="58" spans="1:11" ht="16.350000000000001" customHeight="1">
      <c r="A58" s="72">
        <v>40</v>
      </c>
      <c r="B58" s="98"/>
      <c r="C58"/>
      <c r="D58" s="17"/>
      <c r="E58" s="378"/>
      <c r="F58" s="378"/>
      <c r="G58" s="339">
        <f t="shared" si="0"/>
        <v>0</v>
      </c>
      <c r="H58" s="17"/>
      <c r="I58" s="17"/>
      <c r="J58" s="17"/>
    </row>
    <row r="59" spans="1:11" ht="16.350000000000001" customHeight="1">
      <c r="A59" s="72">
        <v>41</v>
      </c>
      <c r="B59" s="98"/>
      <c r="C59" t="s">
        <v>1027</v>
      </c>
      <c r="D59" s="17"/>
      <c r="E59" s="378"/>
      <c r="F59" s="378"/>
      <c r="G59" s="339">
        <f t="shared" si="0"/>
        <v>0</v>
      </c>
      <c r="H59" s="17"/>
      <c r="I59" s="17"/>
      <c r="J59" s="17"/>
    </row>
    <row r="60" spans="1:11" ht="16.350000000000001" customHeight="1">
      <c r="A60" s="72">
        <v>42</v>
      </c>
      <c r="B60" s="98"/>
      <c r="C60" t="s">
        <v>1028</v>
      </c>
      <c r="D60" s="17"/>
      <c r="E60" s="378"/>
      <c r="F60" s="378"/>
      <c r="G60" s="339">
        <f t="shared" si="0"/>
        <v>0</v>
      </c>
      <c r="H60" s="17"/>
      <c r="I60" s="17"/>
      <c r="J60" s="17"/>
    </row>
    <row r="61" spans="1:11" ht="16.350000000000001" customHeight="1" thickBot="1">
      <c r="A61" s="358">
        <v>43</v>
      </c>
      <c r="B61" s="307"/>
      <c r="C61" s="330" t="s">
        <v>1029</v>
      </c>
      <c r="D61" s="330"/>
      <c r="E61" s="329">
        <f>SUM(E19:E60)</f>
        <v>524237</v>
      </c>
      <c r="F61" s="329">
        <f>SUM(F19:F60)</f>
        <v>0</v>
      </c>
      <c r="G61" s="327">
        <f>SUM(G19:G60)</f>
        <v>524237</v>
      </c>
      <c r="H61" s="17"/>
      <c r="I61" s="17"/>
      <c r="J61" s="17"/>
    </row>
    <row r="62" spans="1:11">
      <c r="A62" s="17"/>
      <c r="B62" s="17"/>
      <c r="C62" s="17"/>
      <c r="D62" s="17"/>
      <c r="E62" s="17"/>
      <c r="F62" s="17"/>
      <c r="G62" s="17"/>
      <c r="H62" s="17"/>
      <c r="I62" s="17"/>
      <c r="J62" s="17"/>
    </row>
    <row r="63" spans="1:11">
      <c r="A63" s="17" t="s">
        <v>1030</v>
      </c>
      <c r="B63" s="17"/>
      <c r="C63" s="17"/>
      <c r="D63" s="17"/>
      <c r="E63" s="17"/>
      <c r="F63" s="17"/>
      <c r="G63" s="332" t="s">
        <v>3211</v>
      </c>
      <c r="H63" s="17"/>
      <c r="I63" s="17"/>
      <c r="J63" s="17"/>
    </row>
    <row r="64" spans="1:11">
      <c r="A64" s="69" t="s">
        <v>1032</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Central Hudson Gas &amp; Electric</v>
      </c>
      <c r="B66" s="17"/>
      <c r="C66" s="17"/>
      <c r="D66" s="17"/>
      <c r="E66" s="17"/>
      <c r="F66" s="836" t="str">
        <f>'Data Sheet'!$C$40</f>
        <v>4/15/2015</v>
      </c>
      <c r="G66" s="17" t="str">
        <f>'Data Sheet'!$C$38</f>
        <v>12/31/14</v>
      </c>
      <c r="I66" s="17"/>
      <c r="J66" s="17"/>
    </row>
    <row r="67" spans="1:10">
      <c r="A67" s="29"/>
      <c r="B67" s="66"/>
      <c r="C67" s="66"/>
      <c r="D67" s="66"/>
      <c r="E67" s="66"/>
      <c r="F67" s="66"/>
      <c r="G67" s="67"/>
      <c r="I67" s="17"/>
      <c r="J67" s="17"/>
    </row>
    <row r="68" spans="1:10">
      <c r="A68" s="992"/>
      <c r="B68"/>
      <c r="C68"/>
      <c r="D68"/>
      <c r="E68"/>
      <c r="F68"/>
      <c r="G68" s="70"/>
      <c r="I68" s="17"/>
      <c r="J68" s="17"/>
    </row>
    <row r="69" spans="1:10">
      <c r="A69" s="72"/>
      <c r="B69" s="989"/>
      <c r="C69" s="989"/>
      <c r="D69" s="989"/>
      <c r="E69" s="989"/>
      <c r="F69" s="989"/>
      <c r="G69" s="73"/>
      <c r="I69" s="17"/>
      <c r="J69" s="17"/>
    </row>
    <row r="70" spans="1:10">
      <c r="A70" s="72"/>
      <c r="B70" s="989"/>
      <c r="C70" s="989"/>
      <c r="D70" s="989"/>
      <c r="E70" s="989"/>
      <c r="F70" s="989"/>
      <c r="G70" s="73"/>
      <c r="I70" s="17"/>
      <c r="J70" s="17"/>
    </row>
    <row r="71" spans="1:10" ht="15.75">
      <c r="A71" s="992"/>
      <c r="B71"/>
      <c r="C71"/>
      <c r="D71"/>
      <c r="E71"/>
      <c r="F71" s="71"/>
      <c r="G71" s="381"/>
      <c r="I71" s="17"/>
      <c r="J71" s="17"/>
    </row>
    <row r="72" spans="1:10" ht="15.75">
      <c r="A72" s="992"/>
      <c r="B72"/>
      <c r="C72"/>
      <c r="D72"/>
      <c r="E72"/>
      <c r="F72" s="71"/>
      <c r="G72" s="381"/>
      <c r="I72" s="17"/>
      <c r="J72" s="17"/>
    </row>
    <row r="73" spans="1:10" s="991" customFormat="1" ht="15.75">
      <c r="A73" s="992"/>
      <c r="B73" s="990"/>
      <c r="C73" s="990"/>
      <c r="D73" s="990"/>
      <c r="E73" s="990"/>
      <c r="F73" s="993"/>
      <c r="G73" s="73"/>
      <c r="I73" s="989"/>
      <c r="J73" s="989"/>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81"/>
      <c r="I77" s="17"/>
      <c r="J77" s="17"/>
    </row>
    <row r="78" spans="1:10" ht="15.75">
      <c r="A78" s="72"/>
      <c r="B78" s="17"/>
      <c r="C78" s="17"/>
      <c r="D78" s="17"/>
      <c r="E78" s="17"/>
      <c r="F78" s="17"/>
      <c r="G78" s="381"/>
      <c r="I78" s="17"/>
      <c r="J78" s="17"/>
    </row>
    <row r="79" spans="1:10" ht="15.75">
      <c r="A79" s="72"/>
      <c r="B79" s="17"/>
      <c r="C79" s="17"/>
      <c r="D79" s="17"/>
      <c r="E79" s="17"/>
      <c r="F79" s="17"/>
      <c r="G79" s="381"/>
      <c r="I79" s="17"/>
      <c r="J79" s="17"/>
    </row>
    <row r="80" spans="1:10" s="991" customFormat="1">
      <c r="A80" s="72"/>
      <c r="B80" s="989"/>
      <c r="C80" s="989"/>
      <c r="D80" s="989"/>
      <c r="E80" s="989"/>
      <c r="F80" s="989"/>
      <c r="G80" s="73"/>
      <c r="I80" s="989"/>
      <c r="J80" s="989"/>
    </row>
    <row r="81" spans="1:10">
      <c r="A81" s="72"/>
      <c r="B81" s="17"/>
      <c r="C81" s="17"/>
      <c r="D81" s="17"/>
      <c r="E81" s="17"/>
      <c r="F81" s="17"/>
      <c r="G81" s="73"/>
      <c r="I81" s="17"/>
      <c r="J81" s="17"/>
    </row>
    <row r="82" spans="1:10">
      <c r="A82" s="72"/>
      <c r="B82" s="17"/>
      <c r="C82" s="347"/>
      <c r="D82" s="17"/>
      <c r="E82" s="347"/>
      <c r="F82" s="347"/>
      <c r="G82" s="73"/>
      <c r="I82" s="17"/>
      <c r="J82" s="17"/>
    </row>
    <row r="83" spans="1:10">
      <c r="A83" s="72"/>
      <c r="B83" s="17"/>
      <c r="C83" s="17"/>
      <c r="D83" s="17"/>
      <c r="E83" s="17"/>
      <c r="F83" s="17"/>
      <c r="G83" s="73"/>
      <c r="I83" s="17"/>
      <c r="J83" s="17"/>
    </row>
    <row r="84" spans="1:10">
      <c r="A84" s="72"/>
      <c r="B84" s="17"/>
      <c r="C84" s="989"/>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992"/>
      <c r="B96"/>
      <c r="C96"/>
      <c r="D96"/>
      <c r="E96"/>
      <c r="F96"/>
      <c r="G96" s="963"/>
      <c r="I96" s="17"/>
      <c r="J96" s="17"/>
    </row>
    <row r="97" spans="1:10" ht="15.75">
      <c r="A97" s="2326" t="s">
        <v>27</v>
      </c>
      <c r="B97" s="2327"/>
      <c r="C97" s="2327"/>
      <c r="D97" s="2327"/>
      <c r="E97" s="2327"/>
      <c r="F97" s="2327"/>
      <c r="G97" s="2328"/>
      <c r="I97" s="17"/>
      <c r="J97" s="17"/>
    </row>
    <row r="98" spans="1:10">
      <c r="A98" s="72"/>
      <c r="B98" s="17"/>
      <c r="C98" s="17"/>
      <c r="D98" s="17"/>
      <c r="E98" s="17"/>
      <c r="F98" s="17"/>
      <c r="G98" s="73"/>
      <c r="I98" s="17"/>
      <c r="J98" s="17"/>
    </row>
    <row r="99" spans="1:10">
      <c r="A99" s="72"/>
      <c r="B99" s="17"/>
      <c r="C99" s="17"/>
      <c r="D99" s="17"/>
      <c r="E99" s="17"/>
      <c r="F99" s="17"/>
      <c r="G99" s="963"/>
      <c r="H99" s="991"/>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82"/>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351"/>
      <c r="D126" s="351"/>
      <c r="E126" s="351"/>
      <c r="F126" s="113"/>
      <c r="G126" s="114"/>
      <c r="I126" s="17"/>
      <c r="J126" s="17"/>
    </row>
    <row r="127" spans="1:10">
      <c r="A127"/>
      <c r="B127"/>
      <c r="C127"/>
      <c r="D127"/>
      <c r="E127"/>
      <c r="F127"/>
      <c r="G127" s="332" t="s">
        <v>1031</v>
      </c>
      <c r="I127" s="17"/>
      <c r="J127" s="17"/>
    </row>
    <row r="128" spans="1:10">
      <c r="A128" s="2322" t="s">
        <v>3212</v>
      </c>
      <c r="B128" s="2322"/>
      <c r="C128" s="2322"/>
      <c r="D128" s="2322"/>
      <c r="E128" s="2322"/>
      <c r="F128" s="2322"/>
      <c r="G128" s="2322"/>
      <c r="I128" s="17"/>
      <c r="J128" s="17"/>
    </row>
    <row r="129" spans="1:10">
      <c r="A129" s="988"/>
      <c r="B129" s="988"/>
      <c r="C129" s="988"/>
      <c r="D129" s="69"/>
      <c r="E129" s="988"/>
      <c r="F129" s="988"/>
      <c r="G129" s="988"/>
      <c r="H129" s="988"/>
      <c r="I129" s="988"/>
      <c r="J129" s="988"/>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customSheetViews>
    <customSheetView guid="{98C50475-4C04-4614-833E-ABC6EEFF4E8E}" scale="60" colorId="22" showPageBreaks="1" printArea="1" view="pageBreakPreview" topLeftCell="A64">
      <selection activeCell="E2" sqref="E2"/>
      <rowBreaks count="2" manualBreakCount="2">
        <brk id="64" max="6" man="1"/>
        <brk id="128" max="6" man="1"/>
      </rowBreaks>
      <pageMargins left="0.5" right="0.5" top="0.5" bottom="0.5" header="0.5" footer="0.5"/>
      <printOptions horizontalCentered="1" verticalCentered="1"/>
      <pageSetup scale="69" fitToHeight="2" orientation="portrait" r:id="rId1"/>
      <headerFooter alignWithMargins="0"/>
    </customSheetView>
    <customSheetView guid="{C6EFCE4C-D5CB-4C1D-A286-0DC52BE770F9}" scale="85" colorId="22" showPageBreaks="1" printArea="1">
      <selection activeCell="E2" sqref="E2"/>
      <rowBreaks count="1" manualBreakCount="1">
        <brk id="65" max="6" man="1"/>
      </rowBreaks>
      <pageMargins left="0.5" right="0.5" top="0.5" bottom="0.5" header="0.5" footer="0.5"/>
      <printOptions horizontalCentered="1" verticalCentered="1"/>
      <pageSetup scale="69" fitToHeight="2" orientation="portrait" horizontalDpi="300" verticalDpi="300" r:id="rId2"/>
      <headerFooter alignWithMargins="0"/>
    </customSheetView>
    <customSheetView guid="{4BC658A1-0B43-4474-B09F-01138A2D4649}" scale="85" colorId="22" showPageBreaks="1">
      <selection activeCell="E2" sqref="E2"/>
      <rowBreaks count="21" manualBreakCount="21">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rowBreaks>
      <pageMargins left="0.5" right="0.5" top="0.5" bottom="0.5" header="0.5" footer="0.5"/>
      <printOptions horizontalCentered="1" verticalCentered="1"/>
      <pageSetup scale="69" fitToHeight="2" orientation="portrait" horizontalDpi="300" verticalDpi="300" r:id="rId3"/>
      <headerFooter alignWithMargins="0"/>
    </customSheetView>
    <customSheetView guid="{615B5AE4-EF39-45E8-9166-92037A1A48C3}" scale="85" colorId="22" showPageBreaks="1" printArea="1">
      <selection activeCell="E2" sqref="E2"/>
      <rowBreaks count="27" manualBreakCount="27">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brk id="88" max="6" man="1"/>
        <brk id="89" max="6" man="1"/>
        <brk id="90" max="6" man="1"/>
        <brk id="91" max="6" man="1"/>
      </rowBreaks>
      <pageMargins left="0.5" right="0.5" top="0.5" bottom="0.5" header="0.5" footer="0.5"/>
      <printOptions horizontalCentered="1" verticalCentered="1"/>
      <pageSetup scale="69" fitToHeight="2" orientation="portrait" horizontalDpi="300" verticalDpi="300" r:id="rId4"/>
      <headerFooter alignWithMargins="0"/>
    </customSheetView>
    <customSheetView guid="{5615FF12-3AD0-401B-9520-85684B49B8C2}" scale="85" colorId="22">
      <selection activeCell="E2" sqref="E2"/>
      <rowBreaks count="23" manualBreakCount="23">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rowBreaks>
      <pageMargins left="0.5" right="0.5" top="0.5" bottom="0.5" header="0.5" footer="0.5"/>
      <printOptions horizontalCentered="1" verticalCentered="1"/>
      <pageSetup scale="69" fitToHeight="2" orientation="portrait" horizontalDpi="300" verticalDpi="300" r:id="rId5"/>
      <headerFooter alignWithMargins="0"/>
    </customSheetView>
    <customSheetView guid="{770BB473-BE5C-4268-9ADA-B2B104B49C99}" scale="85" colorId="22" showPageBreaks="1" printArea="1">
      <selection activeCell="E2" sqref="E2"/>
      <rowBreaks count="11" manualBreakCount="11">
        <brk id="61" max="6" man="1"/>
        <brk id="62" max="6" man="1"/>
        <brk id="63" max="6" man="1"/>
        <brk id="64" max="6" man="1"/>
        <brk id="65" max="6" man="1"/>
        <brk id="66" max="6" man="1"/>
        <brk id="67" max="6" man="1"/>
        <brk id="68" max="6" man="1"/>
        <brk id="69" max="6" man="1"/>
        <brk id="70" max="6" man="1"/>
        <brk id="73" max="6" man="1"/>
      </rowBreaks>
      <pageMargins left="0.5" right="0.5" top="0.5" bottom="0.5" header="0.5" footer="0.5"/>
      <printOptions horizontalCentered="1" verticalCentered="1"/>
      <pageSetup scale="69" fitToHeight="2" orientation="portrait" horizontalDpi="300" verticalDpi="300" r:id="rId6"/>
      <headerFooter alignWithMargins="0"/>
    </customSheetView>
    <customSheetView guid="{2DCD765F-7FFB-4119-8ABA-95F832C93250}" scale="85" colorId="22" showPageBreaks="1" printArea="1">
      <selection activeCell="E2" sqref="E2"/>
      <rowBreaks count="27" manualBreakCount="27">
        <brk id="61" max="6" man="1"/>
        <brk id="62" max="6" man="1"/>
        <brk id="63" max="6" man="1"/>
        <brk id="64" max="6" man="1"/>
        <brk id="65" max="6" man="1"/>
        <brk id="66" max="6" man="1"/>
        <brk id="67" max="6" man="1"/>
        <brk id="68" max="6" man="1"/>
        <brk id="69" max="6" man="1"/>
        <brk id="70" max="6" man="1"/>
        <brk id="73" max="6" man="1"/>
        <brk id="74" max="6" man="1"/>
        <brk id="75" max="6" man="1"/>
        <brk id="76" max="6" man="1"/>
        <brk id="79" max="6" man="1"/>
        <brk id="80" max="6" man="1"/>
        <brk id="81" max="6" man="1"/>
        <brk id="82" max="6" man="1"/>
        <brk id="83" max="6" man="1"/>
        <brk id="84" max="6" man="1"/>
        <brk id="85" max="6" man="1"/>
        <brk id="86" max="6" man="1"/>
        <brk id="87" max="6" man="1"/>
        <brk id="88" max="6" man="1"/>
        <brk id="89" max="6" man="1"/>
        <brk id="90" max="6" man="1"/>
        <brk id="91" max="6" man="1"/>
      </rowBreaks>
      <pageMargins left="0.5" right="0.5" top="0.5" bottom="0.5" header="0.5" footer="0.5"/>
      <printOptions horizontalCentered="1" verticalCentered="1"/>
      <pageSetup scale="69" fitToHeight="2" orientation="portrait" horizontalDpi="300" verticalDpi="300" r:id="rId7"/>
      <headerFooter alignWithMargins="0"/>
    </customSheetView>
    <customSheetView guid="{9A54DEF0-DEC4-4137-89B1-509D03916E27}" scale="85" colorId="22" fitToPage="1">
      <selection activeCell="E58" sqref="E58"/>
      <pageMargins left="0.5" right="0.5" top="0.5" bottom="0.5" header="0.5" footer="0.5"/>
      <printOptions horizontalCentered="1" verticalCentered="1"/>
      <pageSetup scale="36" orientation="portrait" r:id="rId8"/>
      <headerFooter alignWithMargins="0"/>
    </customSheetView>
    <customSheetView guid="{3F1C1F7F-1627-415A-A980-D9471073F5DE}" scale="85" colorId="22" showPageBreaks="1" fitToPage="1">
      <selection activeCell="E58" sqref="E58"/>
      <pageMargins left="0.5" right="0.5" top="0.5" bottom="0.5" header="0.5" footer="0.5"/>
      <printOptions horizontalCentered="1" verticalCentered="1"/>
      <pageSetup scale="10" orientation="portrait" r:id="rId9"/>
      <headerFooter alignWithMargins="0"/>
    </customSheetView>
    <customSheetView guid="{139C5046-2F46-48F5-A0B9-76AEA7D78668}" scale="85" colorId="22" fitToPage="1">
      <selection activeCell="E58" sqref="E58"/>
      <pageMargins left="0.5" right="0.5" top="0.5" bottom="0.5" header="0.5" footer="0.5"/>
      <printOptions horizontalCentered="1" verticalCentered="1"/>
      <pageSetup scale="36" orientation="portrait" r:id="rId10"/>
      <headerFooter alignWithMargins="0"/>
    </customSheetView>
    <customSheetView guid="{B81AA01E-C0DE-4A87-A251-E1F5DB0B073A}" scale="85" colorId="22" fitToPage="1">
      <selection activeCell="E58" sqref="E58"/>
      <pageMargins left="0.5" right="0.5" top="0.5" bottom="0.5" header="0.5" footer="0.5"/>
      <printOptions horizontalCentered="1" verticalCentered="1"/>
      <pageSetup scale="36" orientation="portrait" r:id="rId11"/>
      <headerFooter alignWithMargins="0"/>
    </customSheetView>
  </customSheetViews>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r:id="rId12"/>
  <headerFooter alignWithMargins="0"/>
  <rowBreaks count="2" manualBreakCount="2">
    <brk id="64" max="6" man="1"/>
    <brk id="128"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topLeftCell="A10" colorId="22" zoomScale="85" zoomScaleNormal="85" workbookViewId="0">
      <selection activeCell="B21" sqref="B21"/>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999" t="s">
        <v>2036</v>
      </c>
      <c r="B1" s="1000"/>
      <c r="C1" s="1001" t="s">
        <v>3735</v>
      </c>
      <c r="D1" s="1000"/>
      <c r="E1" s="1001" t="s">
        <v>2038</v>
      </c>
      <c r="F1" s="1003" t="s">
        <v>2039</v>
      </c>
      <c r="G1" s="999" t="s">
        <v>2036</v>
      </c>
      <c r="H1" s="1000"/>
      <c r="I1" s="1001" t="s">
        <v>3735</v>
      </c>
      <c r="J1" s="1000"/>
      <c r="K1" s="1433" t="s">
        <v>2038</v>
      </c>
      <c r="L1" s="1002" t="s">
        <v>2039</v>
      </c>
      <c r="M1" s="1342"/>
    </row>
    <row r="2" spans="1:13">
      <c r="A2" s="81" t="str">
        <f>'Data Sheet'!$C$25</f>
        <v>Central Hudson Gas &amp; Electric</v>
      </c>
      <c r="B2" s="1005"/>
      <c r="C2" s="508" t="s">
        <v>1297</v>
      </c>
      <c r="D2" s="1005"/>
      <c r="E2" s="508" t="s">
        <v>2041</v>
      </c>
      <c r="F2" s="1007"/>
      <c r="G2" s="1004" t="str">
        <f>'Data Sheet'!$C$25</f>
        <v>Central Hudson Gas &amp; Electric</v>
      </c>
      <c r="H2" s="1005"/>
      <c r="I2" s="508" t="s">
        <v>1297</v>
      </c>
      <c r="J2" s="1005"/>
      <c r="K2" s="1348" t="s">
        <v>2041</v>
      </c>
      <c r="M2" s="1345"/>
    </row>
    <row r="3" spans="1:13" ht="15" customHeight="1">
      <c r="A3" s="1008"/>
      <c r="B3" s="1009"/>
      <c r="C3" s="564" t="s">
        <v>1298</v>
      </c>
      <c r="D3" s="1009"/>
      <c r="E3" s="848" t="str">
        <f>'Data Sheet'!$C$40</f>
        <v>4/15/2015</v>
      </c>
      <c r="F3" s="398" t="str">
        <f>'Data Sheet'!$C$38</f>
        <v>12/31/14</v>
      </c>
      <c r="G3" s="1008"/>
      <c r="H3" s="1009"/>
      <c r="I3" s="564" t="s">
        <v>1298</v>
      </c>
      <c r="J3" s="1009"/>
      <c r="K3" s="848" t="str">
        <f>'Data Sheet'!$C$40</f>
        <v>4/15/2015</v>
      </c>
      <c r="L3" s="1579" t="str">
        <f>'Data Sheet'!$C$38</f>
        <v>12/31/14</v>
      </c>
      <c r="M3" s="1347"/>
    </row>
    <row r="4" spans="1:13" ht="15" customHeight="1">
      <c r="A4" s="1434" t="s">
        <v>1033</v>
      </c>
      <c r="B4" s="1435"/>
      <c r="C4" s="1435"/>
      <c r="D4" s="1435"/>
      <c r="E4" s="1435"/>
      <c r="F4" s="1436"/>
      <c r="G4" s="1474"/>
      <c r="H4" s="1435" t="s">
        <v>1034</v>
      </c>
      <c r="I4" s="1435"/>
      <c r="J4" s="1435"/>
      <c r="K4" s="1435"/>
      <c r="L4" s="1435"/>
      <c r="M4" s="1436"/>
    </row>
    <row r="5" spans="1:13">
      <c r="A5" s="1437"/>
      <c r="B5" s="1361"/>
      <c r="C5" s="1361"/>
      <c r="D5" s="1361"/>
      <c r="E5" s="1361"/>
      <c r="F5" s="1475"/>
      <c r="G5" s="1437"/>
      <c r="H5" s="1361"/>
      <c r="I5" s="991"/>
      <c r="J5" s="991"/>
      <c r="M5" s="1345"/>
    </row>
    <row r="6" spans="1:13">
      <c r="A6" s="2336" t="s">
        <v>3997</v>
      </c>
      <c r="B6" s="2246"/>
      <c r="C6" s="2246"/>
      <c r="D6" s="2337" t="s">
        <v>3998</v>
      </c>
      <c r="E6" s="2338"/>
      <c r="F6" s="2247"/>
      <c r="G6" s="2336" t="s">
        <v>3999</v>
      </c>
      <c r="H6" s="2338"/>
      <c r="I6" s="2338"/>
      <c r="J6" s="2338"/>
      <c r="K6" s="9" t="s">
        <v>4000</v>
      </c>
      <c r="M6" s="1345"/>
    </row>
    <row r="7" spans="1:13">
      <c r="A7" s="2290"/>
      <c r="B7" s="2246"/>
      <c r="C7" s="2246"/>
      <c r="D7" s="2338"/>
      <c r="E7" s="2338"/>
      <c r="F7" s="2247"/>
      <c r="G7" s="2290"/>
      <c r="H7" s="2338"/>
      <c r="I7" s="2338"/>
      <c r="J7" s="2338"/>
      <c r="K7" s="2339" t="s">
        <v>4001</v>
      </c>
      <c r="L7" s="2246"/>
      <c r="M7" s="2247"/>
    </row>
    <row r="8" spans="1:13">
      <c r="A8" s="2336" t="s">
        <v>2816</v>
      </c>
      <c r="B8" s="2246"/>
      <c r="C8" s="2246"/>
      <c r="D8" s="2338"/>
      <c r="E8" s="2338"/>
      <c r="F8" s="2247"/>
      <c r="G8" s="2290"/>
      <c r="H8" s="2338"/>
      <c r="I8" s="2338"/>
      <c r="J8" s="2338"/>
      <c r="K8" s="2246"/>
      <c r="L8" s="2246"/>
      <c r="M8" s="2247"/>
    </row>
    <row r="9" spans="1:13">
      <c r="A9" s="2290"/>
      <c r="B9" s="2246"/>
      <c r="C9" s="2246"/>
      <c r="D9" s="2338"/>
      <c r="E9" s="2338"/>
      <c r="F9" s="2247"/>
      <c r="G9" s="2290"/>
      <c r="H9" s="2338"/>
      <c r="I9" s="2338"/>
      <c r="J9" s="2338"/>
      <c r="K9" s="2246"/>
      <c r="L9" s="2246"/>
      <c r="M9" s="2247"/>
    </row>
    <row r="10" spans="1:13">
      <c r="A10" s="2290"/>
      <c r="B10" s="2246"/>
      <c r="C10" s="2246"/>
      <c r="D10" s="2338"/>
      <c r="E10" s="2338"/>
      <c r="F10" s="2247"/>
      <c r="G10" s="2336" t="s">
        <v>2817</v>
      </c>
      <c r="H10" s="2338"/>
      <c r="I10" s="2338"/>
      <c r="J10" s="2338"/>
      <c r="K10" s="2246"/>
      <c r="L10" s="2246"/>
      <c r="M10" s="2247"/>
    </row>
    <row r="11" spans="1:13">
      <c r="A11" s="1417"/>
      <c r="B11" s="1013"/>
      <c r="C11" s="1013"/>
      <c r="D11" s="2338"/>
      <c r="E11" s="2338"/>
      <c r="F11" s="2247"/>
      <c r="G11" s="2290"/>
      <c r="H11" s="2338"/>
      <c r="I11" s="2338"/>
      <c r="J11" s="2338"/>
      <c r="K11" s="2246"/>
      <c r="L11" s="2246"/>
      <c r="M11" s="2247"/>
    </row>
    <row r="12" spans="1:13">
      <c r="A12" s="2336" t="s">
        <v>2818</v>
      </c>
      <c r="B12" s="2246"/>
      <c r="C12" s="2246"/>
      <c r="D12" s="2338"/>
      <c r="E12" s="2338"/>
      <c r="F12" s="2247"/>
      <c r="G12" s="2290"/>
      <c r="H12" s="2338"/>
      <c r="I12" s="2338"/>
      <c r="J12" s="2338"/>
      <c r="K12" s="2246"/>
      <c r="L12" s="2246"/>
      <c r="M12" s="2247"/>
    </row>
    <row r="13" spans="1:13">
      <c r="A13" s="2290"/>
      <c r="B13" s="2246"/>
      <c r="C13" s="2246"/>
      <c r="D13" s="2337" t="s">
        <v>2819</v>
      </c>
      <c r="E13" s="2338"/>
      <c r="F13" s="2247"/>
      <c r="G13" s="2290"/>
      <c r="H13" s="2338"/>
      <c r="I13" s="2338"/>
      <c r="J13" s="2338"/>
      <c r="K13" s="2339" t="s">
        <v>2820</v>
      </c>
      <c r="L13" s="2246"/>
      <c r="M13" s="2247"/>
    </row>
    <row r="14" spans="1:13">
      <c r="A14" s="2290"/>
      <c r="B14" s="2246"/>
      <c r="C14" s="2246"/>
      <c r="D14" s="2338"/>
      <c r="E14" s="2338"/>
      <c r="F14" s="2247"/>
      <c r="G14" s="2336" t="s">
        <v>2821</v>
      </c>
      <c r="H14" s="2338"/>
      <c r="I14" s="2338"/>
      <c r="J14" s="2338"/>
      <c r="K14" s="2246"/>
      <c r="L14" s="2246"/>
      <c r="M14" s="2247"/>
    </row>
    <row r="15" spans="1:13">
      <c r="A15" s="1418"/>
      <c r="B15" s="1337"/>
      <c r="C15" s="1337"/>
      <c r="D15" s="2258"/>
      <c r="E15" s="2258"/>
      <c r="F15" s="2307"/>
      <c r="G15" s="2292"/>
      <c r="H15" s="2258"/>
      <c r="I15" s="2258"/>
      <c r="J15" s="2258"/>
      <c r="M15" s="1345"/>
    </row>
    <row r="16" spans="1:13">
      <c r="A16" s="1438"/>
      <c r="B16" s="1362"/>
      <c r="C16" s="1351"/>
      <c r="D16" s="1361"/>
      <c r="E16" s="1439"/>
      <c r="F16" s="1353" t="s">
        <v>3470</v>
      </c>
      <c r="G16" s="2332" t="s">
        <v>3471</v>
      </c>
      <c r="H16" s="2333"/>
      <c r="I16" s="1362"/>
      <c r="J16" s="1361"/>
      <c r="K16" s="1442" t="s">
        <v>3470</v>
      </c>
      <c r="L16" s="1442" t="s">
        <v>3472</v>
      </c>
      <c r="M16" s="1443"/>
    </row>
    <row r="17" spans="1:13">
      <c r="A17" s="1354" t="s">
        <v>1964</v>
      </c>
      <c r="C17" s="1005"/>
      <c r="D17" s="1444" t="s">
        <v>3419</v>
      </c>
      <c r="E17" s="1358" t="s">
        <v>1308</v>
      </c>
      <c r="F17" s="1359" t="s">
        <v>3473</v>
      </c>
      <c r="G17" s="2334" t="s">
        <v>3474</v>
      </c>
      <c r="H17" s="2296"/>
      <c r="I17" s="2335" t="s">
        <v>3475</v>
      </c>
      <c r="J17" s="2296"/>
      <c r="K17" s="1445" t="s">
        <v>3473</v>
      </c>
      <c r="L17" s="1445" t="s">
        <v>3476</v>
      </c>
      <c r="M17" s="1007"/>
    </row>
    <row r="18" spans="1:13">
      <c r="A18" s="1354" t="s">
        <v>1967</v>
      </c>
      <c r="B18" s="1349" t="s">
        <v>3477</v>
      </c>
      <c r="C18" s="1446"/>
      <c r="D18" s="1444" t="s">
        <v>3478</v>
      </c>
      <c r="E18" s="1358" t="s">
        <v>3479</v>
      </c>
      <c r="F18" s="1359" t="s">
        <v>3626</v>
      </c>
      <c r="G18" s="2334" t="s">
        <v>3480</v>
      </c>
      <c r="H18" s="2296"/>
      <c r="I18" s="2335" t="s">
        <v>3481</v>
      </c>
      <c r="J18" s="2296"/>
      <c r="K18" s="1445" t="s">
        <v>2846</v>
      </c>
      <c r="L18" s="1445" t="s">
        <v>3482</v>
      </c>
      <c r="M18" s="1357" t="s">
        <v>1964</v>
      </c>
    </row>
    <row r="19" spans="1:13">
      <c r="A19" s="1447"/>
      <c r="B19" s="1448" t="s">
        <v>3423</v>
      </c>
      <c r="C19" s="1449"/>
      <c r="D19" s="1450" t="s">
        <v>3424</v>
      </c>
      <c r="E19" s="1451" t="s">
        <v>3425</v>
      </c>
      <c r="F19" s="1486" t="s">
        <v>3426</v>
      </c>
      <c r="G19" s="2329" t="s">
        <v>2672</v>
      </c>
      <c r="H19" s="2330"/>
      <c r="I19" s="2331" t="s">
        <v>2673</v>
      </c>
      <c r="J19" s="2330"/>
      <c r="K19" s="1452" t="s">
        <v>2674</v>
      </c>
      <c r="L19" s="1452" t="s">
        <v>2675</v>
      </c>
      <c r="M19" s="1365" t="s">
        <v>1967</v>
      </c>
    </row>
    <row r="20" spans="1:13">
      <c r="A20" s="1350">
        <v>1</v>
      </c>
      <c r="D20" s="1348"/>
      <c r="E20" s="991"/>
      <c r="F20" s="338"/>
      <c r="G20" s="480"/>
      <c r="H20" s="447"/>
      <c r="I20" s="383"/>
      <c r="J20" s="1156"/>
      <c r="K20" s="383"/>
      <c r="L20" s="383"/>
      <c r="M20" s="1007">
        <v>1</v>
      </c>
    </row>
    <row r="21" spans="1:13">
      <c r="A21" s="1350">
        <v>2</v>
      </c>
      <c r="D21" s="1348"/>
      <c r="E21" s="991"/>
      <c r="F21" s="339"/>
      <c r="G21" s="427"/>
      <c r="H21" s="430"/>
      <c r="I21" s="378"/>
      <c r="J21" s="1155"/>
      <c r="K21" s="378"/>
      <c r="L21" s="378"/>
      <c r="M21" s="1007">
        <v>2</v>
      </c>
    </row>
    <row r="22" spans="1:13">
      <c r="A22" s="1350">
        <v>3</v>
      </c>
      <c r="D22" s="1348"/>
      <c r="E22" s="991"/>
      <c r="F22" s="339"/>
      <c r="G22" s="427"/>
      <c r="H22" s="430"/>
      <c r="I22" s="378"/>
      <c r="J22" s="1155"/>
      <c r="K22" s="378"/>
      <c r="L22" s="378"/>
      <c r="M22" s="1007">
        <v>3</v>
      </c>
    </row>
    <row r="23" spans="1:13">
      <c r="A23" s="1350">
        <v>4</v>
      </c>
      <c r="D23" s="1348"/>
      <c r="E23" s="991"/>
      <c r="F23" s="339"/>
      <c r="G23" s="427"/>
      <c r="H23" s="430"/>
      <c r="I23" s="378"/>
      <c r="J23" s="1155"/>
      <c r="K23" s="378"/>
      <c r="L23" s="378"/>
      <c r="M23" s="1007">
        <v>4</v>
      </c>
    </row>
    <row r="24" spans="1:13">
      <c r="A24" s="1350">
        <v>5</v>
      </c>
      <c r="D24" s="1348"/>
      <c r="E24" s="991"/>
      <c r="F24" s="339"/>
      <c r="G24" s="427"/>
      <c r="H24" s="430"/>
      <c r="I24" s="378"/>
      <c r="J24" s="1155"/>
      <c r="K24" s="378"/>
      <c r="L24" s="378"/>
      <c r="M24" s="1007">
        <v>5</v>
      </c>
    </row>
    <row r="25" spans="1:13">
      <c r="A25" s="1350">
        <v>6</v>
      </c>
      <c r="D25" s="1348"/>
      <c r="E25" s="991"/>
      <c r="F25" s="339"/>
      <c r="G25" s="427"/>
      <c r="H25" s="430"/>
      <c r="I25" s="378"/>
      <c r="J25" s="1155"/>
      <c r="K25" s="378"/>
      <c r="L25" s="378"/>
      <c r="M25" s="1007">
        <v>6</v>
      </c>
    </row>
    <row r="26" spans="1:13">
      <c r="A26" s="1350">
        <v>7</v>
      </c>
      <c r="D26" s="1348"/>
      <c r="E26" s="991"/>
      <c r="F26" s="339"/>
      <c r="G26" s="427"/>
      <c r="H26" s="430"/>
      <c r="I26" s="378"/>
      <c r="J26" s="1155"/>
      <c r="K26" s="378"/>
      <c r="L26" s="378"/>
      <c r="M26" s="1007">
        <v>7</v>
      </c>
    </row>
    <row r="27" spans="1:13">
      <c r="A27" s="1350">
        <v>8</v>
      </c>
      <c r="D27" s="1348"/>
      <c r="E27" s="991"/>
      <c r="F27" s="339"/>
      <c r="G27" s="427"/>
      <c r="H27" s="430"/>
      <c r="I27" s="378"/>
      <c r="J27" s="1155"/>
      <c r="K27" s="378"/>
      <c r="L27" s="378"/>
      <c r="M27" s="1007">
        <v>8</v>
      </c>
    </row>
    <row r="28" spans="1:13">
      <c r="A28" s="1350">
        <v>9</v>
      </c>
      <c r="D28" s="1348"/>
      <c r="E28" s="991"/>
      <c r="F28" s="339"/>
      <c r="G28" s="427"/>
      <c r="H28" s="430"/>
      <c r="I28" s="378"/>
      <c r="J28" s="1155"/>
      <c r="K28" s="378"/>
      <c r="L28" s="378"/>
      <c r="M28" s="1007">
        <v>9</v>
      </c>
    </row>
    <row r="29" spans="1:13">
      <c r="A29" s="1350">
        <v>10</v>
      </c>
      <c r="D29" s="1348"/>
      <c r="E29" s="991"/>
      <c r="F29" s="339"/>
      <c r="G29" s="427"/>
      <c r="H29" s="430"/>
      <c r="I29" s="378"/>
      <c r="J29" s="1155"/>
      <c r="K29" s="378"/>
      <c r="L29" s="378"/>
      <c r="M29" s="1007">
        <v>10</v>
      </c>
    </row>
    <row r="30" spans="1:13">
      <c r="A30" s="1350">
        <v>11</v>
      </c>
      <c r="D30" s="1348"/>
      <c r="E30" s="991"/>
      <c r="F30" s="339"/>
      <c r="G30" s="427"/>
      <c r="H30" s="430"/>
      <c r="I30" s="378"/>
      <c r="J30" s="1155"/>
      <c r="K30" s="378"/>
      <c r="L30" s="378"/>
      <c r="M30" s="1007">
        <v>11</v>
      </c>
    </row>
    <row r="31" spans="1:13">
      <c r="A31" s="1350">
        <v>12</v>
      </c>
      <c r="D31" s="1348"/>
      <c r="E31" s="991"/>
      <c r="F31" s="339"/>
      <c r="G31" s="427"/>
      <c r="H31" s="430"/>
      <c r="I31" s="378"/>
      <c r="J31" s="1155"/>
      <c r="K31" s="378"/>
      <c r="L31" s="378"/>
      <c r="M31" s="1007">
        <v>12</v>
      </c>
    </row>
    <row r="32" spans="1:13">
      <c r="A32" s="1350">
        <v>13</v>
      </c>
      <c r="D32" s="1348"/>
      <c r="E32" s="991"/>
      <c r="F32" s="339"/>
      <c r="G32" s="427"/>
      <c r="H32" s="430"/>
      <c r="I32" s="378"/>
      <c r="J32" s="1155"/>
      <c r="K32" s="378"/>
      <c r="L32" s="378"/>
      <c r="M32" s="1007">
        <v>13</v>
      </c>
    </row>
    <row r="33" spans="1:13">
      <c r="A33" s="1350">
        <v>14</v>
      </c>
      <c r="D33" s="1348"/>
      <c r="E33" s="991"/>
      <c r="F33" s="339"/>
      <c r="G33" s="427"/>
      <c r="H33" s="430"/>
      <c r="I33" s="378"/>
      <c r="J33" s="1155"/>
      <c r="K33" s="378"/>
      <c r="L33" s="378"/>
      <c r="M33" s="1007">
        <v>14</v>
      </c>
    </row>
    <row r="34" spans="1:13">
      <c r="A34" s="1350">
        <v>15</v>
      </c>
      <c r="D34" s="1348"/>
      <c r="E34" s="991"/>
      <c r="F34" s="339"/>
      <c r="G34" s="427"/>
      <c r="H34" s="430"/>
      <c r="I34" s="378"/>
      <c r="J34" s="1155"/>
      <c r="K34" s="378"/>
      <c r="L34" s="378"/>
      <c r="M34" s="1007">
        <v>15</v>
      </c>
    </row>
    <row r="35" spans="1:13">
      <c r="A35" s="1350">
        <v>16</v>
      </c>
      <c r="D35" s="1348"/>
      <c r="E35" s="991"/>
      <c r="F35" s="339"/>
      <c r="G35" s="427"/>
      <c r="H35" s="430"/>
      <c r="I35" s="378"/>
      <c r="J35" s="1155"/>
      <c r="K35" s="378"/>
      <c r="L35" s="378"/>
      <c r="M35" s="1007">
        <v>16</v>
      </c>
    </row>
    <row r="36" spans="1:13">
      <c r="A36" s="1350">
        <v>17</v>
      </c>
      <c r="D36" s="1348"/>
      <c r="E36" s="991"/>
      <c r="F36" s="339"/>
      <c r="G36" s="427"/>
      <c r="H36" s="430"/>
      <c r="I36" s="378"/>
      <c r="J36" s="1155"/>
      <c r="K36" s="378"/>
      <c r="L36" s="378"/>
      <c r="M36" s="1007">
        <v>17</v>
      </c>
    </row>
    <row r="37" spans="1:13">
      <c r="A37" s="1350">
        <v>18</v>
      </c>
      <c r="D37" s="1348"/>
      <c r="E37" s="991"/>
      <c r="F37" s="339"/>
      <c r="G37" s="427"/>
      <c r="H37" s="430"/>
      <c r="I37" s="378"/>
      <c r="J37" s="1155"/>
      <c r="K37" s="378"/>
      <c r="L37" s="378"/>
      <c r="M37" s="1007">
        <v>18</v>
      </c>
    </row>
    <row r="38" spans="1:13">
      <c r="A38" s="1350">
        <v>19</v>
      </c>
      <c r="D38" s="1348"/>
      <c r="E38" s="991"/>
      <c r="F38" s="339"/>
      <c r="G38" s="427"/>
      <c r="H38" s="430"/>
      <c r="I38" s="378"/>
      <c r="J38" s="1155"/>
      <c r="K38" s="378"/>
      <c r="L38" s="378"/>
      <c r="M38" s="1007">
        <v>19</v>
      </c>
    </row>
    <row r="39" spans="1:13">
      <c r="A39" s="1350">
        <v>20</v>
      </c>
      <c r="D39" s="1348"/>
      <c r="E39" s="991"/>
      <c r="F39" s="339"/>
      <c r="G39" s="427"/>
      <c r="H39" s="430"/>
      <c r="I39" s="378"/>
      <c r="J39" s="1155"/>
      <c r="K39" s="378"/>
      <c r="L39" s="378"/>
      <c r="M39" s="1007">
        <v>20</v>
      </c>
    </row>
    <row r="40" spans="1:13">
      <c r="A40" s="1350">
        <v>21</v>
      </c>
      <c r="D40" s="1348"/>
      <c r="E40" s="991"/>
      <c r="F40" s="339"/>
      <c r="G40" s="427"/>
      <c r="H40" s="430"/>
      <c r="I40" s="378"/>
      <c r="J40" s="1155"/>
      <c r="K40" s="378"/>
      <c r="L40" s="378"/>
      <c r="M40" s="1007">
        <v>21</v>
      </c>
    </row>
    <row r="41" spans="1:13">
      <c r="A41" s="1350">
        <v>22</v>
      </c>
      <c r="D41" s="1348"/>
      <c r="E41" s="991"/>
      <c r="F41" s="339"/>
      <c r="G41" s="427"/>
      <c r="H41" s="430"/>
      <c r="I41" s="378"/>
      <c r="J41" s="1155"/>
      <c r="K41" s="378"/>
      <c r="L41" s="378"/>
      <c r="M41" s="1007">
        <v>22</v>
      </c>
    </row>
    <row r="42" spans="1:13">
      <c r="A42" s="1350">
        <v>23</v>
      </c>
      <c r="D42" s="1348"/>
      <c r="E42" s="991"/>
      <c r="F42" s="339"/>
      <c r="G42" s="427"/>
      <c r="H42" s="430"/>
      <c r="I42" s="378"/>
      <c r="J42" s="1155"/>
      <c r="K42" s="378"/>
      <c r="L42" s="378"/>
      <c r="M42" s="1007">
        <v>23</v>
      </c>
    </row>
    <row r="43" spans="1:13">
      <c r="A43" s="1350">
        <v>24</v>
      </c>
      <c r="D43" s="1348"/>
      <c r="E43" s="991"/>
      <c r="F43" s="339"/>
      <c r="G43" s="427"/>
      <c r="H43" s="430"/>
      <c r="I43" s="378"/>
      <c r="J43" s="1155"/>
      <c r="K43" s="378"/>
      <c r="L43" s="378"/>
      <c r="M43" s="1007">
        <v>24</v>
      </c>
    </row>
    <row r="44" spans="1:13">
      <c r="A44" s="1350">
        <v>25</v>
      </c>
      <c r="D44" s="1348"/>
      <c r="E44" s="991"/>
      <c r="F44" s="339"/>
      <c r="G44" s="427"/>
      <c r="H44" s="430"/>
      <c r="I44" s="378"/>
      <c r="J44" s="1155"/>
      <c r="K44" s="378"/>
      <c r="L44" s="378"/>
      <c r="M44" s="1007">
        <v>25</v>
      </c>
    </row>
    <row r="45" spans="1:13">
      <c r="A45" s="1350">
        <v>26</v>
      </c>
      <c r="D45" s="1348"/>
      <c r="E45" s="991"/>
      <c r="F45" s="339"/>
      <c r="G45" s="427"/>
      <c r="H45" s="430"/>
      <c r="I45" s="378"/>
      <c r="J45" s="1155"/>
      <c r="K45" s="378"/>
      <c r="L45" s="378"/>
      <c r="M45" s="1007">
        <v>26</v>
      </c>
    </row>
    <row r="46" spans="1:13">
      <c r="A46" s="1350">
        <v>27</v>
      </c>
      <c r="D46" s="1348"/>
      <c r="E46" s="991"/>
      <c r="F46" s="339"/>
      <c r="G46" s="427"/>
      <c r="H46" s="430"/>
      <c r="I46" s="378"/>
      <c r="J46" s="1155"/>
      <c r="K46" s="378"/>
      <c r="L46" s="378"/>
      <c r="M46" s="1007">
        <v>27</v>
      </c>
    </row>
    <row r="47" spans="1:13">
      <c r="A47" s="1350">
        <v>28</v>
      </c>
      <c r="D47" s="1348"/>
      <c r="E47" s="991"/>
      <c r="F47" s="339"/>
      <c r="G47" s="427"/>
      <c r="H47" s="430"/>
      <c r="I47" s="378"/>
      <c r="J47" s="1155"/>
      <c r="K47" s="378"/>
      <c r="L47" s="378"/>
      <c r="M47" s="1007">
        <v>28</v>
      </c>
    </row>
    <row r="48" spans="1:13">
      <c r="A48" s="1350">
        <v>29</v>
      </c>
      <c r="D48" s="1348"/>
      <c r="E48" s="991"/>
      <c r="F48" s="339"/>
      <c r="G48" s="427"/>
      <c r="H48" s="430"/>
      <c r="I48" s="378"/>
      <c r="J48" s="1155"/>
      <c r="K48" s="378"/>
      <c r="L48" s="378"/>
      <c r="M48" s="1007">
        <v>29</v>
      </c>
    </row>
    <row r="49" spans="1:13">
      <c r="A49" s="1350">
        <v>30</v>
      </c>
      <c r="D49" s="1348"/>
      <c r="E49" s="991"/>
      <c r="F49" s="339"/>
      <c r="G49" s="427"/>
      <c r="H49" s="430"/>
      <c r="I49" s="378"/>
      <c r="J49" s="1155"/>
      <c r="K49" s="378"/>
      <c r="L49" s="378"/>
      <c r="M49" s="1007">
        <v>30</v>
      </c>
    </row>
    <row r="50" spans="1:13">
      <c r="A50" s="1350">
        <v>31</v>
      </c>
      <c r="D50" s="1348"/>
      <c r="E50" s="991"/>
      <c r="F50" s="339"/>
      <c r="G50" s="427"/>
      <c r="H50" s="430"/>
      <c r="I50" s="378"/>
      <c r="J50" s="1155"/>
      <c r="K50" s="378"/>
      <c r="L50" s="378"/>
      <c r="M50" s="1007">
        <v>31</v>
      </c>
    </row>
    <row r="51" spans="1:13">
      <c r="A51" s="1350">
        <v>32</v>
      </c>
      <c r="D51" s="1348"/>
      <c r="E51" s="991"/>
      <c r="F51" s="339"/>
      <c r="G51" s="427"/>
      <c r="H51" s="430"/>
      <c r="I51" s="378"/>
      <c r="J51" s="1155"/>
      <c r="K51" s="378"/>
      <c r="L51" s="378"/>
      <c r="M51" s="1007">
        <v>32</v>
      </c>
    </row>
    <row r="52" spans="1:13">
      <c r="A52" s="1350">
        <v>33</v>
      </c>
      <c r="D52" s="1348"/>
      <c r="E52" s="991"/>
      <c r="F52" s="339"/>
      <c r="G52" s="427"/>
      <c r="H52" s="430"/>
      <c r="I52" s="378"/>
      <c r="J52" s="1155"/>
      <c r="K52" s="378"/>
      <c r="L52" s="378"/>
      <c r="M52" s="1007">
        <v>33</v>
      </c>
    </row>
    <row r="53" spans="1:13">
      <c r="A53" s="1350">
        <v>34</v>
      </c>
      <c r="D53" s="1348"/>
      <c r="E53" s="991"/>
      <c r="F53" s="339"/>
      <c r="G53" s="427"/>
      <c r="H53" s="430"/>
      <c r="I53" s="378"/>
      <c r="J53" s="1155"/>
      <c r="K53" s="378"/>
      <c r="L53" s="378"/>
      <c r="M53" s="1007">
        <v>34</v>
      </c>
    </row>
    <row r="54" spans="1:13">
      <c r="A54" s="1350">
        <v>35</v>
      </c>
      <c r="D54" s="1348"/>
      <c r="E54" s="991"/>
      <c r="F54" s="339"/>
      <c r="G54" s="427"/>
      <c r="H54" s="430"/>
      <c r="I54" s="378"/>
      <c r="J54" s="1155"/>
      <c r="K54" s="378"/>
      <c r="L54" s="378"/>
      <c r="M54" s="1007">
        <v>35</v>
      </c>
    </row>
    <row r="55" spans="1:13">
      <c r="A55" s="1350">
        <v>36</v>
      </c>
      <c r="D55" s="1348"/>
      <c r="E55" s="991"/>
      <c r="F55" s="339"/>
      <c r="G55" s="427"/>
      <c r="H55" s="430"/>
      <c r="I55" s="378"/>
      <c r="J55" s="1155"/>
      <c r="K55" s="378"/>
      <c r="L55" s="378"/>
      <c r="M55" s="1007">
        <v>36</v>
      </c>
    </row>
    <row r="56" spans="1:13">
      <c r="A56" s="1350">
        <v>37</v>
      </c>
      <c r="D56" s="1348"/>
      <c r="E56" s="991"/>
      <c r="F56" s="339"/>
      <c r="G56" s="427"/>
      <c r="H56" s="430"/>
      <c r="I56" s="378"/>
      <c r="J56" s="1155"/>
      <c r="K56" s="378"/>
      <c r="L56" s="378"/>
      <c r="M56" s="1007">
        <v>37</v>
      </c>
    </row>
    <row r="57" spans="1:13">
      <c r="A57" s="1350">
        <v>38</v>
      </c>
      <c r="D57" s="1348"/>
      <c r="E57" s="991"/>
      <c r="F57" s="339"/>
      <c r="G57" s="427"/>
      <c r="H57" s="430"/>
      <c r="I57" s="378"/>
      <c r="J57" s="1155"/>
      <c r="K57" s="378"/>
      <c r="L57" s="378"/>
      <c r="M57" s="1007">
        <v>38</v>
      </c>
    </row>
    <row r="58" spans="1:13">
      <c r="A58" s="1350">
        <v>39</v>
      </c>
      <c r="D58" s="1348"/>
      <c r="E58" s="991"/>
      <c r="F58" s="339"/>
      <c r="G58" s="427"/>
      <c r="H58" s="430"/>
      <c r="I58" s="378"/>
      <c r="J58" s="1155"/>
      <c r="K58" s="378"/>
      <c r="L58" s="378"/>
      <c r="M58" s="1007">
        <v>39</v>
      </c>
    </row>
    <row r="59" spans="1:13">
      <c r="A59" s="1350">
        <v>40</v>
      </c>
      <c r="D59" s="1348"/>
      <c r="E59" s="991"/>
      <c r="F59" s="339"/>
      <c r="G59" s="427"/>
      <c r="H59" s="430"/>
      <c r="I59" s="378"/>
      <c r="J59" s="1155"/>
      <c r="K59" s="378"/>
      <c r="L59" s="378"/>
      <c r="M59" s="1007">
        <v>40</v>
      </c>
    </row>
    <row r="60" spans="1:13">
      <c r="A60" s="1447">
        <v>41</v>
      </c>
      <c r="B60" s="546"/>
      <c r="C60" s="546"/>
      <c r="D60" s="547"/>
      <c r="E60" s="546"/>
      <c r="F60" s="340"/>
      <c r="G60" s="427"/>
      <c r="H60" s="430"/>
      <c r="I60" s="378"/>
      <c r="J60" s="1155"/>
      <c r="K60" s="378"/>
      <c r="L60" s="378"/>
      <c r="M60" s="1453">
        <v>41</v>
      </c>
    </row>
    <row r="61" spans="1:13">
      <c r="A61" s="1437">
        <v>42</v>
      </c>
      <c r="B61" s="1362" t="s">
        <v>3483</v>
      </c>
      <c r="C61" s="1361"/>
      <c r="D61" s="1361"/>
      <c r="E61" s="1361"/>
      <c r="F61" s="1443"/>
      <c r="G61" s="1437"/>
      <c r="H61" s="853"/>
      <c r="I61" s="373"/>
      <c r="J61" s="313"/>
      <c r="K61" s="373"/>
      <c r="L61" s="373"/>
      <c r="M61" s="1007">
        <v>42</v>
      </c>
    </row>
    <row r="62" spans="1:13" ht="15.75" thickBot="1">
      <c r="A62" s="1020"/>
      <c r="B62" s="1454"/>
      <c r="C62" s="1021"/>
      <c r="D62" s="1021"/>
      <c r="E62" s="1455" t="s">
        <v>209</v>
      </c>
      <c r="F62" s="345">
        <f>SUM(F20:F60)</f>
        <v>0</v>
      </c>
      <c r="G62" s="1020"/>
      <c r="H62" s="510">
        <f>SUM(H20:H60)</f>
        <v>0</v>
      </c>
      <c r="I62" s="854"/>
      <c r="J62" s="510">
        <f>SUM(J20:J60)</f>
        <v>0</v>
      </c>
      <c r="K62" s="510">
        <f>SUM(K20:K60)</f>
        <v>0</v>
      </c>
      <c r="L62" s="486">
        <f>SUM(L20:L60)</f>
        <v>0</v>
      </c>
      <c r="M62" s="1456"/>
    </row>
    <row r="63" spans="1:13">
      <c r="A63" s="9" t="s">
        <v>3484</v>
      </c>
      <c r="G63" s="9" t="s">
        <v>3485</v>
      </c>
      <c r="M63" s="1341" t="s">
        <v>4303</v>
      </c>
    </row>
    <row r="64" spans="1:13">
      <c r="A64" s="12" t="s">
        <v>4304</v>
      </c>
      <c r="B64" s="12"/>
      <c r="C64" s="12"/>
      <c r="D64" s="12"/>
      <c r="E64" s="12"/>
      <c r="F64" s="12"/>
      <c r="G64" s="12" t="s">
        <v>4305</v>
      </c>
      <c r="H64" s="12"/>
      <c r="I64" s="12"/>
      <c r="J64" s="12"/>
      <c r="K64" s="12"/>
      <c r="L64" s="12"/>
      <c r="M64" s="12"/>
    </row>
    <row r="65" spans="1:13" ht="15.75">
      <c r="A65" s="1344" t="s">
        <v>1353</v>
      </c>
      <c r="B65" s="12"/>
      <c r="C65" s="12"/>
      <c r="D65" s="12"/>
      <c r="E65" s="12"/>
      <c r="F65" s="12"/>
    </row>
    <row r="66" spans="1:13" ht="15.75" thickBot="1">
      <c r="A66" s="9" t="str">
        <f>'Data Sheet'!$C$25</f>
        <v>Central Hudson Gas &amp; Electric</v>
      </c>
      <c r="E66" s="1340" t="s">
        <v>2025</v>
      </c>
      <c r="F66" s="1577" t="str">
        <f>'Data Sheet'!$C$38</f>
        <v>12/31/14</v>
      </c>
      <c r="G66" s="9" t="str">
        <f>'Data Sheet'!$C$25</f>
        <v>Central Hudson Gas &amp; Electric</v>
      </c>
      <c r="K66" s="1340" t="s">
        <v>2025</v>
      </c>
      <c r="L66" s="1577" t="str">
        <f>'Data Sheet'!$C$38</f>
        <v>12/31/14</v>
      </c>
    </row>
    <row r="67" spans="1:13">
      <c r="A67" s="999"/>
      <c r="B67" s="1002"/>
      <c r="C67" s="1002"/>
      <c r="D67" s="1002"/>
      <c r="E67" s="1002"/>
      <c r="F67" s="1002"/>
      <c r="G67" s="999"/>
      <c r="H67" s="1002"/>
      <c r="I67" s="1002"/>
      <c r="J67" s="1002"/>
      <c r="K67" s="1002"/>
      <c r="L67" s="1002"/>
      <c r="M67" s="1342"/>
    </row>
    <row r="68" spans="1:13">
      <c r="A68" s="1458" t="s">
        <v>1033</v>
      </c>
      <c r="B68" s="12"/>
      <c r="C68" s="12"/>
      <c r="D68" s="12"/>
      <c r="E68" s="12"/>
      <c r="F68" s="1457"/>
      <c r="G68" s="1458" t="s">
        <v>1033</v>
      </c>
      <c r="H68" s="12"/>
      <c r="I68" s="12"/>
      <c r="J68" s="12"/>
      <c r="K68" s="12"/>
      <c r="L68" s="12"/>
      <c r="M68" s="1016"/>
    </row>
    <row r="69" spans="1:13">
      <c r="A69" s="1010"/>
      <c r="B69" s="1011"/>
      <c r="C69" s="1011"/>
      <c r="D69" s="1011"/>
      <c r="E69" s="1011"/>
      <c r="F69" s="1011"/>
      <c r="G69" s="1008"/>
      <c r="H69" s="1011"/>
      <c r="I69" s="1011"/>
      <c r="J69" s="1011"/>
      <c r="K69" s="1011"/>
      <c r="L69" s="1011"/>
      <c r="M69" s="1012"/>
    </row>
    <row r="70" spans="1:13">
      <c r="A70" s="1438"/>
      <c r="B70" s="1362"/>
      <c r="C70" s="1351"/>
      <c r="D70" s="1361"/>
      <c r="E70" s="1439"/>
      <c r="F70" s="1440" t="s">
        <v>3470</v>
      </c>
      <c r="G70" s="1437"/>
      <c r="H70" s="1459" t="s">
        <v>3471</v>
      </c>
      <c r="I70" s="1362"/>
      <c r="J70" s="1361"/>
      <c r="K70" s="1442" t="s">
        <v>3470</v>
      </c>
      <c r="L70" s="1442" t="s">
        <v>3472</v>
      </c>
      <c r="M70" s="1443"/>
    </row>
    <row r="71" spans="1:13">
      <c r="A71" s="1354" t="s">
        <v>1964</v>
      </c>
      <c r="C71" s="1005"/>
      <c r="D71" s="1356" t="s">
        <v>3419</v>
      </c>
      <c r="E71" s="1358" t="s">
        <v>1308</v>
      </c>
      <c r="F71" s="1444" t="s">
        <v>3473</v>
      </c>
      <c r="G71" s="1004"/>
      <c r="H71" s="1355" t="s">
        <v>3474</v>
      </c>
      <c r="I71" s="1349"/>
      <c r="J71" s="12" t="s">
        <v>3475</v>
      </c>
      <c r="K71" s="1445" t="s">
        <v>3473</v>
      </c>
      <c r="L71" s="1445" t="s">
        <v>3476</v>
      </c>
      <c r="M71" s="1007"/>
    </row>
    <row r="72" spans="1:13">
      <c r="A72" s="1354" t="s">
        <v>1967</v>
      </c>
      <c r="B72" s="1349" t="s">
        <v>3477</v>
      </c>
      <c r="C72" s="1446"/>
      <c r="D72" s="1356" t="s">
        <v>3478</v>
      </c>
      <c r="E72" s="1358" t="s">
        <v>3479</v>
      </c>
      <c r="F72" s="1444" t="s">
        <v>3626</v>
      </c>
      <c r="G72" s="1004"/>
      <c r="H72" s="1355" t="s">
        <v>3480</v>
      </c>
      <c r="I72" s="1349"/>
      <c r="J72" s="12" t="s">
        <v>3481</v>
      </c>
      <c r="K72" s="1445" t="s">
        <v>2846</v>
      </c>
      <c r="L72" s="1445" t="s">
        <v>3482</v>
      </c>
      <c r="M72" s="1357" t="s">
        <v>1964</v>
      </c>
    </row>
    <row r="73" spans="1:13">
      <c r="A73" s="1447"/>
      <c r="B73" s="1448" t="s">
        <v>3423</v>
      </c>
      <c r="C73" s="1449"/>
      <c r="D73" s="1450" t="s">
        <v>3424</v>
      </c>
      <c r="E73" s="1451" t="s">
        <v>3425</v>
      </c>
      <c r="F73" s="1450" t="s">
        <v>3426</v>
      </c>
      <c r="G73" s="1008"/>
      <c r="H73" s="1460" t="s">
        <v>2672</v>
      </c>
      <c r="I73" s="1448"/>
      <c r="J73" s="1011" t="s">
        <v>2673</v>
      </c>
      <c r="K73" s="1452" t="s">
        <v>2674</v>
      </c>
      <c r="L73" s="1452" t="s">
        <v>2675</v>
      </c>
      <c r="M73" s="1365" t="s">
        <v>1967</v>
      </c>
    </row>
    <row r="74" spans="1:13">
      <c r="A74" s="1350">
        <v>1</v>
      </c>
      <c r="D74" s="1348"/>
      <c r="F74" s="383"/>
      <c r="G74" s="480"/>
      <c r="H74" s="447"/>
      <c r="I74" s="383"/>
      <c r="J74" s="484"/>
      <c r="K74" s="383"/>
      <c r="L74" s="383"/>
      <c r="M74" s="1007">
        <v>1</v>
      </c>
    </row>
    <row r="75" spans="1:13">
      <c r="A75" s="1350">
        <v>2</v>
      </c>
      <c r="D75" s="1348"/>
      <c r="F75" s="378"/>
      <c r="G75" s="427"/>
      <c r="H75" s="430"/>
      <c r="I75" s="378"/>
      <c r="J75" s="377"/>
      <c r="K75" s="378"/>
      <c r="L75" s="378"/>
      <c r="M75" s="1007">
        <v>2</v>
      </c>
    </row>
    <row r="76" spans="1:13">
      <c r="A76" s="1350">
        <v>3</v>
      </c>
      <c r="D76" s="1348"/>
      <c r="F76" s="378"/>
      <c r="G76" s="427"/>
      <c r="H76" s="430"/>
      <c r="I76" s="378"/>
      <c r="J76" s="377"/>
      <c r="K76" s="378"/>
      <c r="L76" s="378"/>
      <c r="M76" s="1007">
        <v>3</v>
      </c>
    </row>
    <row r="77" spans="1:13">
      <c r="A77" s="1350">
        <v>4</v>
      </c>
      <c r="D77" s="1348"/>
      <c r="F77" s="378"/>
      <c r="G77" s="427"/>
      <c r="H77" s="430"/>
      <c r="I77" s="378"/>
      <c r="J77" s="377"/>
      <c r="K77" s="378"/>
      <c r="L77" s="378"/>
      <c r="M77" s="1007">
        <v>4</v>
      </c>
    </row>
    <row r="78" spans="1:13">
      <c r="A78" s="1350">
        <v>5</v>
      </c>
      <c r="D78" s="1348"/>
      <c r="F78" s="378"/>
      <c r="G78" s="427"/>
      <c r="H78" s="430"/>
      <c r="I78" s="378"/>
      <c r="J78" s="377"/>
      <c r="K78" s="378"/>
      <c r="L78" s="378"/>
      <c r="M78" s="1007">
        <v>5</v>
      </c>
    </row>
    <row r="79" spans="1:13">
      <c r="A79" s="1350">
        <v>6</v>
      </c>
      <c r="D79" s="1348"/>
      <c r="F79" s="378"/>
      <c r="G79" s="427"/>
      <c r="H79" s="430"/>
      <c r="I79" s="378"/>
      <c r="J79" s="377"/>
      <c r="K79" s="378"/>
      <c r="L79" s="378"/>
      <c r="M79" s="1007">
        <v>6</v>
      </c>
    </row>
    <row r="80" spans="1:13">
      <c r="A80" s="1350">
        <v>7</v>
      </c>
      <c r="D80" s="1348"/>
      <c r="F80" s="378"/>
      <c r="G80" s="427"/>
      <c r="H80" s="430"/>
      <c r="I80" s="378"/>
      <c r="J80" s="377"/>
      <c r="K80" s="378"/>
      <c r="L80" s="378"/>
      <c r="M80" s="1007">
        <v>7</v>
      </c>
    </row>
    <row r="81" spans="1:13">
      <c r="A81" s="1350">
        <v>8</v>
      </c>
      <c r="D81" s="1348"/>
      <c r="F81" s="378"/>
      <c r="G81" s="427"/>
      <c r="H81" s="430"/>
      <c r="I81" s="378"/>
      <c r="J81" s="377"/>
      <c r="K81" s="378"/>
      <c r="L81" s="378"/>
      <c r="M81" s="1007">
        <v>8</v>
      </c>
    </row>
    <row r="82" spans="1:13">
      <c r="A82" s="1350">
        <v>9</v>
      </c>
      <c r="D82" s="1348"/>
      <c r="F82" s="378"/>
      <c r="G82" s="427"/>
      <c r="H82" s="430"/>
      <c r="I82" s="378"/>
      <c r="J82" s="377"/>
      <c r="K82" s="378"/>
      <c r="L82" s="378"/>
      <c r="M82" s="1007">
        <v>9</v>
      </c>
    </row>
    <row r="83" spans="1:13">
      <c r="A83" s="1350">
        <v>10</v>
      </c>
      <c r="D83" s="1348"/>
      <c r="F83" s="378"/>
      <c r="G83" s="427"/>
      <c r="H83" s="430"/>
      <c r="I83" s="378"/>
      <c r="J83" s="377"/>
      <c r="K83" s="378"/>
      <c r="L83" s="378"/>
      <c r="M83" s="1007">
        <v>10</v>
      </c>
    </row>
    <row r="84" spans="1:13">
      <c r="A84" s="1350">
        <v>11</v>
      </c>
      <c r="D84" s="1348"/>
      <c r="F84" s="378"/>
      <c r="G84" s="427"/>
      <c r="H84" s="430"/>
      <c r="I84" s="378"/>
      <c r="J84" s="377"/>
      <c r="K84" s="378"/>
      <c r="L84" s="378"/>
      <c r="M84" s="1007">
        <v>11</v>
      </c>
    </row>
    <row r="85" spans="1:13">
      <c r="A85" s="1350">
        <v>12</v>
      </c>
      <c r="D85" s="1348"/>
      <c r="F85" s="378"/>
      <c r="G85" s="427"/>
      <c r="H85" s="430"/>
      <c r="I85" s="378"/>
      <c r="J85" s="377"/>
      <c r="K85" s="378"/>
      <c r="L85" s="378"/>
      <c r="M85" s="1007">
        <v>12</v>
      </c>
    </row>
    <row r="86" spans="1:13">
      <c r="A86" s="1350">
        <v>13</v>
      </c>
      <c r="D86" s="1348"/>
      <c r="F86" s="378"/>
      <c r="G86" s="427"/>
      <c r="H86" s="430"/>
      <c r="I86" s="378"/>
      <c r="J86" s="377"/>
      <c r="K86" s="378"/>
      <c r="L86" s="378"/>
      <c r="M86" s="1007">
        <v>13</v>
      </c>
    </row>
    <row r="87" spans="1:13">
      <c r="A87" s="1350">
        <v>14</v>
      </c>
      <c r="D87" s="1348"/>
      <c r="F87" s="378"/>
      <c r="G87" s="427"/>
      <c r="H87" s="430"/>
      <c r="I87" s="378"/>
      <c r="J87" s="377"/>
      <c r="K87" s="378"/>
      <c r="L87" s="378"/>
      <c r="M87" s="1007">
        <v>14</v>
      </c>
    </row>
    <row r="88" spans="1:13">
      <c r="A88" s="1350">
        <v>15</v>
      </c>
      <c r="D88" s="1348"/>
      <c r="F88" s="378"/>
      <c r="G88" s="427"/>
      <c r="H88" s="430"/>
      <c r="I88" s="378"/>
      <c r="J88" s="377"/>
      <c r="K88" s="378"/>
      <c r="L88" s="378"/>
      <c r="M88" s="1007">
        <v>15</v>
      </c>
    </row>
    <row r="89" spans="1:13">
      <c r="A89" s="1350">
        <v>16</v>
      </c>
      <c r="D89" s="1348"/>
      <c r="F89" s="378"/>
      <c r="G89" s="427"/>
      <c r="H89" s="430"/>
      <c r="I89" s="378"/>
      <c r="J89" s="377"/>
      <c r="K89" s="378"/>
      <c r="L89" s="378"/>
      <c r="M89" s="1007">
        <v>16</v>
      </c>
    </row>
    <row r="90" spans="1:13">
      <c r="A90" s="1350">
        <v>17</v>
      </c>
      <c r="D90" s="1348"/>
      <c r="F90" s="378"/>
      <c r="G90" s="427"/>
      <c r="H90" s="430"/>
      <c r="I90" s="378"/>
      <c r="J90" s="377"/>
      <c r="K90" s="378"/>
      <c r="L90" s="378"/>
      <c r="M90" s="1007">
        <v>17</v>
      </c>
    </row>
    <row r="91" spans="1:13">
      <c r="A91" s="1350">
        <v>18</v>
      </c>
      <c r="D91" s="1348"/>
      <c r="F91" s="378"/>
      <c r="G91" s="427"/>
      <c r="H91" s="430"/>
      <c r="I91" s="378"/>
      <c r="J91" s="377"/>
      <c r="K91" s="378"/>
      <c r="L91" s="378"/>
      <c r="M91" s="1007">
        <v>18</v>
      </c>
    </row>
    <row r="92" spans="1:13">
      <c r="A92" s="1350">
        <v>19</v>
      </c>
      <c r="D92" s="1348"/>
      <c r="F92" s="378"/>
      <c r="G92" s="427"/>
      <c r="H92" s="430"/>
      <c r="I92" s="378"/>
      <c r="J92" s="377"/>
      <c r="K92" s="378"/>
      <c r="L92" s="378"/>
      <c r="M92" s="1007">
        <v>19</v>
      </c>
    </row>
    <row r="93" spans="1:13">
      <c r="A93" s="1350">
        <v>20</v>
      </c>
      <c r="D93" s="1348"/>
      <c r="F93" s="378"/>
      <c r="G93" s="427"/>
      <c r="H93" s="430"/>
      <c r="I93" s="378"/>
      <c r="J93" s="377"/>
      <c r="K93" s="378"/>
      <c r="L93" s="378"/>
      <c r="M93" s="1007">
        <v>20</v>
      </c>
    </row>
    <row r="94" spans="1:13">
      <c r="A94" s="1350">
        <v>21</v>
      </c>
      <c r="D94" s="1348"/>
      <c r="F94" s="378"/>
      <c r="G94" s="427"/>
      <c r="H94" s="430"/>
      <c r="I94" s="378"/>
      <c r="J94" s="377"/>
      <c r="K94" s="378"/>
      <c r="L94" s="378"/>
      <c r="M94" s="1007">
        <v>21</v>
      </c>
    </row>
    <row r="95" spans="1:13">
      <c r="A95" s="1350">
        <v>22</v>
      </c>
      <c r="D95" s="1348"/>
      <c r="F95" s="378"/>
      <c r="G95" s="427"/>
      <c r="H95" s="430"/>
      <c r="I95" s="378"/>
      <c r="J95" s="377"/>
      <c r="K95" s="378"/>
      <c r="L95" s="378"/>
      <c r="M95" s="1007">
        <v>22</v>
      </c>
    </row>
    <row r="96" spans="1:13">
      <c r="A96" s="1350">
        <v>23</v>
      </c>
      <c r="D96" s="1348"/>
      <c r="F96" s="378"/>
      <c r="G96" s="427"/>
      <c r="H96" s="430"/>
      <c r="I96" s="378"/>
      <c r="J96" s="377"/>
      <c r="K96" s="378"/>
      <c r="L96" s="378"/>
      <c r="M96" s="1007">
        <v>23</v>
      </c>
    </row>
    <row r="97" spans="1:13">
      <c r="A97" s="1350">
        <v>24</v>
      </c>
      <c r="D97" s="1348"/>
      <c r="F97" s="378"/>
      <c r="G97" s="427"/>
      <c r="H97" s="430"/>
      <c r="I97" s="378"/>
      <c r="J97" s="377"/>
      <c r="K97" s="378"/>
      <c r="L97" s="378"/>
      <c r="M97" s="1007">
        <v>24</v>
      </c>
    </row>
    <row r="98" spans="1:13">
      <c r="A98" s="1350">
        <v>25</v>
      </c>
      <c r="D98" s="1348"/>
      <c r="F98" s="378"/>
      <c r="G98" s="427"/>
      <c r="H98" s="430"/>
      <c r="I98" s="378"/>
      <c r="J98" s="377"/>
      <c r="K98" s="378"/>
      <c r="L98" s="378"/>
      <c r="M98" s="1007">
        <v>25</v>
      </c>
    </row>
    <row r="99" spans="1:13">
      <c r="A99" s="1350">
        <v>26</v>
      </c>
      <c r="D99" s="1348"/>
      <c r="F99" s="378"/>
      <c r="G99" s="427"/>
      <c r="H99" s="430"/>
      <c r="I99" s="378"/>
      <c r="J99" s="377"/>
      <c r="K99" s="378"/>
      <c r="L99" s="378"/>
      <c r="M99" s="1007">
        <v>26</v>
      </c>
    </row>
    <row r="100" spans="1:13">
      <c r="A100" s="1350">
        <v>27</v>
      </c>
      <c r="D100" s="1348"/>
      <c r="F100" s="378"/>
      <c r="G100" s="427"/>
      <c r="H100" s="430"/>
      <c r="I100" s="378"/>
      <c r="J100" s="377"/>
      <c r="K100" s="378"/>
      <c r="L100" s="378"/>
      <c r="M100" s="1007">
        <v>27</v>
      </c>
    </row>
    <row r="101" spans="1:13">
      <c r="A101" s="1350">
        <v>28</v>
      </c>
      <c r="D101" s="1348"/>
      <c r="F101" s="378"/>
      <c r="G101" s="427"/>
      <c r="H101" s="430"/>
      <c r="I101" s="378"/>
      <c r="J101" s="377"/>
      <c r="K101" s="378"/>
      <c r="L101" s="378"/>
      <c r="M101" s="1007">
        <v>28</v>
      </c>
    </row>
    <row r="102" spans="1:13">
      <c r="A102" s="1350">
        <v>29</v>
      </c>
      <c r="D102" s="1348"/>
      <c r="F102" s="378"/>
      <c r="G102" s="427"/>
      <c r="H102" s="430"/>
      <c r="I102" s="378"/>
      <c r="J102" s="377"/>
      <c r="K102" s="378"/>
      <c r="L102" s="378"/>
      <c r="M102" s="1007">
        <v>29</v>
      </c>
    </row>
    <row r="103" spans="1:13">
      <c r="A103" s="1350">
        <v>30</v>
      </c>
      <c r="D103" s="1348"/>
      <c r="F103" s="378"/>
      <c r="G103" s="427"/>
      <c r="H103" s="430"/>
      <c r="I103" s="378"/>
      <c r="J103" s="377"/>
      <c r="K103" s="378"/>
      <c r="L103" s="378"/>
      <c r="M103" s="1007">
        <v>30</v>
      </c>
    </row>
    <row r="104" spans="1:13">
      <c r="A104" s="1350">
        <v>31</v>
      </c>
      <c r="D104" s="1348"/>
      <c r="F104" s="378"/>
      <c r="G104" s="427"/>
      <c r="H104" s="430"/>
      <c r="I104" s="378"/>
      <c r="J104" s="377"/>
      <c r="K104" s="378"/>
      <c r="L104" s="378"/>
      <c r="M104" s="1007">
        <v>31</v>
      </c>
    </row>
    <row r="105" spans="1:13">
      <c r="A105" s="1350">
        <v>32</v>
      </c>
      <c r="D105" s="1348"/>
      <c r="F105" s="378"/>
      <c r="G105" s="427"/>
      <c r="H105" s="430"/>
      <c r="I105" s="378"/>
      <c r="J105" s="377"/>
      <c r="K105" s="378"/>
      <c r="L105" s="378"/>
      <c r="M105" s="1007">
        <v>32</v>
      </c>
    </row>
    <row r="106" spans="1:13">
      <c r="A106" s="1350">
        <v>33</v>
      </c>
      <c r="D106" s="1348"/>
      <c r="F106" s="378"/>
      <c r="G106" s="427"/>
      <c r="H106" s="430"/>
      <c r="I106" s="378"/>
      <c r="J106" s="377"/>
      <c r="K106" s="378"/>
      <c r="L106" s="378"/>
      <c r="M106" s="1007">
        <v>33</v>
      </c>
    </row>
    <row r="107" spans="1:13">
      <c r="A107" s="1350">
        <v>34</v>
      </c>
      <c r="D107" s="1348"/>
      <c r="F107" s="378"/>
      <c r="G107" s="427"/>
      <c r="H107" s="430"/>
      <c r="I107" s="378"/>
      <c r="J107" s="377"/>
      <c r="K107" s="378"/>
      <c r="L107" s="378"/>
      <c r="M107" s="1007">
        <v>34</v>
      </c>
    </row>
    <row r="108" spans="1:13">
      <c r="A108" s="1350">
        <v>35</v>
      </c>
      <c r="D108" s="1348"/>
      <c r="F108" s="378"/>
      <c r="G108" s="427"/>
      <c r="H108" s="430"/>
      <c r="I108" s="378"/>
      <c r="J108" s="377"/>
      <c r="K108" s="378"/>
      <c r="L108" s="378"/>
      <c r="M108" s="1007">
        <v>35</v>
      </c>
    </row>
    <row r="109" spans="1:13">
      <c r="A109" s="1350">
        <v>36</v>
      </c>
      <c r="D109" s="1348"/>
      <c r="F109" s="378"/>
      <c r="G109" s="427"/>
      <c r="H109" s="430"/>
      <c r="I109" s="378"/>
      <c r="J109" s="377"/>
      <c r="K109" s="378"/>
      <c r="L109" s="378"/>
      <c r="M109" s="1007">
        <v>36</v>
      </c>
    </row>
    <row r="110" spans="1:13">
      <c r="A110" s="1350">
        <v>37</v>
      </c>
      <c r="D110" s="1348"/>
      <c r="F110" s="378"/>
      <c r="G110" s="427"/>
      <c r="H110" s="430"/>
      <c r="I110" s="378"/>
      <c r="J110" s="377"/>
      <c r="K110" s="378"/>
      <c r="L110" s="378"/>
      <c r="M110" s="1007">
        <v>37</v>
      </c>
    </row>
    <row r="111" spans="1:13">
      <c r="A111" s="1350">
        <v>38</v>
      </c>
      <c r="D111" s="1348"/>
      <c r="F111" s="378"/>
      <c r="G111" s="427"/>
      <c r="H111" s="430"/>
      <c r="I111" s="378"/>
      <c r="J111" s="377"/>
      <c r="K111" s="378"/>
      <c r="L111" s="378"/>
      <c r="M111" s="1007">
        <v>38</v>
      </c>
    </row>
    <row r="112" spans="1:13">
      <c r="A112" s="1350">
        <v>39</v>
      </c>
      <c r="D112" s="1348"/>
      <c r="F112" s="378"/>
      <c r="G112" s="427"/>
      <c r="H112" s="430"/>
      <c r="I112" s="378"/>
      <c r="J112" s="377"/>
      <c r="K112" s="378"/>
      <c r="L112" s="378"/>
      <c r="M112" s="1007">
        <v>39</v>
      </c>
    </row>
    <row r="113" spans="1:13">
      <c r="A113" s="1350">
        <v>40</v>
      </c>
      <c r="D113" s="1348"/>
      <c r="F113" s="378"/>
      <c r="G113" s="427"/>
      <c r="H113" s="430"/>
      <c r="I113" s="378"/>
      <c r="J113" s="377"/>
      <c r="K113" s="378"/>
      <c r="L113" s="378"/>
      <c r="M113" s="1007">
        <v>40</v>
      </c>
    </row>
    <row r="114" spans="1:13" ht="15.75" thickBot="1">
      <c r="A114" s="1461">
        <v>41</v>
      </c>
      <c r="B114" s="1021"/>
      <c r="C114" s="1021"/>
      <c r="D114" s="1462"/>
      <c r="E114" s="1021"/>
      <c r="F114" s="1463"/>
      <c r="G114" s="427"/>
      <c r="H114" s="430"/>
      <c r="I114" s="378"/>
      <c r="J114" s="377"/>
      <c r="K114" s="378"/>
      <c r="L114" s="378"/>
      <c r="M114" s="1456">
        <v>41</v>
      </c>
    </row>
    <row r="115" spans="1:13">
      <c r="A115" s="999"/>
      <c r="B115" s="1002"/>
      <c r="C115" s="1002"/>
      <c r="D115" s="1002"/>
      <c r="E115" s="1002"/>
      <c r="F115" s="1002"/>
      <c r="G115" s="999"/>
      <c r="H115" s="1002"/>
      <c r="I115" s="1002"/>
      <c r="J115" s="1002"/>
      <c r="K115" s="1002"/>
      <c r="L115" s="1002"/>
      <c r="M115" s="1342"/>
    </row>
    <row r="116" spans="1:13">
      <c r="A116" s="1004"/>
      <c r="F116" s="991"/>
      <c r="G116" s="1004"/>
      <c r="M116" s="1345"/>
    </row>
    <row r="117" spans="1:13">
      <c r="A117" s="1004"/>
      <c r="F117" s="991"/>
      <c r="G117" s="1004"/>
      <c r="M117" s="1345"/>
    </row>
    <row r="118" spans="1:13">
      <c r="A118" s="1004"/>
      <c r="F118" s="991"/>
      <c r="G118" s="1004"/>
      <c r="M118" s="1345"/>
    </row>
    <row r="119" spans="1:13">
      <c r="A119" s="1004"/>
      <c r="F119" s="991"/>
      <c r="G119" s="1004"/>
      <c r="M119" s="1345"/>
    </row>
    <row r="120" spans="1:13">
      <c r="A120" s="1004"/>
      <c r="F120" s="991"/>
      <c r="G120" s="1004"/>
      <c r="M120" s="1345"/>
    </row>
    <row r="121" spans="1:13">
      <c r="A121" s="1004"/>
      <c r="F121" s="991"/>
      <c r="G121" s="1004"/>
      <c r="M121" s="1345"/>
    </row>
    <row r="122" spans="1:13">
      <c r="A122" s="1004"/>
      <c r="F122" s="991"/>
      <c r="G122" s="1004"/>
      <c r="M122" s="1345"/>
    </row>
    <row r="123" spans="1:13">
      <c r="A123" s="1004"/>
      <c r="F123" s="991"/>
      <c r="G123" s="1004"/>
      <c r="M123" s="1345"/>
    </row>
    <row r="124" spans="1:13">
      <c r="A124" s="1004"/>
      <c r="F124" s="991"/>
      <c r="G124" s="1004"/>
      <c r="M124" s="1345"/>
    </row>
    <row r="125" spans="1:13">
      <c r="A125" s="1004"/>
      <c r="F125" s="991"/>
      <c r="G125" s="1004"/>
      <c r="M125" s="1345"/>
    </row>
    <row r="126" spans="1:13">
      <c r="A126" s="1004"/>
      <c r="F126" s="991"/>
      <c r="G126" s="1004"/>
      <c r="M126" s="1345"/>
    </row>
    <row r="127" spans="1:13" ht="15.75" thickBot="1">
      <c r="A127" s="1020"/>
      <c r="B127" s="1021"/>
      <c r="C127" s="1021"/>
      <c r="D127" s="1021"/>
      <c r="E127" s="1021"/>
      <c r="F127" s="1021"/>
      <c r="G127" s="1020"/>
      <c r="H127" s="1021"/>
      <c r="I127" s="1021"/>
      <c r="J127" s="1021"/>
      <c r="K127" s="1021"/>
      <c r="L127" s="1021"/>
      <c r="M127" s="1366"/>
    </row>
    <row r="128" spans="1:13">
      <c r="A128" s="9" t="s">
        <v>3485</v>
      </c>
      <c r="G128" s="9" t="s">
        <v>3485</v>
      </c>
      <c r="M128" s="1341" t="s">
        <v>4303</v>
      </c>
    </row>
    <row r="129" spans="1:13">
      <c r="A129" s="12" t="s">
        <v>4306</v>
      </c>
      <c r="B129" s="12"/>
      <c r="C129" s="12"/>
      <c r="D129" s="12"/>
      <c r="E129" s="12"/>
      <c r="F129" s="12"/>
      <c r="G129" s="12" t="s">
        <v>4307</v>
      </c>
      <c r="H129" s="12"/>
      <c r="I129" s="12"/>
      <c r="J129" s="12"/>
      <c r="K129" s="12"/>
      <c r="L129" s="12"/>
      <c r="M129" s="12"/>
    </row>
    <row r="130" spans="1:13">
      <c r="A130" s="991"/>
      <c r="B130" s="991"/>
      <c r="C130" s="991"/>
      <c r="D130" s="991"/>
      <c r="E130" s="991"/>
      <c r="F130" s="991"/>
    </row>
    <row r="131" spans="1:13">
      <c r="A131" s="991"/>
      <c r="B131" s="991"/>
      <c r="C131" s="991"/>
      <c r="D131" s="991"/>
      <c r="E131" s="991"/>
      <c r="F131" s="991"/>
    </row>
    <row r="132" spans="1:13">
      <c r="A132" s="991"/>
      <c r="B132" s="991"/>
      <c r="C132" s="991"/>
      <c r="D132" s="991"/>
      <c r="E132" s="991"/>
      <c r="F132" s="991"/>
    </row>
  </sheetData>
  <customSheetViews>
    <customSheetView guid="{98C50475-4C04-4614-833E-ABC6EEFF4E8E}" scale="85" colorId="22" showPageBreaks="1" printArea="1" topLeftCell="A10">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 guid="{C6EFCE4C-D5CB-4C1D-A286-0DC52BE770F9}"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2"/>
      <headerFooter alignWithMargins="0"/>
    </customSheetView>
    <customSheetView guid="{4BC658A1-0B43-4474-B09F-01138A2D4649}" scale="85" colorId="22" showPageBreaks="1">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3"/>
      <headerFooter alignWithMargins="0"/>
    </customSheetView>
    <customSheetView guid="{615B5AE4-EF39-45E8-9166-92037A1A48C3}"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4"/>
      <headerFooter alignWithMargins="0"/>
    </customSheetView>
    <customSheetView guid="{5615FF12-3AD0-401B-9520-85684B49B8C2}"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r:id="rId5"/>
      <headerFooter alignWithMargins="0"/>
    </customSheetView>
    <customSheetView guid="{770BB473-BE5C-4268-9ADA-B2B104B49C99}"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6"/>
      <headerFooter alignWithMargins="0"/>
    </customSheetView>
    <customSheetView guid="{2DCD765F-7FFB-4119-8ABA-95F832C93250}" scale="85" colorId="22" showPageBreaks="1" printArea="1">
      <selection activeCell="B21" sqref="B21"/>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7"/>
      <headerFooter alignWithMargins="0"/>
    </customSheetView>
    <customSheetView guid="{9A54DEF0-DEC4-4137-89B1-509D03916E27}"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8"/>
      <headerFooter alignWithMargins="0"/>
    </customSheetView>
    <customSheetView guid="{3F1C1F7F-1627-415A-A980-D9471073F5DE}" scale="85" colorId="22" showPageBreaks="1">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9"/>
      <headerFooter alignWithMargins="0"/>
    </customSheetView>
    <customSheetView guid="{139C5046-2F46-48F5-A0B9-76AEA7D78668}"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0"/>
      <headerFooter alignWithMargins="0"/>
    </customSheetView>
    <customSheetView guid="{B81AA01E-C0DE-4A87-A251-E1F5DB0B073A}" scale="85" colorId="22">
      <selection activeCell="B21" sqref="B21"/>
      <colBreaks count="2" manualBreakCount="2">
        <brk id="6" max="63" man="1"/>
        <brk id="14" max="1048575" man="1"/>
      </colBreaks>
      <pageMargins left="0.5" right="0.5" top="0.5" bottom="0.5" header="0.5" footer="0.5"/>
      <printOptions horizontalCentered="1" verticalCentered="1"/>
      <pageSetup scale="72" fitToWidth="2" fitToHeight="2" pageOrder="overThenDown" orientation="portrait" horizontalDpi="300" verticalDpi="300" r:id="rId11"/>
      <headerFooter alignWithMargins="0"/>
    </customSheetView>
  </customSheetViews>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2"/>
  <headerFooter alignWithMargins="0"/>
  <colBreaks count="1" manualBreakCount="1">
    <brk id="6" max="6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topLeftCell="A28" colorId="22" zoomScale="85" zoomScaleNormal="85" workbookViewId="0">
      <selection activeCell="C57" sqref="C57"/>
    </sheetView>
  </sheetViews>
  <sheetFormatPr defaultColWidth="9.6640625" defaultRowHeight="15"/>
  <cols>
    <col min="1" max="1" width="4.6640625" style="9" customWidth="1"/>
    <col min="2" max="2" width="46.109375" style="9" customWidth="1"/>
    <col min="3" max="3" width="18.6640625" style="9" customWidth="1"/>
    <col min="4" max="4" width="9.6640625" style="9" hidden="1" customWidth="1"/>
    <col min="5" max="5" width="18.6640625" style="9" customWidth="1"/>
    <col min="6" max="6" width="17.6640625" style="9" customWidth="1"/>
    <col min="7" max="16384" width="9.6640625" style="9"/>
  </cols>
  <sheetData>
    <row r="1" spans="1:6">
      <c r="A1" s="999" t="s">
        <v>2036</v>
      </c>
      <c r="B1" s="1002"/>
      <c r="C1" s="1433" t="s">
        <v>3735</v>
      </c>
      <c r="D1" s="1000"/>
      <c r="E1" s="1000" t="s">
        <v>2038</v>
      </c>
      <c r="F1" s="1342" t="s">
        <v>2039</v>
      </c>
    </row>
    <row r="2" spans="1:6">
      <c r="A2" s="72" t="str">
        <f>'Data Sheet'!$C$25</f>
        <v>Central Hudson Gas &amp; Electric</v>
      </c>
      <c r="C2" s="1464" t="s">
        <v>2058</v>
      </c>
      <c r="D2" s="1005"/>
      <c r="E2" s="1005" t="s">
        <v>2041</v>
      </c>
      <c r="F2" s="1345"/>
    </row>
    <row r="3" spans="1:6" ht="15" customHeight="1">
      <c r="A3" s="1008"/>
      <c r="B3" s="546"/>
      <c r="C3" s="1465" t="s">
        <v>3395</v>
      </c>
      <c r="D3" s="1009"/>
      <c r="E3" s="848" t="str">
        <f>'Data Sheet'!$C$40</f>
        <v>4/15/2015</v>
      </c>
      <c r="F3" s="1570" t="str">
        <f>'Data Sheet'!$C$38</f>
        <v>12/31/14</v>
      </c>
    </row>
    <row r="4" spans="1:6" ht="15" customHeight="1">
      <c r="A4" s="1434" t="s">
        <v>4308</v>
      </c>
      <c r="B4" s="1011"/>
      <c r="C4" s="1435"/>
      <c r="D4" s="1435"/>
      <c r="E4" s="1435"/>
      <c r="F4" s="1436"/>
    </row>
    <row r="5" spans="1:6">
      <c r="A5" s="2340" t="s">
        <v>2822</v>
      </c>
      <c r="B5" s="2244"/>
      <c r="C5" s="2244"/>
      <c r="D5" s="2244"/>
      <c r="E5" s="2244"/>
      <c r="F5" s="2245"/>
    </row>
    <row r="6" spans="1:6">
      <c r="A6" s="2290"/>
      <c r="B6" s="2246"/>
      <c r="C6" s="2246"/>
      <c r="D6" s="2246"/>
      <c r="E6" s="2246"/>
      <c r="F6" s="2247"/>
    </row>
    <row r="7" spans="1:6">
      <c r="A7" s="2290"/>
      <c r="B7" s="2246"/>
      <c r="C7" s="2246"/>
      <c r="D7" s="2246"/>
      <c r="E7" s="2246"/>
      <c r="F7" s="2247"/>
    </row>
    <row r="8" spans="1:6">
      <c r="A8" s="1466"/>
      <c r="B8" s="1017"/>
      <c r="C8" s="1017"/>
      <c r="D8" s="1017"/>
      <c r="E8" s="1017"/>
      <c r="F8" s="1018"/>
    </row>
    <row r="9" spans="1:6">
      <c r="A9" s="2336" t="s">
        <v>2823</v>
      </c>
      <c r="B9" s="2246"/>
      <c r="C9" s="2246"/>
      <c r="D9" s="2246"/>
      <c r="E9" s="2246"/>
      <c r="F9" s="2247"/>
    </row>
    <row r="10" spans="1:6">
      <c r="A10" s="2290"/>
      <c r="B10" s="2246"/>
      <c r="C10" s="2246"/>
      <c r="D10" s="2246"/>
      <c r="E10" s="2246"/>
      <c r="F10" s="2247"/>
    </row>
    <row r="11" spans="1:6">
      <c r="A11" s="2290"/>
      <c r="B11" s="2246"/>
      <c r="C11" s="2246"/>
      <c r="D11" s="2246"/>
      <c r="E11" s="2246"/>
      <c r="F11" s="2247"/>
    </row>
    <row r="12" spans="1:6">
      <c r="A12" s="1004"/>
      <c r="F12" s="1345"/>
    </row>
    <row r="13" spans="1:6">
      <c r="A13" s="1438"/>
      <c r="B13" s="1362"/>
      <c r="C13" s="1352" t="s">
        <v>3623</v>
      </c>
      <c r="D13" s="1361"/>
      <c r="E13" s="1361"/>
      <c r="F13" s="1363" t="s">
        <v>1490</v>
      </c>
    </row>
    <row r="14" spans="1:6">
      <c r="A14" s="1354" t="s">
        <v>1964</v>
      </c>
      <c r="B14" s="1445" t="s">
        <v>213</v>
      </c>
      <c r="C14" s="1358" t="s">
        <v>1491</v>
      </c>
      <c r="E14" s="1356" t="s">
        <v>3623</v>
      </c>
      <c r="F14" s="1357" t="s">
        <v>1492</v>
      </c>
    </row>
    <row r="15" spans="1:6">
      <c r="A15" s="1354" t="s">
        <v>1967</v>
      </c>
      <c r="B15" s="508"/>
      <c r="C15" s="1358" t="s">
        <v>2662</v>
      </c>
      <c r="E15" s="1356" t="s">
        <v>2846</v>
      </c>
      <c r="F15" s="1357" t="s">
        <v>1493</v>
      </c>
    </row>
    <row r="16" spans="1:6">
      <c r="A16" s="1447"/>
      <c r="B16" s="1445" t="s">
        <v>3423</v>
      </c>
      <c r="C16" s="1451" t="s">
        <v>3424</v>
      </c>
      <c r="E16" s="1356" t="s">
        <v>3425</v>
      </c>
      <c r="F16" s="1365" t="s">
        <v>3426</v>
      </c>
    </row>
    <row r="17" spans="1:6">
      <c r="A17" s="1467">
        <v>1</v>
      </c>
      <c r="B17" s="520" t="s">
        <v>2824</v>
      </c>
      <c r="C17" s="1468">
        <v>429540</v>
      </c>
      <c r="D17" s="1469"/>
      <c r="E17" s="1468">
        <v>402918</v>
      </c>
      <c r="F17" s="371"/>
    </row>
    <row r="18" spans="1:6">
      <c r="A18" s="1467">
        <v>2</v>
      </c>
      <c r="B18" s="520" t="s">
        <v>2825</v>
      </c>
      <c r="C18" s="1470"/>
      <c r="D18" s="1469"/>
      <c r="E18" s="1470"/>
      <c r="F18" s="371"/>
    </row>
    <row r="19" spans="1:6">
      <c r="A19" s="1467">
        <v>3</v>
      </c>
      <c r="B19" s="520" t="s">
        <v>2826</v>
      </c>
      <c r="C19" s="1470"/>
      <c r="D19" s="1469"/>
      <c r="E19" s="1470"/>
      <c r="F19" s="371"/>
    </row>
    <row r="20" spans="1:6">
      <c r="A20" s="1467">
        <v>4</v>
      </c>
      <c r="B20" s="520" t="s">
        <v>3101</v>
      </c>
      <c r="C20" s="290"/>
      <c r="D20" s="520"/>
      <c r="E20" s="290"/>
      <c r="F20" s="371"/>
    </row>
    <row r="21" spans="1:6">
      <c r="A21" s="1467">
        <v>5</v>
      </c>
      <c r="B21" s="520" t="s">
        <v>1494</v>
      </c>
      <c r="C21" s="1470">
        <v>8023029</v>
      </c>
      <c r="D21" s="1469"/>
      <c r="E21" s="1470">
        <v>8388731</v>
      </c>
      <c r="F21" s="371"/>
    </row>
    <row r="22" spans="1:6">
      <c r="A22" s="1447">
        <v>6</v>
      </c>
      <c r="B22" s="547" t="s">
        <v>1495</v>
      </c>
      <c r="C22" s="106"/>
      <c r="D22" s="104"/>
      <c r="E22" s="106"/>
      <c r="F22" s="1471"/>
    </row>
    <row r="23" spans="1:6">
      <c r="A23" s="1447">
        <v>7</v>
      </c>
      <c r="B23" s="547" t="s">
        <v>1496</v>
      </c>
      <c r="C23" s="106">
        <v>22592</v>
      </c>
      <c r="D23" s="104"/>
      <c r="E23" s="106">
        <v>22591</v>
      </c>
      <c r="F23" s="1471"/>
    </row>
    <row r="24" spans="1:6">
      <c r="A24" s="1447">
        <v>8</v>
      </c>
      <c r="B24" s="547" t="s">
        <v>1497</v>
      </c>
      <c r="C24" s="106"/>
      <c r="D24" s="104"/>
      <c r="E24" s="106"/>
      <c r="F24" s="1471"/>
    </row>
    <row r="25" spans="1:6">
      <c r="A25" s="1447">
        <v>9</v>
      </c>
      <c r="B25" s="547" t="s">
        <v>1498</v>
      </c>
      <c r="C25" s="106"/>
      <c r="D25" s="104"/>
      <c r="E25" s="106"/>
      <c r="F25" s="1471"/>
    </row>
    <row r="26" spans="1:6">
      <c r="A26" s="1447">
        <v>10</v>
      </c>
      <c r="B26" s="547" t="s">
        <v>1499</v>
      </c>
      <c r="C26" s="106">
        <v>2070202</v>
      </c>
      <c r="D26" s="104"/>
      <c r="E26" s="106">
        <v>2405405</v>
      </c>
      <c r="F26" s="1471"/>
    </row>
    <row r="27" spans="1:6">
      <c r="A27" s="1467">
        <v>11</v>
      </c>
      <c r="B27" s="520" t="s">
        <v>3102</v>
      </c>
      <c r="C27" s="283">
        <f>SUM(C21:C26)</f>
        <v>10115823</v>
      </c>
      <c r="D27" s="520"/>
      <c r="E27" s="283">
        <f>SUM(E21:E26)</f>
        <v>10816727</v>
      </c>
      <c r="F27" s="371"/>
    </row>
    <row r="28" spans="1:6">
      <c r="A28" s="1467">
        <v>12</v>
      </c>
      <c r="B28" s="520" t="s">
        <v>3103</v>
      </c>
      <c r="C28" s="1470"/>
      <c r="D28" s="1469"/>
      <c r="E28" s="1470"/>
      <c r="F28" s="371"/>
    </row>
    <row r="29" spans="1:6">
      <c r="A29" s="1447">
        <v>13</v>
      </c>
      <c r="B29" s="547" t="s">
        <v>3104</v>
      </c>
      <c r="C29" s="106"/>
      <c r="D29" s="104"/>
      <c r="E29" s="106"/>
      <c r="F29" s="1471"/>
    </row>
    <row r="30" spans="1:6">
      <c r="A30" s="1438">
        <v>14</v>
      </c>
      <c r="B30" s="1439" t="s">
        <v>3105</v>
      </c>
      <c r="C30" s="1472"/>
      <c r="D30" s="88"/>
      <c r="E30" s="1472"/>
      <c r="F30" s="1473"/>
    </row>
    <row r="31" spans="1:6">
      <c r="A31" s="1447"/>
      <c r="B31" s="547" t="s">
        <v>1500</v>
      </c>
      <c r="C31" s="389"/>
      <c r="D31" s="547"/>
      <c r="E31" s="389"/>
      <c r="F31" s="1471"/>
    </row>
    <row r="32" spans="1:6">
      <c r="A32" s="1467">
        <v>15</v>
      </c>
      <c r="B32" s="520" t="s">
        <v>3106</v>
      </c>
      <c r="C32" s="1470">
        <v>8517</v>
      </c>
      <c r="D32" s="1469"/>
      <c r="E32" s="1470">
        <v>3436</v>
      </c>
      <c r="F32" s="371"/>
    </row>
    <row r="33" spans="1:6">
      <c r="A33" s="1447">
        <v>16</v>
      </c>
      <c r="B33" s="547"/>
      <c r="C33" s="106"/>
      <c r="D33" s="104"/>
      <c r="E33" s="106"/>
      <c r="F33" s="1471"/>
    </row>
    <row r="34" spans="1:6">
      <c r="A34" s="1447">
        <v>17</v>
      </c>
      <c r="B34" s="547"/>
      <c r="C34" s="106"/>
      <c r="D34" s="104"/>
      <c r="E34" s="106"/>
      <c r="F34" s="1471"/>
    </row>
    <row r="35" spans="1:6">
      <c r="A35" s="1447">
        <v>18</v>
      </c>
      <c r="B35" s="547"/>
      <c r="C35" s="106"/>
      <c r="D35" s="104"/>
      <c r="E35" s="106"/>
      <c r="F35" s="1471"/>
    </row>
    <row r="36" spans="1:6">
      <c r="A36" s="1447">
        <v>19</v>
      </c>
      <c r="B36" s="547"/>
      <c r="C36" s="106"/>
      <c r="D36" s="104"/>
      <c r="E36" s="106"/>
      <c r="F36" s="1471"/>
    </row>
    <row r="37" spans="1:6">
      <c r="A37" s="1467">
        <v>20</v>
      </c>
      <c r="B37" s="520" t="s">
        <v>3107</v>
      </c>
      <c r="C37" s="283">
        <f>SUM(C17:C19)+SUM(C27:C30)+SUM(C32:C36)</f>
        <v>10553880</v>
      </c>
      <c r="D37" s="520"/>
      <c r="E37" s="283">
        <f>SUM(E17:E19)+SUM(E27:E30)+SUM(E32:E36)</f>
        <v>11223081</v>
      </c>
      <c r="F37" s="371"/>
    </row>
    <row r="38" spans="1:6">
      <c r="A38" s="1004"/>
      <c r="F38" s="1345"/>
    </row>
    <row r="39" spans="1:6">
      <c r="A39" s="1004"/>
      <c r="B39" s="9" t="s">
        <v>4586</v>
      </c>
      <c r="F39" s="1345"/>
    </row>
    <row r="40" spans="1:6">
      <c r="A40" s="1004"/>
      <c r="B40" s="9" t="s">
        <v>4587</v>
      </c>
      <c r="F40" s="1345"/>
    </row>
    <row r="41" spans="1:6">
      <c r="A41" s="1004"/>
      <c r="F41" s="1345"/>
    </row>
    <row r="42" spans="1:6">
      <c r="A42" s="1004"/>
      <c r="B42" s="9" t="s">
        <v>4585</v>
      </c>
      <c r="F42" s="1345"/>
    </row>
    <row r="43" spans="1:6">
      <c r="A43" s="1004"/>
      <c r="F43" s="1345"/>
    </row>
    <row r="44" spans="1:6">
      <c r="A44" s="1004"/>
      <c r="B44" s="1528" t="s">
        <v>4582</v>
      </c>
      <c r="C44" s="1715" t="s">
        <v>4588</v>
      </c>
      <c r="D44" s="1715"/>
      <c r="E44" s="1715" t="s">
        <v>4589</v>
      </c>
      <c r="F44" s="1716" t="s">
        <v>3826</v>
      </c>
    </row>
    <row r="45" spans="1:6">
      <c r="A45" s="1004"/>
      <c r="F45" s="1345"/>
    </row>
    <row r="46" spans="1:6">
      <c r="A46" s="1004"/>
      <c r="B46" s="9" t="s">
        <v>4583</v>
      </c>
      <c r="F46" s="1345"/>
    </row>
    <row r="47" spans="1:6">
      <c r="A47" s="1004"/>
      <c r="B47" s="9" t="s">
        <v>4584</v>
      </c>
      <c r="C47" s="1717">
        <v>7045</v>
      </c>
      <c r="D47" s="1717"/>
      <c r="E47" s="1717">
        <v>16518</v>
      </c>
      <c r="F47" s="1718">
        <f>+C47-E47</f>
        <v>-9473</v>
      </c>
    </row>
    <row r="48" spans="1:6">
      <c r="A48" s="1004"/>
      <c r="F48" s="1345"/>
    </row>
    <row r="49" spans="1:6">
      <c r="A49" s="1004"/>
      <c r="F49" s="1345"/>
    </row>
    <row r="50" spans="1:6">
      <c r="A50" s="1004"/>
      <c r="F50" s="1345"/>
    </row>
    <row r="51" spans="1:6">
      <c r="A51" s="1004"/>
      <c r="F51" s="1345"/>
    </row>
    <row r="52" spans="1:6">
      <c r="A52" s="1004"/>
      <c r="F52" s="1345"/>
    </row>
    <row r="53" spans="1:6">
      <c r="A53" s="1004"/>
      <c r="F53" s="1345"/>
    </row>
    <row r="54" spans="1:6">
      <c r="A54" s="1004"/>
      <c r="F54" s="1345"/>
    </row>
    <row r="55" spans="1:6">
      <c r="A55" s="1004"/>
      <c r="F55" s="1345"/>
    </row>
    <row r="56" spans="1:6">
      <c r="A56" s="1004"/>
      <c r="F56" s="1345"/>
    </row>
    <row r="57" spans="1:6">
      <c r="A57" s="1004"/>
      <c r="F57" s="1345"/>
    </row>
    <row r="58" spans="1:6">
      <c r="A58" s="1004"/>
      <c r="F58" s="1345"/>
    </row>
    <row r="59" spans="1:6">
      <c r="A59" s="1004"/>
      <c r="F59" s="1345"/>
    </row>
    <row r="60" spans="1:6" ht="15.75" thickBot="1">
      <c r="A60" s="1020"/>
      <c r="B60" s="1021"/>
      <c r="C60" s="1021"/>
      <c r="D60" s="1021"/>
      <c r="E60" s="1021"/>
      <c r="F60" s="1366"/>
    </row>
    <row r="61" spans="1:6">
      <c r="A61" s="9" t="s">
        <v>4029</v>
      </c>
    </row>
    <row r="62" spans="1:6">
      <c r="A62" s="12" t="s">
        <v>1501</v>
      </c>
      <c r="B62" s="12"/>
      <c r="C62" s="12"/>
      <c r="D62" s="12"/>
      <c r="E62" s="12"/>
      <c r="F62" s="12"/>
    </row>
    <row r="64" spans="1:6">
      <c r="A64"/>
      <c r="B64"/>
      <c r="C64"/>
      <c r="D64"/>
      <c r="E64"/>
      <c r="F64"/>
    </row>
    <row r="65" spans="1:6">
      <c r="A65"/>
      <c r="B65"/>
      <c r="C65"/>
      <c r="D65"/>
      <c r="E65"/>
      <c r="F65"/>
    </row>
    <row r="66" spans="1:6">
      <c r="A66"/>
      <c r="B66"/>
      <c r="C66"/>
      <c r="D66"/>
      <c r="E66"/>
      <c r="F66"/>
    </row>
    <row r="67" spans="1:6">
      <c r="A67" s="69"/>
      <c r="B67" s="69"/>
      <c r="C67" s="69"/>
      <c r="D67" s="69"/>
      <c r="E67" s="69"/>
      <c r="F67" s="69"/>
    </row>
    <row r="68" spans="1:6">
      <c r="A68" s="69"/>
      <c r="B68" s="69"/>
      <c r="C68" s="69"/>
      <c r="D68" s="69"/>
      <c r="E68" s="69"/>
      <c r="F68" s="69"/>
    </row>
    <row r="69" spans="1:6">
      <c r="A69" s="69"/>
      <c r="B69" s="69"/>
      <c r="C69" s="69"/>
      <c r="D69" s="69"/>
      <c r="E69" s="69"/>
      <c r="F69" s="69"/>
    </row>
    <row r="70" spans="1:6">
      <c r="A70" s="69"/>
      <c r="B70" s="69"/>
      <c r="C70" s="69"/>
      <c r="D70" s="69"/>
      <c r="E70" s="69"/>
      <c r="F70" s="69"/>
    </row>
    <row r="71" spans="1:6">
      <c r="A71" s="69"/>
      <c r="B71" s="69"/>
      <c r="C71" s="69"/>
      <c r="D71" s="69"/>
      <c r="E71" s="69"/>
      <c r="F71" s="69"/>
    </row>
  </sheetData>
  <customSheetViews>
    <customSheetView guid="{98C50475-4C04-4614-833E-ABC6EEFF4E8E}" scale="85" colorId="22" showPageBreaks="1" fitToPage="1" printArea="1" hiddenColumns="1" topLeftCell="A28">
      <selection activeCell="C57" sqref="C57"/>
      <pageMargins left="0.5" right="0.5" top="0.5" bottom="0.5" header="0" footer="0"/>
      <printOptions horizontalCentered="1" verticalCentered="1"/>
      <pageSetup scale="75" orientation="portrait" horizontalDpi="300" verticalDpi="300" r:id="rId1"/>
      <headerFooter alignWithMargins="0"/>
    </customSheetView>
    <customSheetView guid="{C6EFCE4C-D5CB-4C1D-A286-0DC52BE770F9}" scale="85" colorId="22" showPageBreaks="1" fitToPage="1" printArea="1" hiddenColumns="1">
      <selection activeCell="C57" sqref="C57"/>
      <pageMargins left="0.5" right="0.5" top="0.5" bottom="0.5" header="0" footer="0"/>
      <printOptions horizontalCentered="1" verticalCentered="1"/>
      <pageSetup scale="75" orientation="portrait" r:id="rId2"/>
      <headerFooter alignWithMargins="0"/>
    </customSheetView>
    <customSheetView guid="{4BC658A1-0B43-4474-B09F-01138A2D4649}" scale="85" colorId="22" showPageBreaks="1" fitToPage="1">
      <selection activeCell="C57" sqref="C57"/>
      <pageMargins left="0.5" right="0.5" top="0.5" bottom="0.5" header="0" footer="0"/>
      <printOptions horizontalCentered="1" verticalCentered="1"/>
      <pageSetup scale="68" orientation="portrait" r:id="rId3"/>
      <headerFooter alignWithMargins="0"/>
    </customSheetView>
    <customSheetView guid="{615B5AE4-EF39-45E8-9166-92037A1A48C3}" scale="85" colorId="22" showPageBreaks="1" fitToPage="1" printArea="1" hiddenColumns="1">
      <pageMargins left="0.5" right="0.5" top="0.5" bottom="0.5" header="0" footer="0"/>
      <printOptions horizontalCentered="1" verticalCentered="1"/>
      <pageSetup scale="75" orientation="portrait" horizontalDpi="300" verticalDpi="300" r:id="rId4"/>
      <headerFooter alignWithMargins="0"/>
    </customSheetView>
    <customSheetView guid="{5615FF12-3AD0-401B-9520-85684B49B8C2}" scale="85" colorId="22" fitToPage="1" hiddenColumns="1">
      <pageMargins left="0.5" right="0.5" top="0.5" bottom="0.5" header="0" footer="0"/>
      <printOptions horizontalCentered="1" verticalCentered="1"/>
      <pageSetup scale="75" orientation="portrait" horizontalDpi="300" verticalDpi="300" r:id="rId5"/>
      <headerFooter alignWithMargins="0"/>
    </customSheetView>
    <customSheetView guid="{770BB473-BE5C-4268-9ADA-B2B104B49C99}" scale="85" colorId="22" showPageBreaks="1" fitToPage="1" printArea="1" hiddenColumns="1">
      <selection activeCell="C57" sqref="C57"/>
      <pageMargins left="0.5" right="0.5" top="0.5" bottom="0.5" header="0" footer="0"/>
      <printOptions horizontalCentered="1" verticalCentered="1"/>
      <pageSetup scale="75" orientation="portrait" r:id="rId6"/>
      <headerFooter alignWithMargins="0"/>
    </customSheetView>
    <customSheetView guid="{2DCD765F-7FFB-4119-8ABA-95F832C93250}" scale="85" colorId="22" showPageBreaks="1" fitToPage="1" printArea="1" hiddenColumns="1">
      <pageMargins left="0.5" right="0.5" top="0.5" bottom="0.5" header="0" footer="0"/>
      <printOptions horizontalCentered="1" verticalCentered="1"/>
      <pageSetup scale="10" orientation="portrait" horizontalDpi="300" verticalDpi="300" r:id="rId7"/>
      <headerFooter alignWithMargins="0"/>
    </customSheetView>
    <customSheetView guid="{9A54DEF0-DEC4-4137-89B1-509D03916E27}" scale="85" colorId="22" fitToPage="1">
      <pageMargins left="0.5" right="0.5" top="0.5" bottom="0.5" header="0" footer="0"/>
      <printOptions horizontalCentered="1" verticalCentered="1"/>
      <pageSetup scale="68" orientation="portrait" horizontalDpi="300" verticalDpi="300" r:id="rId8"/>
      <headerFooter alignWithMargins="0"/>
    </customSheetView>
    <customSheetView guid="{3F1C1F7F-1627-415A-A980-D9471073F5DE}" scale="85" colorId="22" showPageBreaks="1" fitToPage="1">
      <pageMargins left="0.5" right="0.5" top="0.5" bottom="0.5" header="0" footer="0"/>
      <printOptions horizontalCentered="1" verticalCentered="1"/>
      <pageSetup scale="10" orientation="portrait" horizontalDpi="300" verticalDpi="300" r:id="rId9"/>
      <headerFooter alignWithMargins="0"/>
    </customSheetView>
    <customSheetView guid="{139C5046-2F46-48F5-A0B9-76AEA7D78668}" scale="85" colorId="22" fitToPage="1">
      <pageMargins left="0.5" right="0.5" top="0.5" bottom="0.5" header="0" footer="0"/>
      <printOptions horizontalCentered="1" verticalCentered="1"/>
      <pageSetup scale="68" orientation="portrait" horizontalDpi="300" verticalDpi="300" r:id="rId10"/>
      <headerFooter alignWithMargins="0"/>
    </customSheetView>
    <customSheetView guid="{B81AA01E-C0DE-4A87-A251-E1F5DB0B073A}" scale="85" colorId="22" fitToPage="1">
      <pageMargins left="0.5" right="0.5" top="0.5" bottom="0.5" header="0" footer="0"/>
      <printOptions horizontalCentered="1" verticalCentered="1"/>
      <pageSetup scale="68" orientation="portrait" horizontalDpi="300" verticalDpi="300" r:id="rId11"/>
      <headerFooter alignWithMargins="0"/>
    </customSheetView>
  </customSheetViews>
  <mergeCells count="2">
    <mergeCell ref="A5:F7"/>
    <mergeCell ref="A9:F11"/>
  </mergeCells>
  <printOptions horizontalCentered="1" verticalCentered="1"/>
  <pageMargins left="0.5" right="0.5" top="0.5" bottom="0.5" header="0" footer="0"/>
  <pageSetup scale="75" orientation="portrait" horizontalDpi="300" verticalDpi="300" r:id="rId1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topLeftCell="A13" colorId="22" zoomScale="85" zoomScaleNormal="85" zoomScaleSheetLayoutView="100" workbookViewId="0">
      <selection activeCell="E6" sqref="E6"/>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877"/>
      <c r="B2" s="878"/>
      <c r="C2" s="878"/>
      <c r="D2" s="878"/>
      <c r="E2" s="878"/>
      <c r="F2" s="878"/>
      <c r="G2" s="879"/>
      <c r="H2" s="880"/>
      <c r="I2" s="878"/>
      <c r="J2" s="881"/>
    </row>
    <row r="3" spans="1:10" ht="15" customHeight="1">
      <c r="A3" s="882"/>
      <c r="B3" s="883"/>
      <c r="C3" s="883"/>
      <c r="D3" s="883"/>
      <c r="E3" s="883"/>
      <c r="F3" s="883"/>
      <c r="G3" s="883"/>
      <c r="H3" s="883"/>
      <c r="I3" s="883"/>
      <c r="J3" s="884"/>
    </row>
    <row r="4" spans="1:10" ht="15" customHeight="1">
      <c r="A4" s="882"/>
      <c r="B4" s="883"/>
      <c r="C4" s="883"/>
      <c r="D4" s="883"/>
      <c r="E4" s="883"/>
      <c r="F4" s="883"/>
      <c r="G4" s="883"/>
      <c r="H4" s="883"/>
      <c r="I4" s="883"/>
      <c r="J4" s="884"/>
    </row>
    <row r="5" spans="1:10" ht="27" customHeight="1">
      <c r="A5" s="885" t="s">
        <v>3351</v>
      </c>
      <c r="B5" s="886"/>
      <c r="C5" s="886"/>
      <c r="D5" s="886"/>
      <c r="E5" s="886"/>
      <c r="F5" s="886"/>
      <c r="G5" s="886"/>
      <c r="H5" s="886"/>
      <c r="I5" s="886"/>
      <c r="J5" s="887"/>
    </row>
    <row r="6" spans="1:10" ht="24" customHeight="1">
      <c r="A6" s="888" t="s">
        <v>3352</v>
      </c>
      <c r="B6" s="886"/>
      <c r="C6" s="886"/>
      <c r="D6" s="886"/>
      <c r="E6" s="886"/>
      <c r="F6" s="886"/>
      <c r="G6" s="886"/>
      <c r="H6" s="886"/>
      <c r="I6" s="886"/>
      <c r="J6" s="887"/>
    </row>
    <row r="7" spans="1:10" ht="13.5" customHeight="1">
      <c r="A7" s="882"/>
      <c r="B7" s="883"/>
      <c r="C7" s="883"/>
      <c r="D7" s="883"/>
      <c r="E7" s="883"/>
      <c r="F7" s="883"/>
      <c r="G7" s="883"/>
      <c r="H7" s="883"/>
      <c r="I7" s="883"/>
      <c r="J7" s="884"/>
    </row>
    <row r="8" spans="1:10" ht="24" customHeight="1">
      <c r="A8" s="889" t="s">
        <v>1870</v>
      </c>
      <c r="B8" s="890"/>
      <c r="C8" s="890"/>
      <c r="D8" s="890"/>
      <c r="E8" s="890"/>
      <c r="F8" s="890"/>
      <c r="G8" s="890"/>
      <c r="H8" s="890"/>
      <c r="I8" s="890"/>
      <c r="J8" s="891"/>
    </row>
    <row r="9" spans="1:10" ht="13.5" customHeight="1">
      <c r="A9" s="882"/>
      <c r="B9" s="883"/>
      <c r="C9" s="883"/>
      <c r="D9" s="883"/>
      <c r="E9" s="883"/>
      <c r="F9" s="883"/>
      <c r="G9" s="883"/>
      <c r="H9" s="883"/>
      <c r="I9" s="883"/>
      <c r="J9" s="884"/>
    </row>
    <row r="10" spans="1:10" ht="13.5" customHeight="1">
      <c r="A10" s="882"/>
      <c r="B10" s="883"/>
      <c r="C10" s="883"/>
      <c r="D10" s="883"/>
      <c r="E10" s="883"/>
      <c r="F10" s="883"/>
      <c r="G10" s="883"/>
      <c r="H10" s="883"/>
      <c r="I10" s="883"/>
      <c r="J10" s="884"/>
    </row>
    <row r="11" spans="1:10" ht="17.45" customHeight="1">
      <c r="A11" s="892" t="s">
        <v>3353</v>
      </c>
      <c r="B11" s="886"/>
      <c r="C11" s="886"/>
      <c r="D11" s="886"/>
      <c r="E11" s="886"/>
      <c r="F11" s="886"/>
      <c r="G11" s="886"/>
      <c r="H11" s="886"/>
      <c r="I11" s="886"/>
      <c r="J11" s="887"/>
    </row>
    <row r="12" spans="1:10" ht="13.5" customHeight="1">
      <c r="A12" s="882"/>
      <c r="B12" s="883"/>
      <c r="C12" s="883"/>
      <c r="D12" s="883"/>
      <c r="E12" s="883"/>
      <c r="F12" s="883"/>
      <c r="G12" s="883"/>
      <c r="H12" s="883"/>
      <c r="I12" s="883"/>
      <c r="J12" s="884"/>
    </row>
    <row r="13" spans="1:10" ht="22.5" customHeight="1" thickBot="1">
      <c r="A13" s="882"/>
      <c r="B13" s="14" t="str">
        <f>'Data Sheet'!$C$25</f>
        <v>Central Hudson Gas &amp; Electric</v>
      </c>
      <c r="C13" s="886"/>
      <c r="D13" s="886"/>
      <c r="E13" s="886"/>
      <c r="F13" s="886"/>
      <c r="G13" s="886"/>
      <c r="H13" s="886"/>
      <c r="I13" s="886"/>
      <c r="J13" s="884"/>
    </row>
    <row r="14" spans="1:10" ht="15.75">
      <c r="A14" s="893"/>
      <c r="B14" s="894" t="s">
        <v>2009</v>
      </c>
      <c r="C14" s="895"/>
      <c r="D14" s="895"/>
      <c r="E14" s="895"/>
      <c r="F14" s="895"/>
      <c r="G14" s="895"/>
      <c r="H14" s="895"/>
      <c r="I14" s="895"/>
      <c r="J14" s="884"/>
    </row>
    <row r="15" spans="1:10">
      <c r="A15" s="896" t="s">
        <v>2010</v>
      </c>
      <c r="B15" s="897"/>
      <c r="C15" s="897"/>
      <c r="D15" s="897"/>
      <c r="E15" s="897"/>
      <c r="F15" s="897"/>
      <c r="G15" s="897"/>
      <c r="H15" s="897"/>
      <c r="I15" s="897"/>
      <c r="J15" s="898"/>
    </row>
    <row r="16" spans="1:10" ht="15.95" customHeight="1">
      <c r="A16" s="882"/>
      <c r="B16" s="883"/>
      <c r="C16" s="883"/>
      <c r="D16" s="883"/>
      <c r="E16" s="883"/>
      <c r="F16" s="883"/>
      <c r="G16" s="883"/>
      <c r="H16" s="883"/>
      <c r="I16" s="883"/>
      <c r="J16" s="884"/>
    </row>
    <row r="17" spans="1:10" ht="15.95" customHeight="1" thickBot="1">
      <c r="A17" s="882"/>
      <c r="B17" s="15" t="str">
        <f>'Data Sheet'!C27</f>
        <v>284 South Avenue</v>
      </c>
      <c r="C17" s="899"/>
      <c r="D17" s="899"/>
      <c r="E17" s="899"/>
      <c r="F17" s="899"/>
      <c r="G17" s="899"/>
      <c r="H17" s="899"/>
      <c r="I17" s="899"/>
      <c r="J17" s="884"/>
    </row>
    <row r="18" spans="1:10" ht="15.95" customHeight="1">
      <c r="A18" s="882"/>
      <c r="B18" s="883"/>
      <c r="C18" s="883"/>
      <c r="D18" s="883"/>
      <c r="E18" s="883"/>
      <c r="F18" s="883"/>
      <c r="G18" s="883"/>
      <c r="H18" s="883"/>
      <c r="I18" s="883"/>
      <c r="J18" s="884"/>
    </row>
    <row r="19" spans="1:10" ht="17.649999999999999" customHeight="1" thickBot="1">
      <c r="A19" s="882"/>
      <c r="B19" s="15" t="str">
        <f>'Data Sheet'!C29</f>
        <v>Poughkeepsie, NY 12601</v>
      </c>
      <c r="C19" s="899"/>
      <c r="D19" s="899"/>
      <c r="E19" s="899"/>
      <c r="F19" s="899"/>
      <c r="G19" s="899"/>
      <c r="H19" s="899"/>
      <c r="I19" s="899"/>
      <c r="J19" s="884"/>
    </row>
    <row r="20" spans="1:10">
      <c r="A20" s="900"/>
      <c r="B20" s="901" t="s">
        <v>2011</v>
      </c>
      <c r="C20" s="886"/>
      <c r="D20" s="886"/>
      <c r="E20" s="886"/>
      <c r="F20" s="886"/>
      <c r="G20" s="886"/>
      <c r="H20" s="886"/>
      <c r="I20" s="886"/>
      <c r="J20" s="884"/>
    </row>
    <row r="21" spans="1:10">
      <c r="A21" s="882"/>
      <c r="B21" s="902"/>
      <c r="C21" s="883"/>
      <c r="D21" s="883"/>
      <c r="E21" s="883"/>
      <c r="F21" s="883"/>
      <c r="G21" s="883"/>
      <c r="H21" s="883"/>
      <c r="I21" s="883"/>
      <c r="J21" s="884"/>
    </row>
    <row r="22" spans="1:10">
      <c r="A22" s="882"/>
      <c r="B22" s="883"/>
      <c r="C22" s="883"/>
      <c r="D22" s="883"/>
      <c r="E22" s="883"/>
      <c r="F22" s="883"/>
      <c r="G22" s="883"/>
      <c r="H22" s="883"/>
      <c r="I22" s="883"/>
      <c r="J22" s="884"/>
    </row>
    <row r="23" spans="1:10" ht="14.45" customHeight="1">
      <c r="A23" s="882"/>
      <c r="B23" s="903" t="s">
        <v>2012</v>
      </c>
      <c r="C23" s="886"/>
      <c r="D23" s="886"/>
      <c r="E23" s="886"/>
      <c r="F23" s="886"/>
      <c r="G23" s="886"/>
      <c r="H23" s="886"/>
      <c r="I23" s="886"/>
      <c r="J23" s="884"/>
    </row>
    <row r="24" spans="1:10">
      <c r="A24" s="882"/>
      <c r="B24" s="883"/>
      <c r="C24" s="883"/>
      <c r="D24" s="883"/>
      <c r="E24" s="883"/>
      <c r="F24" s="883"/>
      <c r="G24" s="883"/>
      <c r="H24" s="883"/>
      <c r="I24" s="883"/>
      <c r="J24" s="884"/>
    </row>
    <row r="25" spans="1:10" ht="22.35" customHeight="1">
      <c r="A25" s="904"/>
      <c r="B25" s="905" t="str">
        <f>'Data Sheet'!A46</f>
        <v>Year ended 12/31/14</v>
      </c>
      <c r="C25" s="886"/>
      <c r="D25" s="886"/>
      <c r="E25" s="886"/>
      <c r="F25" s="886"/>
      <c r="G25" s="886"/>
      <c r="H25" s="886"/>
      <c r="I25" s="886"/>
      <c r="J25" s="884"/>
    </row>
    <row r="26" spans="1:10" ht="14.45" customHeight="1">
      <c r="A26" s="882"/>
      <c r="B26" s="883"/>
      <c r="C26" s="883"/>
      <c r="D26" s="883"/>
      <c r="E26" s="883"/>
      <c r="F26" s="883"/>
      <c r="G26" s="883"/>
      <c r="H26" s="883"/>
      <c r="I26" s="883"/>
      <c r="J26" s="884"/>
    </row>
    <row r="27" spans="1:10" ht="23.45" customHeight="1">
      <c r="A27" s="882"/>
      <c r="B27" s="906" t="s">
        <v>2013</v>
      </c>
      <c r="C27" s="886"/>
      <c r="D27" s="886"/>
      <c r="E27" s="886"/>
      <c r="F27" s="886"/>
      <c r="G27" s="886"/>
      <c r="H27" s="886"/>
      <c r="I27" s="886"/>
      <c r="J27" s="884"/>
    </row>
    <row r="28" spans="1:10">
      <c r="A28" s="882"/>
      <c r="B28" s="883"/>
      <c r="C28" s="883"/>
      <c r="D28" s="883"/>
      <c r="E28" s="883"/>
      <c r="F28" s="883"/>
      <c r="G28" s="883"/>
      <c r="H28" s="883"/>
      <c r="I28" s="883"/>
      <c r="J28" s="884"/>
    </row>
    <row r="29" spans="1:10">
      <c r="A29" s="882"/>
      <c r="B29" s="883"/>
      <c r="C29" s="883"/>
      <c r="D29" s="883"/>
      <c r="E29" s="883"/>
      <c r="F29" s="883"/>
      <c r="G29" s="883"/>
      <c r="H29" s="883"/>
      <c r="I29" s="883"/>
      <c r="J29" s="884"/>
    </row>
    <row r="30" spans="1:10" ht="24" customHeight="1">
      <c r="A30" s="882"/>
      <c r="B30" s="906" t="s">
        <v>1868</v>
      </c>
      <c r="C30" s="886"/>
      <c r="D30" s="886"/>
      <c r="E30" s="886"/>
      <c r="F30" s="886"/>
      <c r="G30" s="886"/>
      <c r="H30" s="886"/>
      <c r="I30" s="886"/>
      <c r="J30" s="884"/>
    </row>
    <row r="31" spans="1:10">
      <c r="A31" s="882"/>
      <c r="B31" s="883"/>
      <c r="C31" s="883"/>
      <c r="D31" s="883"/>
      <c r="E31" s="883"/>
      <c r="F31" s="883"/>
      <c r="G31" s="883"/>
      <c r="H31" s="883"/>
      <c r="I31" s="883"/>
      <c r="J31" s="884"/>
    </row>
    <row r="32" spans="1:10" ht="9.6" customHeight="1">
      <c r="A32" s="882"/>
      <c r="B32" s="883"/>
      <c r="C32" s="883"/>
      <c r="D32" s="883"/>
      <c r="E32" s="883"/>
      <c r="F32" s="883"/>
      <c r="G32" s="883"/>
      <c r="H32" s="883"/>
      <c r="I32" s="883"/>
      <c r="J32" s="884"/>
    </row>
    <row r="33" spans="1:10" ht="21" customHeight="1">
      <c r="A33" s="882"/>
      <c r="B33" s="906" t="s">
        <v>1869</v>
      </c>
      <c r="C33" s="886"/>
      <c r="D33" s="886"/>
      <c r="E33" s="886"/>
      <c r="F33" s="886"/>
      <c r="G33" s="886"/>
      <c r="H33" s="886"/>
      <c r="I33" s="886"/>
      <c r="J33" s="884"/>
    </row>
    <row r="34" spans="1:10" ht="15.95" customHeight="1">
      <c r="A34" s="882"/>
      <c r="B34" s="883"/>
      <c r="C34" s="883"/>
      <c r="D34" s="883"/>
      <c r="E34" s="883"/>
      <c r="F34" s="883"/>
      <c r="G34" s="883"/>
      <c r="H34" s="883"/>
      <c r="I34" s="883"/>
      <c r="J34" s="884"/>
    </row>
    <row r="35" spans="1:10" ht="15.95" customHeight="1" thickBot="1">
      <c r="A35" s="882"/>
      <c r="B35" s="907"/>
      <c r="C35" s="886"/>
      <c r="D35" s="899"/>
      <c r="E35" s="899"/>
      <c r="F35" s="899"/>
      <c r="G35" s="899"/>
      <c r="H35" s="886"/>
      <c r="I35" s="886"/>
      <c r="J35" s="884"/>
    </row>
    <row r="36" spans="1:10" ht="15.95" customHeight="1">
      <c r="A36" s="882"/>
      <c r="B36" s="883"/>
      <c r="C36" s="883"/>
      <c r="D36" s="883"/>
      <c r="E36" s="883"/>
      <c r="F36" s="883"/>
      <c r="G36" s="883"/>
      <c r="H36" s="883"/>
      <c r="I36" s="883"/>
      <c r="J36" s="884"/>
    </row>
    <row r="37" spans="1:10" ht="15.95" customHeight="1">
      <c r="A37" s="882"/>
      <c r="B37" s="883"/>
      <c r="C37" s="883" t="s">
        <v>2014</v>
      </c>
      <c r="D37" s="883"/>
      <c r="E37" s="883"/>
      <c r="F37" s="883"/>
      <c r="G37" s="883"/>
      <c r="H37" s="883"/>
      <c r="I37" s="883"/>
      <c r="J37" s="884"/>
    </row>
    <row r="38" spans="1:10" ht="15.95" customHeight="1">
      <c r="A38" s="882"/>
      <c r="B38" s="883"/>
      <c r="C38" s="883" t="s">
        <v>2015</v>
      </c>
      <c r="D38" s="883"/>
      <c r="E38" s="883"/>
      <c r="F38" s="883"/>
      <c r="G38" s="883"/>
      <c r="H38" s="883"/>
      <c r="I38" s="883"/>
      <c r="J38" s="884"/>
    </row>
    <row r="39" spans="1:10" ht="15.95" customHeight="1">
      <c r="A39" s="882"/>
      <c r="B39" s="908"/>
      <c r="C39" s="909"/>
      <c r="D39" s="909"/>
      <c r="E39" s="909"/>
      <c r="F39" s="909"/>
      <c r="G39" s="909"/>
      <c r="H39" s="909"/>
      <c r="I39" s="909"/>
      <c r="J39" s="884"/>
    </row>
    <row r="40" spans="1:10" ht="15.95" customHeight="1">
      <c r="A40" s="882"/>
      <c r="B40" s="910"/>
      <c r="C40" s="909"/>
      <c r="D40" s="909"/>
      <c r="E40" s="909"/>
      <c r="F40" s="909"/>
      <c r="G40" s="909"/>
      <c r="H40" s="909"/>
      <c r="I40" s="909"/>
      <c r="J40" s="884"/>
    </row>
    <row r="41" spans="1:10" ht="15.95" customHeight="1">
      <c r="A41" s="882"/>
      <c r="B41" s="883"/>
      <c r="C41" s="883"/>
      <c r="D41" s="883"/>
      <c r="E41" s="883"/>
      <c r="F41" s="883"/>
      <c r="G41" s="883"/>
      <c r="H41" s="883"/>
      <c r="I41" s="883"/>
      <c r="J41" s="884"/>
    </row>
    <row r="42" spans="1:10" ht="7.9" customHeight="1" thickBot="1">
      <c r="A42" s="911"/>
      <c r="B42" s="912"/>
      <c r="C42" s="912"/>
      <c r="D42" s="912"/>
      <c r="E42" s="912"/>
      <c r="F42" s="912"/>
      <c r="G42" s="912"/>
      <c r="H42" s="912"/>
      <c r="I42" s="912"/>
      <c r="J42" s="913"/>
    </row>
    <row r="43" spans="1:10">
      <c r="A43" s="498"/>
      <c r="B43" s="498"/>
      <c r="C43" s="498"/>
      <c r="D43" s="498"/>
      <c r="E43" s="498"/>
      <c r="F43" s="498"/>
      <c r="G43" s="498"/>
      <c r="H43" s="498"/>
      <c r="I43" s="914" t="s">
        <v>2016</v>
      </c>
      <c r="J43" s="498"/>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customSheetViews>
    <customSheetView guid="{98C50475-4C04-4614-833E-ABC6EEFF4E8E}" scale="85" colorId="22" showPageBreaks="1" fitToPage="1" topLeftCell="A19">
      <selection activeCell="B1" sqref="B1"/>
      <pageMargins left="0.25" right="0.25" top="0" bottom="0" header="0.25" footer="0.25"/>
      <printOptions horizontalCentered="1" verticalCentered="1"/>
      <pageSetup scale="96" orientation="portrait" horizontalDpi="300" verticalDpi="300" r:id="rId1"/>
      <headerFooter alignWithMargins="0"/>
    </customSheetView>
    <customSheetView guid="{C6EFCE4C-D5CB-4C1D-A286-0DC52BE770F9}" scale="85" colorId="22" fitToPage="1">
      <selection activeCell="B1" sqref="B1"/>
      <pageMargins left="0.25" right="0.25" top="0" bottom="0" header="0.25" footer="0.25"/>
      <printOptions horizontalCentered="1" verticalCentered="1"/>
      <pageSetup scale="96" orientation="portrait" horizontalDpi="300" verticalDpi="300" r:id="rId2"/>
      <headerFooter alignWithMargins="0"/>
    </customSheetView>
    <customSheetView guid="{4BC658A1-0B43-4474-B09F-01138A2D4649}" scale="85" colorId="22" fitToPage="1">
      <selection activeCell="B1" sqref="B1"/>
      <pageMargins left="0.25" right="0.25" top="0" bottom="0" header="0.25" footer="0.25"/>
      <printOptions horizontalCentered="1" verticalCentered="1"/>
      <pageSetup scale="96" orientation="portrait" horizontalDpi="300" verticalDpi="300" r:id="rId3"/>
      <headerFooter alignWithMargins="0"/>
    </customSheetView>
    <customSheetView guid="{615B5AE4-EF39-45E8-9166-92037A1A48C3}" scale="85" colorId="22" fitToPage="1">
      <selection activeCell="B1" sqref="B1"/>
      <pageMargins left="0.25" right="0.25" top="0" bottom="0" header="0.25" footer="0.25"/>
      <printOptions horizontalCentered="1" verticalCentered="1"/>
      <pageSetup scale="96" orientation="portrait" horizontalDpi="300" verticalDpi="300" r:id="rId4"/>
      <headerFooter alignWithMargins="0"/>
    </customSheetView>
    <customSheetView guid="{5615FF12-3AD0-401B-9520-85684B49B8C2}" scale="85" colorId="22" fitToPage="1">
      <selection activeCell="B1" sqref="B1"/>
      <pageMargins left="0.25" right="0.25" top="0" bottom="0" header="0.25" footer="0.25"/>
      <printOptions horizontalCentered="1" verticalCentered="1"/>
      <pageSetup scale="96" orientation="portrait" horizontalDpi="300" verticalDpi="300" r:id="rId5"/>
      <headerFooter alignWithMargins="0"/>
    </customSheetView>
    <customSheetView guid="{770BB473-BE5C-4268-9ADA-B2B104B49C99}" scale="85" colorId="22" showPageBreaks="1" fitToPage="1">
      <selection activeCell="B1" sqref="B1"/>
      <pageMargins left="0.25" right="0.25" top="0" bottom="0" header="0.25" footer="0.25"/>
      <printOptions horizontalCentered="1" verticalCentered="1"/>
      <pageSetup scale="34" orientation="portrait" horizontalDpi="300" verticalDpi="300" r:id="rId6"/>
      <headerFooter alignWithMargins="0"/>
    </customSheetView>
    <customSheetView guid="{2DCD765F-7FFB-4119-8ABA-95F832C93250}" scale="85" colorId="22" fitToPage="1">
      <selection activeCell="B1" sqref="B1"/>
      <pageMargins left="0.25" right="0.25" top="0" bottom="0" header="0.25" footer="0.25"/>
      <printOptions horizontalCentered="1" verticalCentered="1"/>
      <pageSetup scale="96" orientation="portrait" horizontalDpi="300" verticalDpi="300" r:id="rId7"/>
      <headerFooter alignWithMargins="0"/>
    </customSheetView>
    <customSheetView guid="{9A54DEF0-DEC4-4137-89B1-509D03916E27}" scale="85" colorId="22" fitToPage="1">
      <selection activeCell="B1" sqref="B1"/>
      <pageMargins left="0.25" right="0.25" top="0" bottom="0" header="0.25" footer="0.25"/>
      <printOptions horizontalCentered="1" verticalCentered="1"/>
      <pageSetup scale="96" orientation="portrait" horizontalDpi="300" verticalDpi="300" r:id="rId8"/>
      <headerFooter alignWithMargins="0"/>
    </customSheetView>
    <customSheetView guid="{3F1C1F7F-1627-415A-A980-D9471073F5DE}" scale="85" colorId="22" fitToPage="1">
      <selection activeCell="B1" sqref="B1"/>
      <pageMargins left="0.25" right="0.25" top="0" bottom="0" header="0.25" footer="0.25"/>
      <printOptions horizontalCentered="1" verticalCentered="1"/>
      <pageSetup scale="96" orientation="portrait" horizontalDpi="300" verticalDpi="300" r:id="rId9"/>
      <headerFooter alignWithMargins="0"/>
    </customSheetView>
    <customSheetView guid="{139C5046-2F46-48F5-A0B9-76AEA7D78668}" scale="85" colorId="22" fitToPage="1">
      <selection activeCell="B1" sqref="B1"/>
      <pageMargins left="0.25" right="0.25" top="0" bottom="0" header="0.25" footer="0.25"/>
      <printOptions horizontalCentered="1" verticalCentered="1"/>
      <pageSetup scale="96" orientation="portrait" horizontalDpi="300" verticalDpi="300" r:id="rId10"/>
      <headerFooter alignWithMargins="0"/>
    </customSheetView>
    <customSheetView guid="{B81AA01E-C0DE-4A87-A251-E1F5DB0B073A}" scale="85" colorId="22" fitToPage="1">
      <selection activeCell="B1" sqref="B1"/>
      <pageMargins left="0.25" right="0.25" top="0" bottom="0" header="0.25" footer="0.25"/>
      <printOptions horizontalCentered="1" verticalCentered="1"/>
      <pageSetup scale="96" orientation="portrait" horizontalDpi="300" verticalDpi="300" r:id="rId11"/>
      <headerFooter alignWithMargins="0"/>
    </customSheetView>
  </customSheetViews>
  <printOptions horizontalCentered="1" verticalCentered="1"/>
  <pageMargins left="0.25" right="0.25" top="0" bottom="0" header="0.25" footer="0.25"/>
  <pageSetup scale="96" orientation="portrait" r:id="rId1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72"/>
  <sheetViews>
    <sheetView defaultGridColor="0" topLeftCell="A40" colorId="22" zoomScale="85" zoomScaleNormal="85" workbookViewId="0"/>
  </sheetViews>
  <sheetFormatPr defaultColWidth="9.6640625" defaultRowHeight="15"/>
  <cols>
    <col min="1" max="1" width="4.6640625" style="9" customWidth="1"/>
    <col min="2" max="2" width="31.21875" style="9" customWidth="1"/>
    <col min="3" max="6" width="16.6640625" style="9" customWidth="1"/>
    <col min="7" max="14" width="12.6640625" style="9" customWidth="1"/>
    <col min="15" max="15" width="4.6640625" style="9" customWidth="1"/>
    <col min="16" max="16384" width="9.6640625" style="9"/>
  </cols>
  <sheetData>
    <row r="1" spans="1:15">
      <c r="A1" s="999" t="s">
        <v>2036</v>
      </c>
      <c r="B1" s="1000"/>
      <c r="C1" s="1002" t="s">
        <v>3735</v>
      </c>
      <c r="D1" s="1000"/>
      <c r="E1" s="1000" t="s">
        <v>2038</v>
      </c>
      <c r="F1" s="1342" t="s">
        <v>2039</v>
      </c>
      <c r="G1" s="999" t="s">
        <v>2036</v>
      </c>
      <c r="H1" s="1002"/>
      <c r="I1" s="1001" t="s">
        <v>3735</v>
      </c>
      <c r="J1" s="1002"/>
      <c r="K1" s="1000"/>
      <c r="L1" s="1433" t="s">
        <v>2038</v>
      </c>
      <c r="M1" s="1001" t="s">
        <v>2039</v>
      </c>
      <c r="N1" s="1002"/>
      <c r="O1" s="1342"/>
    </row>
    <row r="2" spans="1:15">
      <c r="A2" s="81" t="str">
        <f>'Data Sheet'!$C$25</f>
        <v>Central Hudson Gas &amp; Electric</v>
      </c>
      <c r="B2" s="1005"/>
      <c r="C2" s="9" t="s">
        <v>2058</v>
      </c>
      <c r="D2" s="1005"/>
      <c r="E2" s="1005" t="s">
        <v>2041</v>
      </c>
      <c r="F2" s="1345"/>
      <c r="G2" s="1004" t="str">
        <f>'Data Sheet'!$C$25</f>
        <v>Central Hudson Gas &amp; Electric</v>
      </c>
      <c r="I2" s="508" t="s">
        <v>2058</v>
      </c>
      <c r="K2" s="1005"/>
      <c r="L2" s="1348" t="s">
        <v>2041</v>
      </c>
      <c r="M2" s="508"/>
      <c r="O2" s="1345"/>
    </row>
    <row r="3" spans="1:15" ht="15" customHeight="1">
      <c r="A3" s="1008"/>
      <c r="B3" s="1009"/>
      <c r="C3" s="546" t="s">
        <v>3395</v>
      </c>
      <c r="D3" s="1009"/>
      <c r="E3" s="848" t="str">
        <f>'Data Sheet'!$C$40</f>
        <v>4/15/2015</v>
      </c>
      <c r="F3" s="1570" t="str">
        <f>'Data Sheet'!$C$38</f>
        <v>12/31/14</v>
      </c>
      <c r="G3" s="1008"/>
      <c r="H3" s="546"/>
      <c r="I3" s="564" t="s">
        <v>3395</v>
      </c>
      <c r="J3" s="546"/>
      <c r="K3" s="1009"/>
      <c r="L3" s="848" t="str">
        <f>'Data Sheet'!$C$40</f>
        <v>4/15/2015</v>
      </c>
      <c r="M3" s="1578" t="str">
        <f>'Data Sheet'!$C$38</f>
        <v>12/31/14</v>
      </c>
      <c r="N3" s="546"/>
      <c r="O3" s="1347"/>
    </row>
    <row r="4" spans="1:15" ht="15" customHeight="1">
      <c r="A4" s="1474"/>
      <c r="B4" s="1435" t="s">
        <v>1502</v>
      </c>
      <c r="C4" s="1435"/>
      <c r="D4" s="1435"/>
      <c r="E4" s="1435"/>
      <c r="F4" s="1436"/>
      <c r="G4" s="1434" t="s">
        <v>1502</v>
      </c>
      <c r="H4" s="1435"/>
      <c r="I4" s="1435"/>
      <c r="J4" s="1435"/>
      <c r="K4" s="1435"/>
      <c r="L4" s="1435"/>
      <c r="M4" s="1435"/>
      <c r="N4" s="1435"/>
      <c r="O4" s="1436"/>
    </row>
    <row r="5" spans="1:15">
      <c r="A5" s="1437"/>
      <c r="B5" s="1361"/>
      <c r="C5" s="1361"/>
      <c r="D5" s="1361"/>
      <c r="E5" s="1361"/>
      <c r="F5" s="1475"/>
      <c r="G5" s="2340" t="s">
        <v>3108</v>
      </c>
      <c r="H5" s="2244"/>
      <c r="I5" s="2244"/>
      <c r="J5" s="2244"/>
      <c r="O5" s="1345"/>
    </row>
    <row r="6" spans="1:15">
      <c r="A6" s="2336" t="s">
        <v>3109</v>
      </c>
      <c r="B6" s="2246"/>
      <c r="C6" s="2246"/>
      <c r="D6" s="2339" t="s">
        <v>3110</v>
      </c>
      <c r="E6" s="2246"/>
      <c r="F6" s="2247"/>
      <c r="G6" s="2290"/>
      <c r="H6" s="2246"/>
      <c r="I6" s="2246"/>
      <c r="J6" s="2246"/>
      <c r="K6" s="2339" t="s">
        <v>3111</v>
      </c>
      <c r="L6" s="2246"/>
      <c r="M6" s="2246"/>
      <c r="N6" s="2246"/>
      <c r="O6" s="2247"/>
    </row>
    <row r="7" spans="1:15">
      <c r="A7" s="2290"/>
      <c r="B7" s="2246"/>
      <c r="C7" s="2246"/>
      <c r="D7" s="2246"/>
      <c r="E7" s="2246"/>
      <c r="F7" s="2247"/>
      <c r="G7" s="2290"/>
      <c r="H7" s="2246"/>
      <c r="I7" s="2246"/>
      <c r="J7" s="2246"/>
      <c r="K7" s="2246"/>
      <c r="L7" s="2246"/>
      <c r="M7" s="2246"/>
      <c r="N7" s="2246"/>
      <c r="O7" s="2247"/>
    </row>
    <row r="8" spans="1:15">
      <c r="A8" s="1004" t="s">
        <v>3112</v>
      </c>
      <c r="D8" s="2246"/>
      <c r="E8" s="2246"/>
      <c r="F8" s="2247"/>
      <c r="G8" s="2290"/>
      <c r="H8" s="2246"/>
      <c r="I8" s="2246"/>
      <c r="J8" s="2246"/>
      <c r="K8" s="2339" t="s">
        <v>3113</v>
      </c>
      <c r="L8" s="2246"/>
      <c r="M8" s="2246"/>
      <c r="N8" s="2246"/>
      <c r="O8" s="2247"/>
    </row>
    <row r="9" spans="1:15">
      <c r="A9" s="2336" t="s">
        <v>3114</v>
      </c>
      <c r="B9" s="2338"/>
      <c r="C9" s="2338"/>
      <c r="D9" s="2246"/>
      <c r="E9" s="2246"/>
      <c r="F9" s="2247"/>
      <c r="G9" s="2290"/>
      <c r="H9" s="2246"/>
      <c r="I9" s="2246"/>
      <c r="J9" s="2246"/>
      <c r="K9" s="2246"/>
      <c r="L9" s="2246"/>
      <c r="M9" s="2246"/>
      <c r="N9" s="2246"/>
      <c r="O9" s="2247"/>
    </row>
    <row r="10" spans="1:15">
      <c r="A10" s="2290"/>
      <c r="B10" s="2338"/>
      <c r="C10" s="2338"/>
      <c r="D10" s="2246"/>
      <c r="E10" s="2246"/>
      <c r="F10" s="2247"/>
      <c r="G10" s="2336" t="s">
        <v>3115</v>
      </c>
      <c r="H10" s="2246"/>
      <c r="I10" s="2246"/>
      <c r="J10" s="2246"/>
      <c r="K10" s="2339" t="s">
        <v>4002</v>
      </c>
      <c r="L10" s="2246"/>
      <c r="M10" s="2246"/>
      <c r="N10" s="2246"/>
      <c r="O10" s="2247"/>
    </row>
    <row r="11" spans="1:15">
      <c r="A11" s="2290"/>
      <c r="B11" s="2338"/>
      <c r="C11" s="2338"/>
      <c r="D11" s="2339" t="s">
        <v>4003</v>
      </c>
      <c r="E11" s="2246"/>
      <c r="F11" s="2247"/>
      <c r="G11" s="2290"/>
      <c r="H11" s="2246"/>
      <c r="I11" s="2246"/>
      <c r="J11" s="2246"/>
      <c r="K11" s="2246"/>
      <c r="L11" s="2246"/>
      <c r="M11" s="2246"/>
      <c r="N11" s="2246"/>
      <c r="O11" s="2247"/>
    </row>
    <row r="12" spans="1:15">
      <c r="A12" s="2290"/>
      <c r="B12" s="2338"/>
      <c r="C12" s="2338"/>
      <c r="D12" s="2246"/>
      <c r="E12" s="2246"/>
      <c r="F12" s="2247"/>
      <c r="G12" s="2290"/>
      <c r="H12" s="2246"/>
      <c r="I12" s="2246"/>
      <c r="J12" s="2246"/>
      <c r="O12" s="1345"/>
    </row>
    <row r="13" spans="1:15">
      <c r="A13" s="1008" t="s">
        <v>4004</v>
      </c>
      <c r="B13" s="546"/>
      <c r="C13" s="546"/>
      <c r="D13" s="2258"/>
      <c r="E13" s="2258"/>
      <c r="F13" s="2307"/>
      <c r="G13" s="2292"/>
      <c r="H13" s="2258"/>
      <c r="I13" s="2258"/>
      <c r="J13" s="2258"/>
      <c r="O13" s="1345"/>
    </row>
    <row r="14" spans="1:15">
      <c r="A14" s="1438" t="s">
        <v>1964</v>
      </c>
      <c r="B14" s="1352" t="s">
        <v>1914</v>
      </c>
      <c r="C14" s="1476" t="s">
        <v>214</v>
      </c>
      <c r="D14" s="1477"/>
      <c r="E14" s="1476" t="s">
        <v>1915</v>
      </c>
      <c r="F14" s="1436"/>
      <c r="G14" s="1434" t="s">
        <v>1915</v>
      </c>
      <c r="H14" s="1477"/>
      <c r="I14" s="1476" t="s">
        <v>1915</v>
      </c>
      <c r="J14" s="1477"/>
      <c r="K14" s="1476" t="s">
        <v>1916</v>
      </c>
      <c r="L14" s="1477"/>
      <c r="M14" s="1476" t="s">
        <v>1917</v>
      </c>
      <c r="N14" s="1477"/>
      <c r="O14" s="1443" t="s">
        <v>1964</v>
      </c>
    </row>
    <row r="15" spans="1:15">
      <c r="A15" s="1350" t="s">
        <v>1967</v>
      </c>
      <c r="B15" s="1358" t="s">
        <v>1918</v>
      </c>
      <c r="C15" s="1352" t="s">
        <v>1967</v>
      </c>
      <c r="D15" s="1459" t="s">
        <v>1919</v>
      </c>
      <c r="E15" s="1459" t="s">
        <v>1967</v>
      </c>
      <c r="F15" s="1363" t="s">
        <v>1919</v>
      </c>
      <c r="G15" s="1478" t="s">
        <v>1967</v>
      </c>
      <c r="H15" s="1352" t="s">
        <v>1919</v>
      </c>
      <c r="I15" s="1459" t="s">
        <v>1967</v>
      </c>
      <c r="J15" s="1459" t="s">
        <v>1919</v>
      </c>
      <c r="K15" s="1459" t="s">
        <v>1967</v>
      </c>
      <c r="L15" s="1459" t="s">
        <v>1919</v>
      </c>
      <c r="M15" s="1459" t="s">
        <v>1967</v>
      </c>
      <c r="N15" s="1459" t="s">
        <v>1919</v>
      </c>
      <c r="O15" s="1007" t="s">
        <v>1967</v>
      </c>
    </row>
    <row r="16" spans="1:15">
      <c r="A16" s="1447"/>
      <c r="B16" s="1451" t="s">
        <v>3423</v>
      </c>
      <c r="C16" s="1460" t="s">
        <v>3424</v>
      </c>
      <c r="D16" s="1460" t="s">
        <v>3425</v>
      </c>
      <c r="E16" s="1460" t="s">
        <v>3426</v>
      </c>
      <c r="F16" s="1365" t="s">
        <v>2672</v>
      </c>
      <c r="G16" s="1479" t="s">
        <v>2673</v>
      </c>
      <c r="H16" s="1451" t="s">
        <v>2674</v>
      </c>
      <c r="I16" s="1460" t="s">
        <v>2675</v>
      </c>
      <c r="J16" s="1460" t="s">
        <v>2676</v>
      </c>
      <c r="K16" s="1460" t="s">
        <v>2677</v>
      </c>
      <c r="L16" s="1460" t="s">
        <v>2678</v>
      </c>
      <c r="M16" s="1460" t="s">
        <v>2679</v>
      </c>
      <c r="N16" s="1460" t="s">
        <v>218</v>
      </c>
      <c r="O16" s="1453"/>
    </row>
    <row r="17" spans="1:15">
      <c r="A17" s="1480" t="s">
        <v>1920</v>
      </c>
      <c r="B17" s="520" t="s">
        <v>1921</v>
      </c>
      <c r="C17" s="283"/>
      <c r="D17" s="286"/>
      <c r="E17" s="286"/>
      <c r="F17" s="318"/>
      <c r="G17" s="285"/>
      <c r="H17" s="283"/>
      <c r="I17" s="286"/>
      <c r="J17" s="286"/>
      <c r="K17" s="286"/>
      <c r="L17" s="286"/>
      <c r="M17" s="286"/>
      <c r="N17" s="286"/>
      <c r="O17" s="1481" t="s">
        <v>1920</v>
      </c>
    </row>
    <row r="18" spans="1:15">
      <c r="A18" s="1478" t="s">
        <v>1922</v>
      </c>
      <c r="B18" s="1439"/>
      <c r="C18" s="1634"/>
      <c r="D18" s="1635"/>
      <c r="E18" s="1635"/>
      <c r="F18" s="1636"/>
      <c r="G18" s="1637"/>
      <c r="H18" s="1634"/>
      <c r="I18" s="1635"/>
      <c r="J18" s="1635"/>
      <c r="K18" s="1635"/>
      <c r="L18" s="1635"/>
      <c r="M18" s="1635"/>
      <c r="N18" s="1635"/>
      <c r="O18" s="1357" t="s">
        <v>1922</v>
      </c>
    </row>
    <row r="19" spans="1:15">
      <c r="A19" s="1354" t="s">
        <v>1923</v>
      </c>
      <c r="B19" s="1348" t="s">
        <v>1924</v>
      </c>
      <c r="C19" s="1635"/>
      <c r="D19" s="1635"/>
      <c r="E19" s="1635"/>
      <c r="F19" s="1636"/>
      <c r="G19" s="1637"/>
      <c r="H19" s="1634"/>
      <c r="I19" s="1635"/>
      <c r="J19" s="1635"/>
      <c r="K19" s="1635"/>
      <c r="L19" s="1635"/>
      <c r="M19" s="1635"/>
      <c r="N19" s="1635"/>
      <c r="O19" s="1357" t="s">
        <v>1923</v>
      </c>
    </row>
    <row r="20" spans="1:15">
      <c r="A20" s="1479" t="s">
        <v>1925</v>
      </c>
      <c r="B20" s="547" t="s">
        <v>1926</v>
      </c>
      <c r="C20" s="1634"/>
      <c r="D20" s="1635"/>
      <c r="E20" s="1635"/>
      <c r="F20" s="1636"/>
      <c r="G20" s="1637"/>
      <c r="H20" s="1634"/>
      <c r="I20" s="1635"/>
      <c r="J20" s="1635"/>
      <c r="K20" s="1635"/>
      <c r="L20" s="1635"/>
      <c r="M20" s="1635"/>
      <c r="N20" s="1635"/>
      <c r="O20" s="1357" t="s">
        <v>1925</v>
      </c>
    </row>
    <row r="21" spans="1:15">
      <c r="A21" s="1480" t="s">
        <v>1927</v>
      </c>
      <c r="B21" s="520" t="s">
        <v>1928</v>
      </c>
      <c r="C21" s="1638"/>
      <c r="D21" s="1638"/>
      <c r="E21" s="1638"/>
      <c r="F21" s="1639"/>
      <c r="G21" s="1640"/>
      <c r="H21" s="1641"/>
      <c r="I21" s="1638"/>
      <c r="J21" s="1638"/>
      <c r="K21" s="1638"/>
      <c r="L21" s="1638"/>
      <c r="M21" s="1638"/>
      <c r="N21" s="1638"/>
      <c r="O21" s="1481" t="s">
        <v>1927</v>
      </c>
    </row>
    <row r="22" spans="1:15">
      <c r="A22" s="1478" t="s">
        <v>1929</v>
      </c>
      <c r="B22" s="1348"/>
      <c r="C22" s="1642"/>
      <c r="D22" s="1643"/>
      <c r="E22" s="1643"/>
      <c r="F22" s="1644"/>
      <c r="G22" s="1645"/>
      <c r="H22" s="1642"/>
      <c r="I22" s="1643"/>
      <c r="J22" s="1643"/>
      <c r="K22" s="1643"/>
      <c r="L22" s="1643"/>
      <c r="M22" s="1643"/>
      <c r="N22" s="1643"/>
      <c r="O22" s="1357" t="s">
        <v>1929</v>
      </c>
    </row>
    <row r="23" spans="1:15">
      <c r="A23" s="1354" t="s">
        <v>1930</v>
      </c>
      <c r="B23" s="1348" t="s">
        <v>1931</v>
      </c>
      <c r="C23" s="1635"/>
      <c r="D23" s="1635"/>
      <c r="E23" s="1635"/>
      <c r="F23" s="1636"/>
      <c r="G23" s="1637"/>
      <c r="H23" s="1634"/>
      <c r="I23" s="1635"/>
      <c r="J23" s="1635"/>
      <c r="K23" s="1635"/>
      <c r="L23" s="1635"/>
      <c r="M23" s="1635"/>
      <c r="N23" s="1635"/>
      <c r="O23" s="1357" t="s">
        <v>1930</v>
      </c>
    </row>
    <row r="24" spans="1:15">
      <c r="A24" s="1479" t="s">
        <v>1932</v>
      </c>
      <c r="B24" s="1348"/>
      <c r="C24" s="1646"/>
      <c r="D24" s="1647"/>
      <c r="E24" s="1647"/>
      <c r="F24" s="1648"/>
      <c r="G24" s="1649"/>
      <c r="H24" s="1646"/>
      <c r="I24" s="1647"/>
      <c r="J24" s="1647"/>
      <c r="K24" s="1647"/>
      <c r="L24" s="1647"/>
      <c r="M24" s="1647"/>
      <c r="N24" s="1647"/>
      <c r="O24" s="1357" t="s">
        <v>1932</v>
      </c>
    </row>
    <row r="25" spans="1:15">
      <c r="A25" s="1480" t="s">
        <v>1933</v>
      </c>
      <c r="B25" s="520"/>
      <c r="C25" s="1638"/>
      <c r="D25" s="1638"/>
      <c r="E25" s="1638"/>
      <c r="F25" s="1639"/>
      <c r="G25" s="1640"/>
      <c r="H25" s="1641"/>
      <c r="I25" s="1638"/>
      <c r="J25" s="1638"/>
      <c r="K25" s="1638"/>
      <c r="L25" s="1638"/>
      <c r="M25" s="1638"/>
      <c r="N25" s="1638"/>
      <c r="O25" s="1481" t="s">
        <v>1933</v>
      </c>
    </row>
    <row r="26" spans="1:15">
      <c r="A26" s="1479" t="s">
        <v>1981</v>
      </c>
      <c r="B26" s="547"/>
      <c r="C26" s="1647"/>
      <c r="D26" s="1647"/>
      <c r="E26" s="1647"/>
      <c r="F26" s="1648"/>
      <c r="G26" s="1649"/>
      <c r="H26" s="1646"/>
      <c r="I26" s="1647"/>
      <c r="J26" s="1647"/>
      <c r="K26" s="1647"/>
      <c r="L26" s="1647"/>
      <c r="M26" s="1647"/>
      <c r="N26" s="1647"/>
      <c r="O26" s="1365" t="s">
        <v>1981</v>
      </c>
    </row>
    <row r="27" spans="1:15">
      <c r="A27" s="1479" t="s">
        <v>1982</v>
      </c>
      <c r="B27" s="547"/>
      <c r="C27" s="1647"/>
      <c r="D27" s="1647"/>
      <c r="E27" s="1647"/>
      <c r="F27" s="1648"/>
      <c r="G27" s="1649"/>
      <c r="H27" s="1646"/>
      <c r="I27" s="1647"/>
      <c r="J27" s="1647"/>
      <c r="K27" s="1647"/>
      <c r="L27" s="1647"/>
      <c r="M27" s="1647"/>
      <c r="N27" s="1647"/>
      <c r="O27" s="1365" t="s">
        <v>1982</v>
      </c>
    </row>
    <row r="28" spans="1:15">
      <c r="A28" s="1479" t="s">
        <v>1983</v>
      </c>
      <c r="B28" s="547"/>
      <c r="C28" s="1647"/>
      <c r="D28" s="1647"/>
      <c r="E28" s="1647"/>
      <c r="F28" s="1648"/>
      <c r="G28" s="1649"/>
      <c r="H28" s="1646"/>
      <c r="I28" s="1647"/>
      <c r="J28" s="1647"/>
      <c r="K28" s="1647"/>
      <c r="L28" s="1647"/>
      <c r="M28" s="1647"/>
      <c r="N28" s="1647"/>
      <c r="O28" s="1365" t="s">
        <v>1983</v>
      </c>
    </row>
    <row r="29" spans="1:15">
      <c r="A29" s="1479" t="s">
        <v>1984</v>
      </c>
      <c r="B29" s="547"/>
      <c r="C29" s="1647"/>
      <c r="D29" s="1647"/>
      <c r="E29" s="1647"/>
      <c r="F29" s="1648"/>
      <c r="G29" s="1649"/>
      <c r="H29" s="1646"/>
      <c r="I29" s="1647"/>
      <c r="J29" s="1647"/>
      <c r="K29" s="1647"/>
      <c r="L29" s="1647"/>
      <c r="M29" s="1647"/>
      <c r="N29" s="1647"/>
      <c r="O29" s="1365" t="s">
        <v>1984</v>
      </c>
    </row>
    <row r="30" spans="1:15">
      <c r="A30" s="1479" t="s">
        <v>1985</v>
      </c>
      <c r="B30" s="547"/>
      <c r="C30" s="1647"/>
      <c r="D30" s="1647"/>
      <c r="E30" s="1647"/>
      <c r="F30" s="1648"/>
      <c r="G30" s="1649"/>
      <c r="H30" s="1646"/>
      <c r="I30" s="1647"/>
      <c r="J30" s="1647"/>
      <c r="K30" s="1647"/>
      <c r="L30" s="1647"/>
      <c r="M30" s="1647"/>
      <c r="N30" s="1647"/>
      <c r="O30" s="1365" t="s">
        <v>1985</v>
      </c>
    </row>
    <row r="31" spans="1:15">
      <c r="A31" s="1479" t="s">
        <v>1986</v>
      </c>
      <c r="B31" s="547" t="s">
        <v>2657</v>
      </c>
      <c r="C31" s="1647"/>
      <c r="D31" s="1647"/>
      <c r="E31" s="1647"/>
      <c r="F31" s="1648"/>
      <c r="G31" s="1649"/>
      <c r="H31" s="1646"/>
      <c r="I31" s="1647"/>
      <c r="J31" s="1647"/>
      <c r="K31" s="1647"/>
      <c r="L31" s="1647"/>
      <c r="M31" s="1647"/>
      <c r="N31" s="1647"/>
      <c r="O31" s="1365" t="s">
        <v>1986</v>
      </c>
    </row>
    <row r="32" spans="1:15">
      <c r="A32" s="1478" t="s">
        <v>1987</v>
      </c>
      <c r="B32" s="1348"/>
      <c r="C32" s="1635"/>
      <c r="D32" s="1635"/>
      <c r="E32" s="1635"/>
      <c r="F32" s="1636"/>
      <c r="G32" s="1637"/>
      <c r="H32" s="1634"/>
      <c r="I32" s="1635"/>
      <c r="J32" s="1635"/>
      <c r="K32" s="1635"/>
      <c r="L32" s="1635"/>
      <c r="M32" s="1635"/>
      <c r="N32" s="1635"/>
      <c r="O32" s="1357" t="s">
        <v>1987</v>
      </c>
    </row>
    <row r="33" spans="1:15">
      <c r="A33" s="1354" t="s">
        <v>1988</v>
      </c>
      <c r="B33" s="1348" t="s">
        <v>1934</v>
      </c>
      <c r="C33" s="1635"/>
      <c r="D33" s="1635"/>
      <c r="E33" s="1635"/>
      <c r="F33" s="1636"/>
      <c r="G33" s="1637"/>
      <c r="H33" s="1634"/>
      <c r="I33" s="1635"/>
      <c r="J33" s="1635"/>
      <c r="K33" s="1635"/>
      <c r="L33" s="1635"/>
      <c r="M33" s="1635"/>
      <c r="N33" s="1635"/>
      <c r="O33" s="1357" t="s">
        <v>1988</v>
      </c>
    </row>
    <row r="34" spans="1:15">
      <c r="A34" s="1479" t="s">
        <v>1989</v>
      </c>
      <c r="B34" s="1348" t="s">
        <v>1935</v>
      </c>
      <c r="C34" s="1635"/>
      <c r="D34" s="1635"/>
      <c r="E34" s="1635"/>
      <c r="F34" s="1636"/>
      <c r="G34" s="1637"/>
      <c r="H34" s="1634"/>
      <c r="I34" s="1635"/>
      <c r="J34" s="1635"/>
      <c r="K34" s="1635"/>
      <c r="L34" s="1635"/>
      <c r="M34" s="1635"/>
      <c r="N34" s="1635"/>
      <c r="O34" s="1357" t="s">
        <v>1989</v>
      </c>
    </row>
    <row r="35" spans="1:15">
      <c r="A35" s="1480" t="s">
        <v>1990</v>
      </c>
      <c r="B35" s="520" t="s">
        <v>1936</v>
      </c>
      <c r="C35" s="1638"/>
      <c r="D35" s="1638"/>
      <c r="E35" s="1638"/>
      <c r="F35" s="1639"/>
      <c r="G35" s="1640"/>
      <c r="H35" s="1641"/>
      <c r="I35" s="1638"/>
      <c r="J35" s="1638"/>
      <c r="K35" s="1638"/>
      <c r="L35" s="1638"/>
      <c r="M35" s="1638"/>
      <c r="N35" s="1638"/>
      <c r="O35" s="1481" t="s">
        <v>1990</v>
      </c>
    </row>
    <row r="36" spans="1:15">
      <c r="A36" s="1479" t="s">
        <v>1991</v>
      </c>
      <c r="B36" s="547"/>
      <c r="C36" s="1647"/>
      <c r="D36" s="1647"/>
      <c r="E36" s="1647"/>
      <c r="F36" s="1648"/>
      <c r="G36" s="1649"/>
      <c r="H36" s="1646"/>
      <c r="I36" s="1647"/>
      <c r="J36" s="1647"/>
      <c r="K36" s="1647"/>
      <c r="L36" s="1647"/>
      <c r="M36" s="1647"/>
      <c r="N36" s="1647"/>
      <c r="O36" s="1365" t="s">
        <v>1991</v>
      </c>
    </row>
    <row r="37" spans="1:15">
      <c r="A37" s="1478" t="s">
        <v>676</v>
      </c>
      <c r="B37" s="1348" t="s">
        <v>1937</v>
      </c>
      <c r="C37" s="1635"/>
      <c r="D37" s="1635"/>
      <c r="E37" s="1635"/>
      <c r="F37" s="1636"/>
      <c r="G37" s="1637"/>
      <c r="H37" s="1634"/>
      <c r="I37" s="1635"/>
      <c r="J37" s="1635"/>
      <c r="K37" s="1635"/>
      <c r="L37" s="1635"/>
      <c r="M37" s="1635"/>
      <c r="N37" s="1635"/>
      <c r="O37" s="1357" t="s">
        <v>676</v>
      </c>
    </row>
    <row r="38" spans="1:15">
      <c r="A38" s="1479" t="s">
        <v>677</v>
      </c>
      <c r="B38" s="1348"/>
      <c r="C38" s="1635"/>
      <c r="D38" s="1635"/>
      <c r="E38" s="1635"/>
      <c r="F38" s="1636"/>
      <c r="G38" s="1637"/>
      <c r="H38" s="1634"/>
      <c r="I38" s="1635"/>
      <c r="J38" s="1635"/>
      <c r="K38" s="1635"/>
      <c r="L38" s="1635"/>
      <c r="M38" s="1635"/>
      <c r="N38" s="1635"/>
      <c r="O38" s="1357" t="s">
        <v>677</v>
      </c>
    </row>
    <row r="39" spans="1:15">
      <c r="A39" s="1480" t="s">
        <v>678</v>
      </c>
      <c r="B39" s="520"/>
      <c r="C39" s="1638"/>
      <c r="D39" s="1638"/>
      <c r="E39" s="1638"/>
      <c r="F39" s="1639"/>
      <c r="G39" s="1640"/>
      <c r="H39" s="1641"/>
      <c r="I39" s="1638"/>
      <c r="J39" s="1638"/>
      <c r="K39" s="1638"/>
      <c r="L39" s="1638"/>
      <c r="M39" s="1638"/>
      <c r="N39" s="1638"/>
      <c r="O39" s="1481" t="s">
        <v>678</v>
      </c>
    </row>
    <row r="40" spans="1:15">
      <c r="A40" s="1479" t="s">
        <v>679</v>
      </c>
      <c r="B40" s="547"/>
      <c r="C40" s="1647"/>
      <c r="D40" s="1647"/>
      <c r="E40" s="1647"/>
      <c r="F40" s="1648"/>
      <c r="G40" s="1649"/>
      <c r="H40" s="1646"/>
      <c r="I40" s="1647"/>
      <c r="J40" s="1647"/>
      <c r="K40" s="1647"/>
      <c r="L40" s="1647"/>
      <c r="M40" s="1647"/>
      <c r="N40" s="1647"/>
      <c r="O40" s="1365" t="s">
        <v>679</v>
      </c>
    </row>
    <row r="41" spans="1:15">
      <c r="A41" s="1479" t="s">
        <v>680</v>
      </c>
      <c r="B41" s="547"/>
      <c r="C41" s="1647"/>
      <c r="D41" s="1647"/>
      <c r="E41" s="1647"/>
      <c r="F41" s="1648"/>
      <c r="G41" s="1649"/>
      <c r="H41" s="1646"/>
      <c r="I41" s="1647"/>
      <c r="J41" s="1647"/>
      <c r="K41" s="1647"/>
      <c r="L41" s="1647"/>
      <c r="M41" s="1647"/>
      <c r="N41" s="1647"/>
      <c r="O41" s="1365" t="s">
        <v>680</v>
      </c>
    </row>
    <row r="42" spans="1:15">
      <c r="A42" s="1479" t="s">
        <v>681</v>
      </c>
      <c r="B42" s="547"/>
      <c r="C42" s="1647"/>
      <c r="D42" s="1647"/>
      <c r="E42" s="1647"/>
      <c r="F42" s="1648"/>
      <c r="G42" s="1649"/>
      <c r="H42" s="1646"/>
      <c r="I42" s="1647"/>
      <c r="J42" s="1647"/>
      <c r="K42" s="1647"/>
      <c r="L42" s="1647"/>
      <c r="M42" s="1647"/>
      <c r="N42" s="1647"/>
      <c r="O42" s="1365" t="s">
        <v>681</v>
      </c>
    </row>
    <row r="43" spans="1:15">
      <c r="A43" s="1479" t="s">
        <v>682</v>
      </c>
      <c r="B43" s="547"/>
      <c r="C43" s="1647"/>
      <c r="D43" s="1647"/>
      <c r="E43" s="1647"/>
      <c r="F43" s="1648"/>
      <c r="G43" s="1649"/>
      <c r="H43" s="1646"/>
      <c r="I43" s="1647"/>
      <c r="J43" s="1647"/>
      <c r="K43" s="1647"/>
      <c r="L43" s="1647"/>
      <c r="M43" s="1647"/>
      <c r="N43" s="1647"/>
      <c r="O43" s="1365" t="s">
        <v>682</v>
      </c>
    </row>
    <row r="44" spans="1:15">
      <c r="A44" s="1479" t="s">
        <v>2697</v>
      </c>
      <c r="B44" s="547" t="s">
        <v>2657</v>
      </c>
      <c r="C44" s="1647"/>
      <c r="D44" s="1647"/>
      <c r="E44" s="1647"/>
      <c r="F44" s="1648"/>
      <c r="G44" s="1649"/>
      <c r="H44" s="1646"/>
      <c r="I44" s="1647"/>
      <c r="J44" s="1647"/>
      <c r="K44" s="1647"/>
      <c r="L44" s="1647"/>
      <c r="M44" s="1647"/>
      <c r="N44" s="1647"/>
      <c r="O44" s="1365" t="s">
        <v>2697</v>
      </c>
    </row>
    <row r="45" spans="1:15">
      <c r="A45" s="1480" t="s">
        <v>2698</v>
      </c>
      <c r="B45" s="520" t="s">
        <v>1938</v>
      </c>
      <c r="C45" s="283"/>
      <c r="D45" s="286"/>
      <c r="E45" s="286"/>
      <c r="F45" s="318"/>
      <c r="G45" s="285"/>
      <c r="H45" s="283"/>
      <c r="I45" s="286"/>
      <c r="J45" s="286"/>
      <c r="K45" s="286"/>
      <c r="L45" s="286"/>
      <c r="M45" s="286"/>
      <c r="N45" s="286"/>
      <c r="O45" s="1481" t="s">
        <v>2698</v>
      </c>
    </row>
    <row r="46" spans="1:15">
      <c r="A46" s="1478" t="s">
        <v>2699</v>
      </c>
      <c r="B46" s="1348"/>
      <c r="C46" s="1635"/>
      <c r="D46" s="1635"/>
      <c r="E46" s="1635"/>
      <c r="F46" s="1636"/>
      <c r="G46" s="1637"/>
      <c r="H46" s="1634"/>
      <c r="I46" s="1635"/>
      <c r="J46" s="1635"/>
      <c r="K46" s="1635"/>
      <c r="L46" s="1635"/>
      <c r="M46" s="1635"/>
      <c r="N46" s="1635"/>
      <c r="O46" s="1357" t="s">
        <v>2699</v>
      </c>
    </row>
    <row r="47" spans="1:15">
      <c r="A47" s="1354" t="s">
        <v>2700</v>
      </c>
      <c r="B47" s="1348" t="s">
        <v>1939</v>
      </c>
      <c r="C47" s="1635"/>
      <c r="D47" s="1635"/>
      <c r="E47" s="1635"/>
      <c r="F47" s="1636"/>
      <c r="G47" s="1637"/>
      <c r="H47" s="1634"/>
      <c r="I47" s="1635"/>
      <c r="J47" s="1635"/>
      <c r="K47" s="1635"/>
      <c r="L47" s="1635"/>
      <c r="M47" s="1635"/>
      <c r="N47" s="1635"/>
      <c r="O47" s="1357" t="s">
        <v>2700</v>
      </c>
    </row>
    <row r="48" spans="1:15">
      <c r="A48" s="1479" t="s">
        <v>2701</v>
      </c>
      <c r="B48" s="1348" t="s">
        <v>1940</v>
      </c>
      <c r="C48" s="388"/>
      <c r="D48" s="430"/>
      <c r="E48" s="430"/>
      <c r="F48" s="339"/>
      <c r="G48" s="101"/>
      <c r="H48" s="388"/>
      <c r="I48" s="430"/>
      <c r="J48" s="430"/>
      <c r="K48" s="430"/>
      <c r="L48" s="430"/>
      <c r="M48" s="430"/>
      <c r="N48" s="430"/>
      <c r="O48" s="1357" t="s">
        <v>2701</v>
      </c>
    </row>
    <row r="49" spans="1:15">
      <c r="A49" s="1480" t="s">
        <v>2702</v>
      </c>
      <c r="B49" s="520" t="s">
        <v>1941</v>
      </c>
      <c r="C49" s="1638"/>
      <c r="D49" s="1638"/>
      <c r="E49" s="1638"/>
      <c r="F49" s="1639"/>
      <c r="G49" s="1640"/>
      <c r="H49" s="1641"/>
      <c r="I49" s="1638"/>
      <c r="J49" s="1638"/>
      <c r="K49" s="1638"/>
      <c r="L49" s="1638"/>
      <c r="M49" s="1638"/>
      <c r="N49" s="1638"/>
      <c r="O49" s="1481" t="s">
        <v>2702</v>
      </c>
    </row>
    <row r="50" spans="1:15">
      <c r="A50" s="1479" t="s">
        <v>2703</v>
      </c>
      <c r="B50" s="547" t="s">
        <v>1942</v>
      </c>
      <c r="C50" s="1647"/>
      <c r="D50" s="1647"/>
      <c r="E50" s="1647"/>
      <c r="F50" s="1648"/>
      <c r="G50" s="1649"/>
      <c r="H50" s="1646"/>
      <c r="I50" s="1647"/>
      <c r="J50" s="1647"/>
      <c r="K50" s="1647"/>
      <c r="L50" s="1647"/>
      <c r="M50" s="1647"/>
      <c r="N50" s="1647"/>
      <c r="O50" s="1365" t="s">
        <v>2703</v>
      </c>
    </row>
    <row r="51" spans="1:15">
      <c r="A51" s="1479" t="s">
        <v>2704</v>
      </c>
      <c r="B51" s="547" t="s">
        <v>1943</v>
      </c>
      <c r="C51" s="1647"/>
      <c r="D51" s="1647"/>
      <c r="E51" s="1647"/>
      <c r="F51" s="1648"/>
      <c r="G51" s="1649"/>
      <c r="H51" s="1646"/>
      <c r="I51" s="1647"/>
      <c r="J51" s="1647"/>
      <c r="K51" s="1647"/>
      <c r="L51" s="1647"/>
      <c r="M51" s="1647"/>
      <c r="N51" s="1647"/>
      <c r="O51" s="1365" t="s">
        <v>2704</v>
      </c>
    </row>
    <row r="52" spans="1:15">
      <c r="A52" s="1004"/>
      <c r="B52" s="1358" t="s">
        <v>1944</v>
      </c>
      <c r="C52" s="1650"/>
      <c r="D52" s="1651"/>
      <c r="E52" s="1651"/>
      <c r="F52" s="1652"/>
      <c r="G52" s="1653"/>
      <c r="H52" s="1651"/>
      <c r="I52" s="1651"/>
      <c r="J52" s="1651"/>
      <c r="K52" s="1651"/>
      <c r="L52" s="1651"/>
      <c r="M52" s="1651"/>
      <c r="N52" s="1654"/>
      <c r="O52" s="1345"/>
    </row>
    <row r="53" spans="1:15">
      <c r="A53" s="1480" t="s">
        <v>2705</v>
      </c>
      <c r="B53" s="520" t="s">
        <v>1945</v>
      </c>
      <c r="C53" s="1638"/>
      <c r="D53" s="1638"/>
      <c r="E53" s="1638"/>
      <c r="F53" s="1639"/>
      <c r="G53" s="1640"/>
      <c r="H53" s="1641"/>
      <c r="I53" s="1638"/>
      <c r="J53" s="1638"/>
      <c r="K53" s="1638"/>
      <c r="L53" s="1638"/>
      <c r="M53" s="1638"/>
      <c r="N53" s="1638"/>
      <c r="O53" s="1481" t="s">
        <v>2705</v>
      </c>
    </row>
    <row r="54" spans="1:15">
      <c r="A54" s="1479" t="s">
        <v>2706</v>
      </c>
      <c r="B54" s="547" t="s">
        <v>1946</v>
      </c>
      <c r="C54" s="1647"/>
      <c r="D54" s="1647"/>
      <c r="E54" s="1647"/>
      <c r="F54" s="1648"/>
      <c r="G54" s="1649"/>
      <c r="H54" s="1646"/>
      <c r="I54" s="1647"/>
      <c r="J54" s="1647"/>
      <c r="K54" s="1647"/>
      <c r="L54" s="1647"/>
      <c r="M54" s="1647"/>
      <c r="N54" s="1647"/>
      <c r="O54" s="1365" t="s">
        <v>2706</v>
      </c>
    </row>
    <row r="55" spans="1:15">
      <c r="A55" s="1479" t="s">
        <v>2707</v>
      </c>
      <c r="B55" s="547" t="s">
        <v>1947</v>
      </c>
      <c r="C55" s="1647"/>
      <c r="D55" s="1647"/>
      <c r="E55" s="1647"/>
      <c r="F55" s="1648"/>
      <c r="G55" s="1649"/>
      <c r="H55" s="1646"/>
      <c r="I55" s="1647"/>
      <c r="J55" s="1647"/>
      <c r="K55" s="1647"/>
      <c r="L55" s="1647"/>
      <c r="M55" s="1647"/>
      <c r="N55" s="1647"/>
      <c r="O55" s="1365" t="s">
        <v>2707</v>
      </c>
    </row>
    <row r="56" spans="1:15">
      <c r="A56" s="1479" t="s">
        <v>2708</v>
      </c>
      <c r="B56" s="547" t="s">
        <v>1948</v>
      </c>
      <c r="C56" s="1647"/>
      <c r="D56" s="1647"/>
      <c r="E56" s="1647"/>
      <c r="F56" s="1648"/>
      <c r="G56" s="1649"/>
      <c r="H56" s="1646"/>
      <c r="I56" s="1647"/>
      <c r="J56" s="1647"/>
      <c r="K56" s="1647"/>
      <c r="L56" s="1647"/>
      <c r="M56" s="1647"/>
      <c r="N56" s="1647"/>
      <c r="O56" s="1365" t="s">
        <v>2708</v>
      </c>
    </row>
    <row r="57" spans="1:15">
      <c r="A57" s="1480" t="s">
        <v>2709</v>
      </c>
      <c r="B57" s="520" t="s">
        <v>1938</v>
      </c>
      <c r="C57" s="290"/>
      <c r="D57" s="289"/>
      <c r="E57" s="289"/>
      <c r="F57" s="321"/>
      <c r="G57" s="288"/>
      <c r="H57" s="290"/>
      <c r="I57" s="289"/>
      <c r="J57" s="289"/>
      <c r="K57" s="289"/>
      <c r="L57" s="289"/>
      <c r="M57" s="289"/>
      <c r="N57" s="289"/>
      <c r="O57" s="1481" t="s">
        <v>2709</v>
      </c>
    </row>
    <row r="58" spans="1:15">
      <c r="A58" s="1478" t="s">
        <v>2710</v>
      </c>
      <c r="C58" s="1634"/>
      <c r="D58" s="1635"/>
      <c r="E58" s="1635"/>
      <c r="F58" s="1636"/>
      <c r="G58" s="1637"/>
      <c r="H58" s="1634"/>
      <c r="I58" s="1635"/>
      <c r="J58" s="1635"/>
      <c r="K58" s="1635"/>
      <c r="L58" s="1635"/>
      <c r="M58" s="1635"/>
      <c r="N58" s="1635"/>
      <c r="O58" s="1357" t="s">
        <v>2710</v>
      </c>
    </row>
    <row r="59" spans="1:15">
      <c r="A59" s="1354" t="s">
        <v>2711</v>
      </c>
      <c r="B59" s="1348" t="s">
        <v>1939</v>
      </c>
      <c r="C59" s="1635"/>
      <c r="D59" s="1635"/>
      <c r="E59" s="1635"/>
      <c r="F59" s="1636"/>
      <c r="G59" s="1637"/>
      <c r="H59" s="1634"/>
      <c r="I59" s="1635"/>
      <c r="J59" s="1635"/>
      <c r="K59" s="1635"/>
      <c r="L59" s="1635"/>
      <c r="M59" s="1635"/>
      <c r="N59" s="1635"/>
      <c r="O59" s="1357" t="s">
        <v>2711</v>
      </c>
    </row>
    <row r="60" spans="1:15">
      <c r="A60" s="1479" t="s">
        <v>2712</v>
      </c>
      <c r="B60" s="1348" t="s">
        <v>1940</v>
      </c>
      <c r="C60" s="388"/>
      <c r="D60" s="430"/>
      <c r="E60" s="430"/>
      <c r="F60" s="339"/>
      <c r="G60" s="101"/>
      <c r="H60" s="388"/>
      <c r="I60" s="430"/>
      <c r="J60" s="430"/>
      <c r="K60" s="430"/>
      <c r="L60" s="430"/>
      <c r="M60" s="430"/>
      <c r="N60" s="430"/>
      <c r="O60" s="1357" t="s">
        <v>2712</v>
      </c>
    </row>
    <row r="61" spans="1:15">
      <c r="A61" s="1480" t="s">
        <v>2713</v>
      </c>
      <c r="B61" s="520" t="s">
        <v>1941</v>
      </c>
      <c r="C61" s="1638"/>
      <c r="D61" s="1638"/>
      <c r="E61" s="1638"/>
      <c r="F61" s="1639"/>
      <c r="G61" s="1640"/>
      <c r="H61" s="1641"/>
      <c r="I61" s="1638"/>
      <c r="J61" s="1638"/>
      <c r="K61" s="1638"/>
      <c r="L61" s="1638"/>
      <c r="M61" s="1638"/>
      <c r="N61" s="1638"/>
      <c r="O61" s="1481" t="s">
        <v>2713</v>
      </c>
    </row>
    <row r="62" spans="1:15">
      <c r="A62" s="1479" t="s">
        <v>2714</v>
      </c>
      <c r="B62" s="547" t="s">
        <v>1942</v>
      </c>
      <c r="C62" s="1647"/>
      <c r="D62" s="1647"/>
      <c r="E62" s="1647"/>
      <c r="F62" s="1648"/>
      <c r="G62" s="1649"/>
      <c r="H62" s="1646"/>
      <c r="I62" s="1647"/>
      <c r="J62" s="1647"/>
      <c r="K62" s="1647"/>
      <c r="L62" s="1647"/>
      <c r="M62" s="1647"/>
      <c r="N62" s="1647"/>
      <c r="O62" s="1365" t="s">
        <v>2714</v>
      </c>
    </row>
    <row r="63" spans="1:15" ht="15.75" thickBot="1">
      <c r="A63" s="1482" t="s">
        <v>2715</v>
      </c>
      <c r="B63" s="1483" t="s">
        <v>1943</v>
      </c>
      <c r="C63" s="570"/>
      <c r="D63" s="1633"/>
      <c r="E63" s="1633"/>
      <c r="F63" s="568"/>
      <c r="G63" s="1632"/>
      <c r="H63" s="570"/>
      <c r="I63" s="1633"/>
      <c r="J63" s="1633"/>
      <c r="K63" s="1633"/>
      <c r="L63" s="1633"/>
      <c r="M63" s="1633"/>
      <c r="N63" s="1633"/>
      <c r="O63" s="1484" t="s">
        <v>2715</v>
      </c>
    </row>
    <row r="64" spans="1:15">
      <c r="A64" s="9" t="s">
        <v>1949</v>
      </c>
      <c r="G64" s="9" t="s">
        <v>1949</v>
      </c>
    </row>
    <row r="65" spans="1:15">
      <c r="A65" s="12" t="s">
        <v>1950</v>
      </c>
      <c r="B65" s="12"/>
      <c r="C65" s="12"/>
      <c r="D65" s="12"/>
      <c r="E65" s="12"/>
      <c r="F65" s="12"/>
      <c r="G65" s="12" t="s">
        <v>1951</v>
      </c>
      <c r="H65" s="12"/>
      <c r="I65" s="12"/>
      <c r="J65" s="12"/>
      <c r="K65" s="12"/>
      <c r="L65" s="12"/>
      <c r="M65" s="12"/>
      <c r="N65" s="12"/>
      <c r="O65" s="12"/>
    </row>
    <row r="68" spans="1:15">
      <c r="A68"/>
      <c r="B68"/>
      <c r="C68"/>
      <c r="D68"/>
      <c r="E68"/>
      <c r="F68"/>
      <c r="G68"/>
      <c r="H68"/>
      <c r="I68"/>
      <c r="J68"/>
      <c r="K68"/>
      <c r="L68"/>
      <c r="M68"/>
      <c r="N68"/>
      <c r="O68"/>
    </row>
    <row r="69" spans="1:15">
      <c r="A69"/>
      <c r="B69"/>
      <c r="C69"/>
      <c r="D69"/>
      <c r="E69"/>
      <c r="F69"/>
      <c r="G69"/>
      <c r="H69"/>
      <c r="I69"/>
      <c r="J69"/>
      <c r="K69"/>
      <c r="L69"/>
      <c r="M69"/>
      <c r="N69"/>
      <c r="O69"/>
    </row>
    <row r="70" spans="1:15">
      <c r="A70"/>
      <c r="B70"/>
      <c r="C70"/>
      <c r="D70"/>
      <c r="E70"/>
      <c r="F70"/>
      <c r="G70"/>
      <c r="H70"/>
      <c r="I70"/>
      <c r="J70"/>
      <c r="K70"/>
      <c r="L70"/>
      <c r="M70"/>
      <c r="N70"/>
      <c r="O70"/>
    </row>
    <row r="71" spans="1:15">
      <c r="A71" s="69"/>
      <c r="B71" s="69"/>
      <c r="C71" s="69"/>
      <c r="D71" s="69"/>
      <c r="E71" s="69"/>
      <c r="F71" s="69"/>
      <c r="G71" s="69"/>
      <c r="H71" s="69"/>
      <c r="I71" s="69"/>
      <c r="J71" s="69"/>
      <c r="K71" s="69"/>
      <c r="L71" s="69"/>
      <c r="M71" s="69"/>
      <c r="N71" s="69"/>
      <c r="O71" s="69"/>
    </row>
    <row r="72" spans="1:15">
      <c r="A72" s="69"/>
      <c r="B72" s="69"/>
      <c r="C72" s="69"/>
      <c r="D72" s="69"/>
      <c r="E72" s="69"/>
      <c r="F72" s="69"/>
      <c r="G72" s="69"/>
      <c r="H72" s="69"/>
      <c r="I72" s="69"/>
      <c r="J72" s="69"/>
      <c r="K72" s="69"/>
      <c r="L72" s="69"/>
      <c r="M72" s="69"/>
      <c r="N72" s="69"/>
      <c r="O72" s="69"/>
    </row>
  </sheetData>
  <customSheetViews>
    <customSheetView guid="{98C50475-4C04-4614-833E-ABC6EEFF4E8E}" scale="85" colorId="22" showPageBreaks="1" printArea="1" topLeftCell="A40">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showPageBreaks="1">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4"/>
      <headerFooter alignWithMargins="0"/>
    </customSheetView>
    <customSheetView guid="{5615FF12-3AD0-401B-9520-85684B49B8C2}" scale="85" colorId="22">
      <colBreaks count="1" manualBreakCount="1">
        <brk id="6"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showPageBreaks="1" printArea="1">
      <colBreaks count="1" manualBreakCount="1">
        <brk id="6" max="1048575" man="1"/>
      </colBreaks>
      <pageMargins left="0.5" right="0.5" top="0.5" bottom="0.5" header="0.5" footer="0.5"/>
      <printOptions horizontalCentered="1" verticalCentered="1"/>
      <pageSetup scale="70" orientation="portrait" horizontalDpi="300" verticalDpi="300" r:id="rId7"/>
      <headerFooter alignWithMargins="0"/>
    </customSheetView>
    <customSheetView guid="{9A54DEF0-DEC4-4137-89B1-509D03916E27}"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showPageBreaks="1">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1"/>
      <headerFooter alignWithMargins="0"/>
    </customSheetView>
  </customSheetViews>
  <mergeCells count="9">
    <mergeCell ref="G5:J9"/>
    <mergeCell ref="A6:C7"/>
    <mergeCell ref="D6:F10"/>
    <mergeCell ref="K6:O7"/>
    <mergeCell ref="K8:O9"/>
    <mergeCell ref="A9:C12"/>
    <mergeCell ref="G10:J13"/>
    <mergeCell ref="K10:O11"/>
    <mergeCell ref="D11:F13"/>
  </mergeCells>
  <printOptions horizontalCentered="1" verticalCentered="1"/>
  <pageMargins left="0.5" right="0.5" top="0.5" bottom="0.5" header="0.5" footer="0.5"/>
  <pageSetup scale="70" orientation="portrait" horizontalDpi="300" verticalDpi="300" r:id="rId12"/>
  <headerFooter alignWithMargins="0"/>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view="pageBreakPreview" topLeftCell="A16" colorId="22" zoomScale="60" zoomScaleNormal="85" workbookViewId="0"/>
  </sheetViews>
  <sheetFormatPr defaultColWidth="9.6640625" defaultRowHeight="15"/>
  <cols>
    <col min="1" max="1" width="4.6640625" style="9" customWidth="1"/>
    <col min="2" max="2" width="45.6640625" style="9" customWidth="1"/>
    <col min="3" max="4" width="12.6640625" style="9" customWidth="1"/>
    <col min="5" max="5" width="10.33203125" style="9" customWidth="1"/>
    <col min="6" max="6" width="12.6640625" style="9" customWidth="1"/>
    <col min="7" max="7" width="16.33203125" style="9" customWidth="1"/>
    <col min="8" max="16384" width="9.6640625" style="9"/>
  </cols>
  <sheetData>
    <row r="1" spans="1:8">
      <c r="A1" s="999" t="s">
        <v>2036</v>
      </c>
      <c r="B1" s="1000"/>
      <c r="C1" s="1002" t="s">
        <v>3735</v>
      </c>
      <c r="D1" s="1002"/>
      <c r="E1" s="1001" t="s">
        <v>2038</v>
      </c>
      <c r="F1" s="1000"/>
      <c r="G1" s="1003" t="s">
        <v>2039</v>
      </c>
      <c r="H1" s="17"/>
    </row>
    <row r="2" spans="1:8">
      <c r="A2" s="72" t="str">
        <f>'Data Sheet'!$C$25</f>
        <v>Central Hudson Gas &amp; Electric</v>
      </c>
      <c r="B2" s="1005"/>
      <c r="C2" s="9" t="s">
        <v>2058</v>
      </c>
      <c r="E2" s="508" t="s">
        <v>2041</v>
      </c>
      <c r="F2" s="1005"/>
      <c r="G2" s="1345"/>
      <c r="H2" s="17"/>
    </row>
    <row r="3" spans="1:8" ht="15" customHeight="1">
      <c r="A3" s="1008"/>
      <c r="B3" s="1009"/>
      <c r="C3" s="546" t="s">
        <v>3395</v>
      </c>
      <c r="D3" s="546"/>
      <c r="E3" s="836" t="str">
        <f>'Data Sheet'!$C$40</f>
        <v>4/15/2015</v>
      </c>
      <c r="F3" s="1009"/>
      <c r="G3" s="1571" t="str">
        <f>'Data Sheet'!$C$38</f>
        <v>12/31/14</v>
      </c>
      <c r="H3" s="17"/>
    </row>
    <row r="4" spans="1:8" ht="15" customHeight="1">
      <c r="A4" s="1434" t="s">
        <v>601</v>
      </c>
      <c r="B4" s="1435"/>
      <c r="C4" s="1435"/>
      <c r="D4" s="1435"/>
      <c r="E4" s="1435"/>
      <c r="F4" s="1435"/>
      <c r="G4" s="1436"/>
      <c r="H4" s="17"/>
    </row>
    <row r="5" spans="1:8">
      <c r="A5" s="1004"/>
      <c r="B5" s="1445" t="s">
        <v>602</v>
      </c>
      <c r="C5" s="1445" t="s">
        <v>2657</v>
      </c>
      <c r="D5" s="1445" t="s">
        <v>1943</v>
      </c>
      <c r="E5" s="508" t="s">
        <v>603</v>
      </c>
      <c r="F5" s="1005"/>
      <c r="G5" s="1345"/>
      <c r="H5" s="17"/>
    </row>
    <row r="6" spans="1:8">
      <c r="A6" s="1004"/>
      <c r="B6" s="2341" t="s">
        <v>4005</v>
      </c>
      <c r="C6" s="1445" t="s">
        <v>2079</v>
      </c>
      <c r="D6" s="1445" t="s">
        <v>604</v>
      </c>
      <c r="E6" s="1448" t="s">
        <v>605</v>
      </c>
      <c r="F6" s="1449"/>
      <c r="G6" s="1345"/>
      <c r="H6" s="17"/>
    </row>
    <row r="7" spans="1:8">
      <c r="A7" s="1004"/>
      <c r="B7" s="2341"/>
      <c r="C7" s="1445" t="s">
        <v>606</v>
      </c>
      <c r="D7" s="1445" t="s">
        <v>607</v>
      </c>
      <c r="E7" s="1445" t="s">
        <v>213</v>
      </c>
      <c r="F7" s="1348"/>
      <c r="G7" s="1359" t="s">
        <v>2075</v>
      </c>
      <c r="H7" s="17"/>
    </row>
    <row r="8" spans="1:8">
      <c r="A8" s="1346" t="s">
        <v>1964</v>
      </c>
      <c r="B8" s="2341"/>
      <c r="C8" s="508"/>
      <c r="D8" s="508"/>
      <c r="E8" s="1445" t="s">
        <v>608</v>
      </c>
      <c r="F8" s="1358" t="s">
        <v>2079</v>
      </c>
      <c r="G8" s="1359" t="s">
        <v>2846</v>
      </c>
      <c r="H8" s="17"/>
    </row>
    <row r="9" spans="1:8">
      <c r="A9" s="1364" t="s">
        <v>1967</v>
      </c>
      <c r="B9" s="1485" t="s">
        <v>3423</v>
      </c>
      <c r="C9" s="1452" t="s">
        <v>3424</v>
      </c>
      <c r="D9" s="1452" t="s">
        <v>3425</v>
      </c>
      <c r="E9" s="1452" t="s">
        <v>3426</v>
      </c>
      <c r="F9" s="1451" t="s">
        <v>2672</v>
      </c>
      <c r="G9" s="1486" t="s">
        <v>2673</v>
      </c>
      <c r="H9" s="17"/>
    </row>
    <row r="10" spans="1:8">
      <c r="A10" s="1004">
        <v>1</v>
      </c>
      <c r="B10" s="508"/>
      <c r="C10" s="383"/>
      <c r="D10" s="383"/>
      <c r="E10" s="508"/>
      <c r="F10" s="386"/>
      <c r="G10" s="387"/>
      <c r="H10" s="17"/>
    </row>
    <row r="11" spans="1:8">
      <c r="A11" s="1004">
        <v>2</v>
      </c>
      <c r="B11" s="508"/>
      <c r="C11" s="378"/>
      <c r="D11" s="378"/>
      <c r="E11" s="508"/>
      <c r="F11" s="388"/>
      <c r="G11" s="382"/>
      <c r="H11" s="17"/>
    </row>
    <row r="12" spans="1:8">
      <c r="A12" s="1004">
        <v>3</v>
      </c>
      <c r="B12" s="508"/>
      <c r="C12" s="378"/>
      <c r="D12" s="378"/>
      <c r="E12" s="508"/>
      <c r="F12" s="388"/>
      <c r="G12" s="382"/>
      <c r="H12" s="17"/>
    </row>
    <row r="13" spans="1:8">
      <c r="A13" s="1004">
        <v>4</v>
      </c>
      <c r="B13" s="508"/>
      <c r="C13" s="378"/>
      <c r="D13" s="378"/>
      <c r="E13" s="508"/>
      <c r="F13" s="388"/>
      <c r="G13" s="382"/>
      <c r="H13" s="17"/>
    </row>
    <row r="14" spans="1:8">
      <c r="A14" s="1004">
        <v>5</v>
      </c>
      <c r="B14" s="508"/>
      <c r="C14" s="378"/>
      <c r="D14" s="378"/>
      <c r="E14" s="508"/>
      <c r="F14" s="388"/>
      <c r="G14" s="382"/>
      <c r="H14" s="17"/>
    </row>
    <row r="15" spans="1:8">
      <c r="A15" s="1004">
        <v>6</v>
      </c>
      <c r="B15" s="508"/>
      <c r="C15" s="378"/>
      <c r="D15" s="378"/>
      <c r="E15" s="508"/>
      <c r="F15" s="388"/>
      <c r="G15" s="382"/>
      <c r="H15" s="17"/>
    </row>
    <row r="16" spans="1:8">
      <c r="A16" s="1004">
        <v>7</v>
      </c>
      <c r="B16" s="508"/>
      <c r="C16" s="378"/>
      <c r="D16" s="378"/>
      <c r="E16" s="508"/>
      <c r="F16" s="388"/>
      <c r="G16" s="382"/>
      <c r="H16" s="17"/>
    </row>
    <row r="17" spans="1:8">
      <c r="A17" s="1004">
        <v>8</v>
      </c>
      <c r="B17" s="508"/>
      <c r="C17" s="378"/>
      <c r="D17" s="378"/>
      <c r="E17" s="508"/>
      <c r="F17" s="388"/>
      <c r="G17" s="382"/>
      <c r="H17" s="17"/>
    </row>
    <row r="18" spans="1:8">
      <c r="A18" s="1004">
        <v>9</v>
      </c>
      <c r="B18" s="508"/>
      <c r="C18" s="378"/>
      <c r="D18" s="378"/>
      <c r="E18" s="508"/>
      <c r="F18" s="388"/>
      <c r="G18" s="382"/>
      <c r="H18" s="17"/>
    </row>
    <row r="19" spans="1:8">
      <c r="A19" s="1004">
        <v>10</v>
      </c>
      <c r="B19" s="508"/>
      <c r="C19" s="378"/>
      <c r="D19" s="378"/>
      <c r="E19" s="508"/>
      <c r="F19" s="388"/>
      <c r="G19" s="382"/>
      <c r="H19" s="17"/>
    </row>
    <row r="20" spans="1:8">
      <c r="A20" s="1004">
        <v>11</v>
      </c>
      <c r="B20" s="508"/>
      <c r="C20" s="378"/>
      <c r="D20" s="378"/>
      <c r="E20" s="508"/>
      <c r="F20" s="388"/>
      <c r="G20" s="382"/>
      <c r="H20" s="17"/>
    </row>
    <row r="21" spans="1:8">
      <c r="A21" s="1004">
        <v>12</v>
      </c>
      <c r="B21" s="508"/>
      <c r="C21" s="378"/>
      <c r="D21" s="378"/>
      <c r="E21" s="508"/>
      <c r="F21" s="388"/>
      <c r="G21" s="382"/>
      <c r="H21" s="17"/>
    </row>
    <row r="22" spans="1:8">
      <c r="A22" s="1004">
        <v>13</v>
      </c>
      <c r="B22" s="508"/>
      <c r="C22" s="378"/>
      <c r="D22" s="378"/>
      <c r="E22" s="508"/>
      <c r="F22" s="388"/>
      <c r="G22" s="382"/>
      <c r="H22" s="17"/>
    </row>
    <row r="23" spans="1:8">
      <c r="A23" s="1004">
        <v>14</v>
      </c>
      <c r="B23" s="508"/>
      <c r="C23" s="378"/>
      <c r="D23" s="378"/>
      <c r="E23" s="508"/>
      <c r="F23" s="388"/>
      <c r="G23" s="382"/>
      <c r="H23" s="17"/>
    </row>
    <row r="24" spans="1:8">
      <c r="A24" s="1004">
        <v>15</v>
      </c>
      <c r="B24" s="508"/>
      <c r="C24" s="378"/>
      <c r="D24" s="378"/>
      <c r="E24" s="508"/>
      <c r="F24" s="388"/>
      <c r="G24" s="382"/>
      <c r="H24" s="17"/>
    </row>
    <row r="25" spans="1:8">
      <c r="A25" s="1004">
        <v>16</v>
      </c>
      <c r="B25" s="508"/>
      <c r="C25" s="378"/>
      <c r="D25" s="378"/>
      <c r="E25" s="508"/>
      <c r="F25" s="388"/>
      <c r="G25" s="382"/>
      <c r="H25" s="17"/>
    </row>
    <row r="26" spans="1:8">
      <c r="A26" s="1004">
        <v>17</v>
      </c>
      <c r="B26" s="508"/>
      <c r="C26" s="378"/>
      <c r="D26" s="378"/>
      <c r="E26" s="508"/>
      <c r="F26" s="388"/>
      <c r="G26" s="382"/>
      <c r="H26" s="17"/>
    </row>
    <row r="27" spans="1:8">
      <c r="A27" s="1004">
        <v>18</v>
      </c>
      <c r="B27" s="508"/>
      <c r="C27" s="378"/>
      <c r="D27" s="378"/>
      <c r="E27" s="508"/>
      <c r="F27" s="388"/>
      <c r="G27" s="382"/>
      <c r="H27" s="17"/>
    </row>
    <row r="28" spans="1:8">
      <c r="A28" s="1008">
        <v>19</v>
      </c>
      <c r="B28" s="564"/>
      <c r="C28" s="374"/>
      <c r="D28" s="374"/>
      <c r="E28" s="564"/>
      <c r="F28" s="389"/>
      <c r="G28" s="390"/>
      <c r="H28" s="17"/>
    </row>
    <row r="29" spans="1:8">
      <c r="A29" s="1008">
        <v>20</v>
      </c>
      <c r="B29" s="564" t="s">
        <v>209</v>
      </c>
      <c r="C29" s="391">
        <f>SUM(C10:C28)</f>
        <v>0</v>
      </c>
      <c r="D29" s="391">
        <f>SUM(D10:D28)</f>
        <v>0</v>
      </c>
      <c r="E29" s="1487"/>
      <c r="F29" s="393">
        <f>SUM(F10:F28)</f>
        <v>0</v>
      </c>
      <c r="G29" s="394">
        <f>SUM(G10:G28)</f>
        <v>0</v>
      </c>
      <c r="H29" s="17"/>
    </row>
    <row r="30" spans="1:8">
      <c r="A30" s="1434" t="s">
        <v>609</v>
      </c>
      <c r="B30" s="1435"/>
      <c r="C30" s="1435"/>
      <c r="D30" s="1435"/>
      <c r="E30" s="1435"/>
      <c r="F30" s="1435"/>
      <c r="G30" s="1436"/>
      <c r="H30" s="17"/>
    </row>
    <row r="31" spans="1:8">
      <c r="A31" s="1004"/>
      <c r="B31" s="1488" t="s">
        <v>610</v>
      </c>
      <c r="C31" s="1445" t="s">
        <v>611</v>
      </c>
      <c r="D31" s="1445" t="s">
        <v>612</v>
      </c>
      <c r="E31" s="508" t="s">
        <v>603</v>
      </c>
      <c r="F31" s="1005"/>
      <c r="G31" s="1345"/>
      <c r="H31" s="17"/>
    </row>
    <row r="32" spans="1:8">
      <c r="A32" s="1004"/>
      <c r="B32" s="2341" t="s">
        <v>4006</v>
      </c>
      <c r="C32" s="1445" t="s">
        <v>613</v>
      </c>
      <c r="D32" s="1445" t="s">
        <v>604</v>
      </c>
      <c r="E32" s="1448" t="s">
        <v>605</v>
      </c>
      <c r="F32" s="1449"/>
      <c r="G32" s="1345"/>
      <c r="H32" s="17"/>
    </row>
    <row r="33" spans="1:8">
      <c r="A33" s="1346" t="s">
        <v>1964</v>
      </c>
      <c r="B33" s="2341"/>
      <c r="C33" s="1445" t="s">
        <v>614</v>
      </c>
      <c r="D33" s="1445" t="s">
        <v>607</v>
      </c>
      <c r="E33" s="1445" t="s">
        <v>213</v>
      </c>
      <c r="F33" s="1348"/>
      <c r="G33" s="1359" t="s">
        <v>2075</v>
      </c>
      <c r="H33" s="17"/>
    </row>
    <row r="34" spans="1:8">
      <c r="A34" s="1346" t="s">
        <v>1967</v>
      </c>
      <c r="B34" s="2341"/>
      <c r="C34" s="508"/>
      <c r="D34" s="508"/>
      <c r="E34" s="1445" t="s">
        <v>608</v>
      </c>
      <c r="F34" s="1358" t="s">
        <v>2079</v>
      </c>
      <c r="G34" s="1359" t="s">
        <v>2846</v>
      </c>
      <c r="H34" s="17"/>
    </row>
    <row r="35" spans="1:8">
      <c r="A35" s="1008"/>
      <c r="B35" s="1485" t="s">
        <v>3423</v>
      </c>
      <c r="C35" s="1452" t="s">
        <v>3424</v>
      </c>
      <c r="D35" s="1452" t="s">
        <v>3425</v>
      </c>
      <c r="E35" s="1452" t="s">
        <v>3426</v>
      </c>
      <c r="F35" s="1451" t="s">
        <v>2672</v>
      </c>
      <c r="G35" s="1486" t="s">
        <v>2673</v>
      </c>
      <c r="H35" s="17"/>
    </row>
    <row r="36" spans="1:8">
      <c r="A36" s="1004">
        <v>21</v>
      </c>
      <c r="B36" s="508"/>
      <c r="C36" s="383"/>
      <c r="D36" s="383"/>
      <c r="E36" s="508"/>
      <c r="F36" s="386"/>
      <c r="G36" s="387"/>
      <c r="H36" s="17"/>
    </row>
    <row r="37" spans="1:8">
      <c r="A37" s="1004">
        <v>22</v>
      </c>
      <c r="B37" s="508"/>
      <c r="C37" s="378"/>
      <c r="D37" s="378"/>
      <c r="E37" s="508"/>
      <c r="F37" s="388"/>
      <c r="G37" s="382"/>
      <c r="H37" s="17"/>
    </row>
    <row r="38" spans="1:8">
      <c r="A38" s="1004">
        <v>23</v>
      </c>
      <c r="B38" s="508"/>
      <c r="C38" s="378"/>
      <c r="D38" s="378"/>
      <c r="E38" s="508"/>
      <c r="F38" s="388"/>
      <c r="G38" s="382"/>
      <c r="H38" s="17"/>
    </row>
    <row r="39" spans="1:8">
      <c r="A39" s="1004">
        <v>24</v>
      </c>
      <c r="B39" s="508"/>
      <c r="C39" s="378"/>
      <c r="D39" s="378"/>
      <c r="E39" s="508"/>
      <c r="F39" s="388"/>
      <c r="G39" s="382"/>
      <c r="H39" s="17"/>
    </row>
    <row r="40" spans="1:8">
      <c r="A40" s="1004">
        <v>25</v>
      </c>
      <c r="B40" s="508"/>
      <c r="C40" s="378"/>
      <c r="D40" s="378"/>
      <c r="E40" s="508"/>
      <c r="F40" s="388"/>
      <c r="G40" s="382"/>
      <c r="H40" s="17"/>
    </row>
    <row r="41" spans="1:8">
      <c r="A41" s="1004">
        <v>26</v>
      </c>
      <c r="B41" s="508"/>
      <c r="C41" s="378"/>
      <c r="D41" s="378"/>
      <c r="E41" s="508"/>
      <c r="F41" s="388"/>
      <c r="G41" s="382"/>
      <c r="H41" s="17"/>
    </row>
    <row r="42" spans="1:8">
      <c r="A42" s="1004">
        <v>27</v>
      </c>
      <c r="B42" s="508"/>
      <c r="C42" s="378"/>
      <c r="D42" s="378"/>
      <c r="E42" s="508"/>
      <c r="F42" s="388"/>
      <c r="G42" s="382"/>
      <c r="H42" s="17"/>
    </row>
    <row r="43" spans="1:8">
      <c r="A43" s="1004">
        <v>28</v>
      </c>
      <c r="B43" s="508"/>
      <c r="C43" s="378"/>
      <c r="D43" s="378"/>
      <c r="E43" s="508"/>
      <c r="F43" s="388"/>
      <c r="G43" s="382"/>
      <c r="H43" s="17"/>
    </row>
    <row r="44" spans="1:8">
      <c r="A44" s="1004">
        <v>29</v>
      </c>
      <c r="B44" s="508"/>
      <c r="C44" s="378"/>
      <c r="D44" s="378"/>
      <c r="E44" s="508"/>
      <c r="F44" s="388"/>
      <c r="G44" s="382"/>
      <c r="H44" s="17"/>
    </row>
    <row r="45" spans="1:8">
      <c r="A45" s="1004">
        <v>30</v>
      </c>
      <c r="B45" s="508"/>
      <c r="C45" s="378"/>
      <c r="D45" s="378"/>
      <c r="E45" s="508"/>
      <c r="F45" s="388"/>
      <c r="G45" s="382"/>
      <c r="H45" s="17"/>
    </row>
    <row r="46" spans="1:8">
      <c r="A46" s="1004">
        <v>31</v>
      </c>
      <c r="B46" s="508"/>
      <c r="C46" s="378"/>
      <c r="D46" s="378"/>
      <c r="E46" s="508"/>
      <c r="F46" s="388"/>
      <c r="G46" s="382"/>
      <c r="H46" s="17"/>
    </row>
    <row r="47" spans="1:8">
      <c r="A47" s="1004">
        <v>32</v>
      </c>
      <c r="B47" s="508"/>
      <c r="C47" s="378"/>
      <c r="D47" s="378"/>
      <c r="E47" s="508"/>
      <c r="F47" s="388"/>
      <c r="G47" s="382"/>
      <c r="H47" s="17"/>
    </row>
    <row r="48" spans="1:8">
      <c r="A48" s="1004">
        <v>33</v>
      </c>
      <c r="B48" s="508"/>
      <c r="C48" s="378"/>
      <c r="D48" s="378"/>
      <c r="E48" s="508"/>
      <c r="F48" s="388"/>
      <c r="G48" s="382"/>
      <c r="H48" s="17"/>
    </row>
    <row r="49" spans="1:8">
      <c r="A49" s="1004">
        <v>34</v>
      </c>
      <c r="B49" s="508"/>
      <c r="C49" s="378"/>
      <c r="D49" s="378"/>
      <c r="E49" s="508"/>
      <c r="F49" s="388"/>
      <c r="G49" s="382"/>
      <c r="H49" s="17"/>
    </row>
    <row r="50" spans="1:8">
      <c r="A50" s="1004">
        <v>35</v>
      </c>
      <c r="B50" s="508"/>
      <c r="C50" s="378"/>
      <c r="D50" s="378"/>
      <c r="E50" s="378"/>
      <c r="F50" s="388"/>
      <c r="G50" s="382"/>
      <c r="H50" s="17"/>
    </row>
    <row r="51" spans="1:8">
      <c r="A51" s="1004">
        <v>36</v>
      </c>
      <c r="B51" s="508"/>
      <c r="C51" s="378"/>
      <c r="D51" s="378"/>
      <c r="E51" s="508"/>
      <c r="F51" s="388"/>
      <c r="G51" s="382"/>
      <c r="H51" s="17"/>
    </row>
    <row r="52" spans="1:8">
      <c r="A52" s="1004">
        <v>37</v>
      </c>
      <c r="B52" s="508"/>
      <c r="C52" s="378"/>
      <c r="D52" s="378"/>
      <c r="E52" s="508"/>
      <c r="F52" s="388"/>
      <c r="G52" s="382"/>
      <c r="H52" s="17"/>
    </row>
    <row r="53" spans="1:8">
      <c r="A53" s="1004">
        <v>38</v>
      </c>
      <c r="B53" s="508"/>
      <c r="C53" s="378"/>
      <c r="D53" s="378"/>
      <c r="E53" s="508"/>
      <c r="F53" s="388"/>
      <c r="G53" s="382"/>
      <c r="H53" s="17"/>
    </row>
    <row r="54" spans="1:8">
      <c r="A54" s="1004">
        <v>39</v>
      </c>
      <c r="B54" s="508"/>
      <c r="C54" s="378"/>
      <c r="D54" s="378"/>
      <c r="E54" s="508"/>
      <c r="F54" s="388"/>
      <c r="G54" s="382"/>
      <c r="H54" s="17"/>
    </row>
    <row r="55" spans="1:8">
      <c r="A55" s="1004">
        <v>40</v>
      </c>
      <c r="B55" s="508"/>
      <c r="C55" s="378"/>
      <c r="D55" s="378"/>
      <c r="E55" s="508"/>
      <c r="F55" s="388"/>
      <c r="G55" s="382"/>
      <c r="H55" s="17"/>
    </row>
    <row r="56" spans="1:8">
      <c r="A56" s="1004">
        <v>41</v>
      </c>
      <c r="B56" s="508"/>
      <c r="C56" s="378"/>
      <c r="D56" s="378"/>
      <c r="E56" s="508"/>
      <c r="F56" s="388"/>
      <c r="G56" s="382"/>
      <c r="H56" s="17"/>
    </row>
    <row r="57" spans="1:8">
      <c r="A57" s="1004">
        <v>42</v>
      </c>
      <c r="B57" s="508"/>
      <c r="C57" s="378"/>
      <c r="D57" s="378"/>
      <c r="E57" s="508"/>
      <c r="F57" s="388"/>
      <c r="G57" s="382"/>
      <c r="H57" s="17"/>
    </row>
    <row r="58" spans="1:8">
      <c r="A58" s="1004">
        <v>43</v>
      </c>
      <c r="B58" s="508"/>
      <c r="C58" s="378"/>
      <c r="D58" s="378"/>
      <c r="E58" s="508"/>
      <c r="F58" s="388"/>
      <c r="G58" s="382"/>
      <c r="H58" s="17"/>
    </row>
    <row r="59" spans="1:8">
      <c r="A59" s="1004">
        <v>44</v>
      </c>
      <c r="B59" s="508"/>
      <c r="C59" s="378"/>
      <c r="D59" s="378"/>
      <c r="E59" s="508"/>
      <c r="F59" s="388"/>
      <c r="G59" s="382"/>
      <c r="H59" s="17"/>
    </row>
    <row r="60" spans="1:8">
      <c r="A60" s="1004">
        <v>45</v>
      </c>
      <c r="B60" s="508"/>
      <c r="C60" s="378"/>
      <c r="D60" s="378"/>
      <c r="E60" s="508"/>
      <c r="F60" s="388"/>
      <c r="G60" s="382"/>
      <c r="H60" s="17"/>
    </row>
    <row r="61" spans="1:8">
      <c r="A61" s="1004">
        <v>46</v>
      </c>
      <c r="B61" s="508"/>
      <c r="C61" s="378"/>
      <c r="D61" s="378"/>
      <c r="E61" s="508"/>
      <c r="F61" s="388"/>
      <c r="G61" s="382"/>
      <c r="H61" s="17"/>
    </row>
    <row r="62" spans="1:8">
      <c r="A62" s="1004">
        <v>47</v>
      </c>
      <c r="B62" s="508"/>
      <c r="C62" s="378"/>
      <c r="D62" s="378"/>
      <c r="E62" s="508"/>
      <c r="F62" s="388"/>
      <c r="G62" s="382"/>
      <c r="H62" s="17"/>
    </row>
    <row r="63" spans="1:8">
      <c r="A63" s="1008">
        <v>48</v>
      </c>
      <c r="B63" s="564"/>
      <c r="C63" s="374"/>
      <c r="D63" s="374"/>
      <c r="E63" s="564"/>
      <c r="F63" s="389"/>
      <c r="G63" s="390"/>
      <c r="H63" s="17"/>
    </row>
    <row r="64" spans="1:8" ht="15.75" thickBot="1">
      <c r="A64" s="1020">
        <v>49</v>
      </c>
      <c r="B64" s="1489" t="s">
        <v>209</v>
      </c>
      <c r="C64" s="379">
        <f>SUM(C36:C63)</f>
        <v>0</v>
      </c>
      <c r="D64" s="379">
        <f>SUM(D36:D63)</f>
        <v>0</v>
      </c>
      <c r="E64" s="1490"/>
      <c r="F64" s="396">
        <f>SUM(F36:F63)</f>
        <v>0</v>
      </c>
      <c r="G64" s="397">
        <f>SUM(G36:G63)</f>
        <v>0</v>
      </c>
      <c r="H64" s="17"/>
    </row>
    <row r="65" spans="1:8">
      <c r="A65" s="9" t="s">
        <v>615</v>
      </c>
      <c r="G65" s="1341" t="s">
        <v>616</v>
      </c>
      <c r="H65" s="17"/>
    </row>
    <row r="66" spans="1:8">
      <c r="A66" s="12" t="s">
        <v>617</v>
      </c>
      <c r="B66" s="12"/>
      <c r="C66" s="12"/>
      <c r="D66" s="12"/>
      <c r="E66" s="12"/>
      <c r="F66" s="12"/>
      <c r="G66" s="12"/>
      <c r="H66" s="17"/>
    </row>
    <row r="67" spans="1:8">
      <c r="A67"/>
      <c r="B67"/>
      <c r="C67"/>
      <c r="D67"/>
      <c r="E67"/>
      <c r="F67"/>
      <c r="G67"/>
      <c r="H67" s="17"/>
    </row>
    <row r="68" spans="1:8">
      <c r="A68" s="69"/>
      <c r="B68" s="69"/>
      <c r="C68" s="69"/>
      <c r="D68" s="69"/>
      <c r="E68" s="69"/>
      <c r="F68" s="69"/>
      <c r="G68" s="69"/>
      <c r="H68" s="17"/>
    </row>
    <row r="69" spans="1:8">
      <c r="A69" s="69"/>
      <c r="B69" s="69"/>
      <c r="C69" s="69"/>
      <c r="D69" s="69"/>
      <c r="E69" s="69"/>
      <c r="F69" s="69"/>
      <c r="G69" s="69"/>
      <c r="H69" s="17"/>
    </row>
    <row r="70" spans="1:8">
      <c r="A70" s="69"/>
      <c r="B70" s="69"/>
      <c r="C70" s="69"/>
      <c r="D70" s="69"/>
      <c r="E70" s="69"/>
      <c r="F70" s="69"/>
      <c r="G70" s="69"/>
      <c r="H70" s="17"/>
    </row>
    <row r="71" spans="1:8">
      <c r="A71" s="69"/>
      <c r="B71" s="69"/>
      <c r="C71" s="69"/>
      <c r="D71" s="69"/>
      <c r="E71" s="69"/>
      <c r="F71" s="69"/>
      <c r="G71" s="69"/>
      <c r="H71" s="17"/>
    </row>
    <row r="72" spans="1:8">
      <c r="A72" s="69"/>
      <c r="B72" s="69"/>
      <c r="C72" s="69"/>
      <c r="D72" s="69"/>
      <c r="E72" s="69"/>
      <c r="F72" s="69"/>
      <c r="G72" s="69"/>
      <c r="H72" s="17"/>
    </row>
    <row r="73" spans="1:8">
      <c r="A73" s="69"/>
      <c r="B73" s="69"/>
      <c r="C73" s="69"/>
      <c r="D73" s="69"/>
      <c r="E73" s="69"/>
      <c r="F73" s="69"/>
      <c r="G73" s="69"/>
      <c r="H73" s="17"/>
    </row>
    <row r="74" spans="1:8">
      <c r="A74" s="17"/>
      <c r="B74" s="17"/>
      <c r="C74" s="17"/>
      <c r="D74" s="17"/>
      <c r="E74" s="17"/>
      <c r="F74" s="17"/>
      <c r="G74" s="17"/>
      <c r="H74" s="17"/>
    </row>
    <row r="75" spans="1:8">
      <c r="A75" s="17"/>
      <c r="B75" s="17"/>
      <c r="C75" s="17"/>
      <c r="D75" s="17"/>
      <c r="E75" s="17"/>
      <c r="F75" s="17"/>
      <c r="G75" s="17"/>
      <c r="H75" s="17"/>
    </row>
    <row r="76" spans="1:8">
      <c r="A76" s="17"/>
      <c r="B76" s="17"/>
      <c r="C76" s="17"/>
      <c r="D76" s="17"/>
      <c r="E76" s="17"/>
      <c r="F76" s="17"/>
      <c r="G76" s="17"/>
      <c r="H76" s="17"/>
    </row>
    <row r="77" spans="1:8">
      <c r="A77" s="17"/>
      <c r="B77" s="17"/>
      <c r="C77" s="17"/>
      <c r="D77" s="17"/>
      <c r="E77" s="17"/>
      <c r="F77" s="17"/>
      <c r="G77" s="17"/>
      <c r="H77" s="17"/>
    </row>
    <row r="78" spans="1:8">
      <c r="A78" s="17"/>
      <c r="B78" s="17"/>
      <c r="C78" s="17"/>
      <c r="D78" s="17"/>
      <c r="E78" s="17"/>
      <c r="F78" s="17"/>
      <c r="G78" s="17"/>
      <c r="H78" s="17"/>
    </row>
    <row r="79" spans="1:8">
      <c r="A79" s="17"/>
      <c r="B79" s="17"/>
      <c r="C79" s="17"/>
      <c r="D79" s="17"/>
      <c r="E79" s="17"/>
      <c r="F79" s="17"/>
      <c r="G79" s="17"/>
      <c r="H79" s="17"/>
    </row>
    <row r="80" spans="1:8">
      <c r="A80" s="17"/>
      <c r="B80" s="17"/>
      <c r="C80" s="17"/>
      <c r="D80" s="17"/>
      <c r="E80" s="17"/>
      <c r="F80" s="17"/>
      <c r="G80" s="17"/>
      <c r="H80" s="17"/>
    </row>
    <row r="81" spans="1:8">
      <c r="A81" s="17"/>
      <c r="B81" s="17"/>
      <c r="C81" s="17"/>
      <c r="D81" s="17"/>
      <c r="E81" s="17"/>
      <c r="F81" s="17"/>
      <c r="G81" s="17"/>
      <c r="H81" s="17"/>
    </row>
    <row r="82" spans="1:8">
      <c r="A82" s="17"/>
      <c r="B82" s="17"/>
      <c r="C82" s="17"/>
      <c r="D82" s="17"/>
      <c r="E82" s="17"/>
      <c r="F82" s="17"/>
      <c r="G82" s="17"/>
      <c r="H82" s="17"/>
    </row>
    <row r="83" spans="1:8">
      <c r="A83" s="17"/>
      <c r="B83" s="17"/>
      <c r="C83" s="17"/>
      <c r="D83" s="17"/>
      <c r="E83" s="17"/>
      <c r="F83" s="17"/>
      <c r="G83" s="17"/>
      <c r="H83" s="17"/>
    </row>
    <row r="84" spans="1:8">
      <c r="A84" s="17"/>
      <c r="B84" s="17"/>
      <c r="C84" s="17"/>
      <c r="D84" s="17"/>
      <c r="E84" s="17"/>
      <c r="F84" s="17"/>
      <c r="G84" s="17"/>
      <c r="H84" s="17"/>
    </row>
    <row r="85" spans="1:8">
      <c r="A85" s="17"/>
      <c r="B85" s="17"/>
      <c r="C85" s="17"/>
      <c r="D85" s="17"/>
      <c r="E85" s="17"/>
      <c r="F85" s="17"/>
      <c r="G85" s="17"/>
      <c r="H85" s="17"/>
    </row>
    <row r="86" spans="1:8">
      <c r="A86" s="17"/>
      <c r="B86" s="17"/>
      <c r="C86" s="17"/>
      <c r="D86" s="17"/>
      <c r="E86" s="17"/>
      <c r="F86" s="17"/>
      <c r="G86" s="17"/>
      <c r="H86" s="17"/>
    </row>
    <row r="87" spans="1:8">
      <c r="A87" s="17"/>
      <c r="B87" s="17"/>
      <c r="C87" s="17"/>
      <c r="D87" s="17"/>
      <c r="E87" s="17"/>
      <c r="F87" s="17"/>
      <c r="G87" s="17"/>
      <c r="H87" s="17"/>
    </row>
    <row r="88" spans="1:8" ht="15.75">
      <c r="A88" s="71"/>
      <c r="B88" s="17"/>
      <c r="C88" s="17"/>
      <c r="D88" s="17"/>
      <c r="E88" s="17"/>
      <c r="F88" s="17"/>
      <c r="G88" s="17"/>
      <c r="H88" s="17"/>
    </row>
    <row r="89" spans="1:8">
      <c r="A89" s="17"/>
      <c r="B89" s="17"/>
      <c r="C89" s="17"/>
      <c r="D89" s="17"/>
      <c r="E89" s="17"/>
      <c r="F89" s="17"/>
      <c r="G89" s="17"/>
      <c r="H89" s="17"/>
    </row>
    <row r="90" spans="1:8">
      <c r="A90" s="17"/>
      <c r="B90" s="17"/>
      <c r="C90" s="17"/>
      <c r="D90" s="17"/>
      <c r="E90" s="17"/>
      <c r="F90" s="17"/>
      <c r="G90" s="17"/>
      <c r="H90" s="17"/>
    </row>
    <row r="91" spans="1:8">
      <c r="A91" s="17"/>
      <c r="B91" s="17"/>
      <c r="C91" s="17"/>
      <c r="D91" s="17"/>
      <c r="E91" s="17"/>
      <c r="F91" s="17"/>
      <c r="G91" s="17"/>
      <c r="H91" s="17"/>
    </row>
    <row r="92" spans="1:8">
      <c r="A92" s="17"/>
      <c r="B92" s="17"/>
      <c r="C92" s="17"/>
      <c r="D92" s="17"/>
      <c r="E92" s="17"/>
      <c r="F92" s="17"/>
      <c r="G92" s="17"/>
      <c r="H92" s="17"/>
    </row>
    <row r="93" spans="1:8">
      <c r="A93" s="17"/>
      <c r="B93" s="17"/>
      <c r="C93" s="17"/>
      <c r="D93" s="17"/>
      <c r="E93" s="17"/>
      <c r="F93" s="17"/>
      <c r="G93" s="17"/>
      <c r="H93" s="17"/>
    </row>
    <row r="94" spans="1:8">
      <c r="A94" s="17"/>
      <c r="B94" s="17"/>
      <c r="C94" s="17"/>
      <c r="D94" s="17"/>
      <c r="E94" s="17"/>
      <c r="F94" s="17"/>
      <c r="G94" s="17"/>
      <c r="H94" s="17"/>
    </row>
    <row r="95" spans="1:8">
      <c r="A95" s="17"/>
      <c r="B95" s="17"/>
      <c r="C95" s="17"/>
      <c r="D95" s="17"/>
      <c r="E95" s="17"/>
      <c r="F95" s="17"/>
      <c r="G95" s="17"/>
      <c r="H95" s="17"/>
    </row>
    <row r="96" spans="1:8">
      <c r="A96" s="17"/>
      <c r="B96" s="17"/>
      <c r="C96" s="17"/>
      <c r="D96" s="17"/>
      <c r="E96" s="17"/>
      <c r="F96" s="17"/>
      <c r="G96" s="17"/>
      <c r="H96" s="17"/>
    </row>
    <row r="97" spans="1:8">
      <c r="A97" s="17"/>
      <c r="B97" s="17"/>
      <c r="C97" s="17"/>
      <c r="D97" s="17"/>
      <c r="E97" s="17"/>
      <c r="F97" s="17"/>
      <c r="G97" s="17"/>
      <c r="H97" s="17"/>
    </row>
    <row r="98" spans="1:8">
      <c r="A98" s="17"/>
      <c r="B98" s="17"/>
      <c r="C98" s="17"/>
      <c r="D98" s="17"/>
      <c r="E98" s="17"/>
      <c r="F98" s="17"/>
      <c r="G98" s="17"/>
      <c r="H98" s="17"/>
    </row>
    <row r="99" spans="1:8">
      <c r="A99" s="17"/>
      <c r="B99" s="17"/>
      <c r="C99" s="17"/>
      <c r="D99" s="17"/>
      <c r="E99" s="17"/>
      <c r="F99" s="17"/>
      <c r="G99" s="17"/>
      <c r="H99" s="17"/>
    </row>
    <row r="100" spans="1:8">
      <c r="A100" s="17"/>
      <c r="B100" s="17"/>
      <c r="C100" s="17"/>
      <c r="D100" s="17"/>
      <c r="E100" s="17"/>
      <c r="F100" s="17"/>
      <c r="G100" s="17"/>
      <c r="H100" s="17"/>
    </row>
    <row r="101" spans="1:8">
      <c r="A101" s="17"/>
      <c r="B101" s="17"/>
      <c r="C101" s="17"/>
      <c r="D101" s="17"/>
      <c r="E101" s="17"/>
      <c r="F101" s="17"/>
      <c r="G101" s="17"/>
      <c r="H101" s="17"/>
    </row>
    <row r="102" spans="1:8">
      <c r="A102" s="17"/>
      <c r="B102" s="17"/>
      <c r="C102" s="17"/>
      <c r="D102" s="17"/>
      <c r="E102" s="17"/>
      <c r="F102" s="17"/>
      <c r="G102" s="17"/>
      <c r="H102" s="17"/>
    </row>
    <row r="103" spans="1:8">
      <c r="A103" s="17"/>
      <c r="B103" s="17"/>
      <c r="C103" s="17"/>
      <c r="D103" s="17"/>
      <c r="E103" s="17"/>
      <c r="F103" s="17"/>
      <c r="G103" s="17"/>
      <c r="H103" s="17"/>
    </row>
    <row r="104" spans="1:8">
      <c r="A104" s="17"/>
      <c r="B104" s="17"/>
      <c r="C104" s="17"/>
      <c r="D104" s="17"/>
      <c r="E104" s="17"/>
      <c r="F104" s="17"/>
      <c r="G104" s="17"/>
      <c r="H104" s="17"/>
    </row>
    <row r="105" spans="1:8">
      <c r="A105" s="17"/>
      <c r="B105" s="17"/>
      <c r="C105" s="17"/>
      <c r="D105" s="17"/>
      <c r="E105" s="17"/>
      <c r="F105" s="17"/>
      <c r="G105" s="17"/>
      <c r="H105" s="17"/>
    </row>
    <row r="106" spans="1:8">
      <c r="A106" s="17"/>
      <c r="B106" s="17"/>
      <c r="C106" s="17"/>
      <c r="D106" s="17"/>
      <c r="E106" s="17"/>
      <c r="F106" s="17"/>
      <c r="G106" s="17"/>
      <c r="H106" s="17"/>
    </row>
    <row r="107" spans="1:8">
      <c r="A107" s="17"/>
      <c r="B107" s="17"/>
      <c r="C107" s="17"/>
      <c r="D107" s="17"/>
      <c r="E107" s="17"/>
      <c r="F107" s="17"/>
      <c r="G107" s="17"/>
      <c r="H107" s="17"/>
    </row>
    <row r="108" spans="1:8">
      <c r="A108" s="17"/>
      <c r="B108" s="17"/>
      <c r="C108" s="17"/>
      <c r="D108" s="17"/>
      <c r="E108" s="17"/>
      <c r="F108" s="17"/>
      <c r="G108" s="17"/>
      <c r="H108" s="17"/>
    </row>
    <row r="109" spans="1:8">
      <c r="A109" s="17"/>
      <c r="B109" s="17"/>
      <c r="C109" s="17"/>
      <c r="D109" s="17"/>
      <c r="E109" s="17"/>
      <c r="F109" s="17"/>
      <c r="G109" s="17"/>
      <c r="H109" s="17"/>
    </row>
    <row r="110" spans="1:8">
      <c r="A110" s="17"/>
      <c r="B110" s="17"/>
      <c r="C110" s="17"/>
      <c r="D110" s="17"/>
      <c r="E110" s="17"/>
      <c r="F110" s="17"/>
      <c r="G110" s="17"/>
      <c r="H110" s="17"/>
    </row>
    <row r="111" spans="1:8">
      <c r="A111" s="17"/>
      <c r="B111" s="17"/>
      <c r="C111" s="17"/>
      <c r="D111" s="17"/>
      <c r="E111" s="17"/>
      <c r="F111" s="17"/>
      <c r="G111" s="17"/>
      <c r="H111" s="17"/>
    </row>
    <row r="112" spans="1:8">
      <c r="A112" s="17"/>
      <c r="B112" s="17"/>
      <c r="C112" s="17"/>
      <c r="D112" s="17"/>
      <c r="E112" s="17"/>
      <c r="F112" s="17"/>
      <c r="G112" s="17"/>
      <c r="H112" s="17"/>
    </row>
    <row r="113" spans="1:8">
      <c r="A113" s="17"/>
      <c r="B113" s="17"/>
      <c r="C113" s="17"/>
      <c r="D113" s="17"/>
      <c r="E113" s="17"/>
      <c r="F113" s="17"/>
      <c r="G113" s="17"/>
      <c r="H113" s="17"/>
    </row>
    <row r="114" spans="1:8">
      <c r="A114" s="17"/>
      <c r="B114" s="17"/>
      <c r="C114" s="17"/>
      <c r="D114" s="17"/>
      <c r="E114" s="17"/>
      <c r="F114" s="17"/>
      <c r="G114" s="17"/>
      <c r="H114" s="17"/>
    </row>
    <row r="115" spans="1:8">
      <c r="A115" s="17"/>
      <c r="B115" s="17"/>
      <c r="C115" s="17"/>
      <c r="D115" s="17"/>
      <c r="E115" s="17"/>
      <c r="F115" s="17"/>
      <c r="G115" s="17"/>
      <c r="H115" s="17"/>
    </row>
    <row r="116" spans="1:8">
      <c r="A116" s="17"/>
      <c r="B116" s="17"/>
      <c r="C116" s="17"/>
      <c r="D116" s="17"/>
      <c r="E116" s="17"/>
      <c r="F116" s="17"/>
      <c r="G116" s="17"/>
      <c r="H116" s="17"/>
    </row>
    <row r="117" spans="1:8">
      <c r="A117" s="17"/>
      <c r="B117" s="17"/>
      <c r="C117" s="17"/>
      <c r="D117" s="17"/>
      <c r="E117" s="17"/>
      <c r="F117" s="17"/>
      <c r="G117" s="17"/>
      <c r="H117" s="17"/>
    </row>
    <row r="118" spans="1:8">
      <c r="A118" s="17"/>
      <c r="B118" s="17"/>
      <c r="C118" s="17"/>
      <c r="D118" s="17"/>
      <c r="E118" s="17"/>
      <c r="F118" s="17"/>
      <c r="G118" s="17"/>
      <c r="H118" s="17"/>
    </row>
    <row r="119" spans="1:8">
      <c r="A119" s="17"/>
      <c r="B119" s="17"/>
      <c r="C119" s="17"/>
      <c r="D119" s="17"/>
      <c r="E119" s="17"/>
      <c r="F119" s="17"/>
      <c r="G119" s="17"/>
      <c r="H119" s="17"/>
    </row>
    <row r="120" spans="1:8">
      <c r="A120" s="17"/>
      <c r="B120" s="17"/>
      <c r="C120" s="17"/>
      <c r="D120" s="17"/>
      <c r="E120" s="17"/>
      <c r="F120" s="17"/>
      <c r="G120" s="17"/>
      <c r="H120" s="17"/>
    </row>
    <row r="121" spans="1:8">
      <c r="A121" s="17"/>
      <c r="B121" s="17"/>
      <c r="C121" s="17"/>
      <c r="D121" s="17"/>
      <c r="E121" s="17"/>
      <c r="F121" s="17"/>
      <c r="G121" s="17"/>
      <c r="H121" s="17"/>
    </row>
    <row r="122" spans="1:8">
      <c r="A122" s="17"/>
      <c r="B122" s="17"/>
      <c r="C122" s="17"/>
      <c r="D122" s="17"/>
      <c r="E122" s="17"/>
      <c r="F122" s="17"/>
      <c r="G122" s="17"/>
      <c r="H122" s="17"/>
    </row>
    <row r="123" spans="1:8">
      <c r="A123" s="17"/>
      <c r="B123" s="17"/>
      <c r="C123" s="17"/>
      <c r="D123" s="17"/>
      <c r="E123" s="17"/>
      <c r="F123" s="17"/>
      <c r="G123" s="17"/>
      <c r="H123" s="17"/>
    </row>
    <row r="124" spans="1:8">
      <c r="A124" s="17"/>
      <c r="B124" s="17"/>
      <c r="C124" s="17"/>
      <c r="D124" s="17"/>
      <c r="E124" s="17"/>
      <c r="F124" s="17"/>
      <c r="G124" s="17"/>
      <c r="H124" s="17"/>
    </row>
    <row r="125" spans="1:8">
      <c r="A125" s="17"/>
      <c r="B125" s="17"/>
      <c r="C125" s="17"/>
      <c r="D125" s="17"/>
      <c r="E125" s="17"/>
      <c r="F125" s="17"/>
      <c r="G125" s="17"/>
      <c r="H125" s="17"/>
    </row>
    <row r="126" spans="1:8">
      <c r="A126" s="17"/>
      <c r="B126" s="17"/>
      <c r="C126" s="17"/>
      <c r="D126" s="17"/>
      <c r="E126" s="17"/>
      <c r="F126" s="17"/>
      <c r="G126" s="17"/>
      <c r="H126" s="17"/>
    </row>
    <row r="127" spans="1:8">
      <c r="A127" s="17"/>
      <c r="B127" s="17"/>
      <c r="C127" s="17"/>
      <c r="D127" s="17"/>
      <c r="E127" s="17"/>
      <c r="F127" s="17"/>
      <c r="G127" s="17"/>
      <c r="H127" s="17"/>
    </row>
    <row r="128" spans="1:8">
      <c r="A128" s="17"/>
      <c r="B128" s="17"/>
      <c r="C128" s="17"/>
      <c r="D128" s="17"/>
      <c r="E128" s="17"/>
      <c r="F128" s="17"/>
      <c r="G128" s="17"/>
      <c r="H128" s="17"/>
    </row>
    <row r="129" spans="1:8">
      <c r="A129" s="17"/>
      <c r="B129" s="17"/>
      <c r="C129" s="17"/>
      <c r="D129" s="17"/>
      <c r="E129" s="17"/>
      <c r="F129" s="17"/>
      <c r="G129" s="17"/>
      <c r="H129" s="17"/>
    </row>
    <row r="130" spans="1:8">
      <c r="A130" s="17"/>
      <c r="B130" s="17"/>
      <c r="C130" s="17"/>
      <c r="D130" s="17"/>
      <c r="E130" s="17"/>
      <c r="F130" s="17"/>
      <c r="G130" s="17"/>
      <c r="H130" s="17"/>
    </row>
    <row r="131" spans="1:8">
      <c r="A131" s="17"/>
      <c r="B131" s="17"/>
      <c r="C131" s="17"/>
      <c r="D131" s="17"/>
      <c r="E131" s="17"/>
      <c r="F131" s="17"/>
      <c r="G131" s="17"/>
      <c r="H131" s="17"/>
    </row>
    <row r="132" spans="1:8">
      <c r="A132" s="17"/>
      <c r="B132" s="17"/>
      <c r="C132" s="17"/>
      <c r="D132" s="17"/>
      <c r="E132" s="17"/>
      <c r="F132" s="17"/>
      <c r="G132" s="17"/>
      <c r="H132" s="17"/>
    </row>
    <row r="133" spans="1:8">
      <c r="A133" s="17"/>
      <c r="B133" s="17"/>
      <c r="C133" s="17"/>
      <c r="D133" s="17"/>
      <c r="E133" s="17"/>
      <c r="F133" s="17"/>
      <c r="G133" s="17"/>
      <c r="H133" s="17"/>
    </row>
    <row r="134" spans="1:8">
      <c r="A134" s="17"/>
      <c r="B134" s="17"/>
      <c r="C134" s="17"/>
      <c r="D134" s="17"/>
      <c r="E134" s="17"/>
      <c r="F134" s="17"/>
      <c r="G134" s="17"/>
      <c r="H134" s="17"/>
    </row>
    <row r="135" spans="1:8">
      <c r="A135" s="17"/>
      <c r="B135" s="17"/>
      <c r="C135" s="17"/>
      <c r="D135" s="17"/>
      <c r="E135" s="17"/>
      <c r="F135" s="17"/>
      <c r="G135" s="17"/>
      <c r="H135" s="17"/>
    </row>
    <row r="136" spans="1:8">
      <c r="A136" s="17"/>
      <c r="B136" s="17"/>
      <c r="C136" s="17"/>
      <c r="D136" s="17"/>
      <c r="E136" s="17"/>
      <c r="F136" s="17"/>
      <c r="G136" s="17"/>
      <c r="H136" s="17"/>
    </row>
    <row r="137" spans="1:8">
      <c r="A137" s="17"/>
      <c r="B137" s="17"/>
      <c r="C137" s="17"/>
      <c r="D137" s="17"/>
      <c r="E137" s="17"/>
      <c r="F137" s="17"/>
      <c r="G137" s="17"/>
      <c r="H137" s="17"/>
    </row>
    <row r="138" spans="1:8">
      <c r="A138" s="17"/>
      <c r="B138" s="17"/>
      <c r="C138" s="17"/>
      <c r="D138" s="17"/>
      <c r="E138" s="17"/>
      <c r="F138" s="17"/>
      <c r="G138" s="17"/>
      <c r="H138" s="17"/>
    </row>
    <row r="139" spans="1:8">
      <c r="A139" s="17"/>
      <c r="B139" s="17"/>
      <c r="C139" s="17"/>
      <c r="D139" s="17"/>
      <c r="E139" s="17"/>
      <c r="F139" s="17"/>
      <c r="G139" s="17"/>
      <c r="H139" s="17"/>
    </row>
    <row r="140" spans="1:8">
      <c r="A140" s="17"/>
      <c r="B140" s="17"/>
      <c r="C140" s="17"/>
      <c r="D140" s="17"/>
      <c r="E140" s="17"/>
      <c r="F140" s="17"/>
      <c r="G140" s="17"/>
      <c r="H140" s="17"/>
    </row>
    <row r="141" spans="1:8">
      <c r="A141" s="17"/>
      <c r="B141" s="17"/>
      <c r="C141" s="17"/>
      <c r="D141" s="17"/>
      <c r="E141" s="17"/>
      <c r="F141" s="17"/>
      <c r="G141" s="17"/>
      <c r="H141" s="17"/>
    </row>
    <row r="142" spans="1:8">
      <c r="A142" s="17"/>
      <c r="B142" s="17"/>
      <c r="C142" s="17"/>
      <c r="D142" s="17"/>
      <c r="E142" s="17"/>
      <c r="F142" s="17"/>
      <c r="G142" s="17"/>
      <c r="H142" s="17"/>
    </row>
    <row r="143" spans="1:8">
      <c r="A143" s="17"/>
      <c r="B143" s="17"/>
      <c r="C143" s="17"/>
      <c r="D143" s="17"/>
      <c r="E143" s="17"/>
      <c r="F143" s="17"/>
      <c r="G143" s="17"/>
      <c r="H143" s="17"/>
    </row>
    <row r="144" spans="1:8">
      <c r="A144" s="17"/>
      <c r="B144" s="17"/>
      <c r="C144" s="17"/>
      <c r="D144" s="17"/>
      <c r="E144" s="17"/>
      <c r="F144" s="17"/>
      <c r="G144" s="17"/>
      <c r="H144" s="17"/>
    </row>
    <row r="145" spans="1:8">
      <c r="A145" s="17"/>
      <c r="B145" s="17"/>
      <c r="C145" s="17"/>
      <c r="D145" s="17"/>
      <c r="E145" s="17"/>
      <c r="F145" s="17"/>
      <c r="G145" s="17"/>
      <c r="H145" s="17"/>
    </row>
    <row r="146" spans="1:8">
      <c r="A146" s="17"/>
      <c r="B146" s="17"/>
      <c r="C146" s="17"/>
      <c r="D146" s="17"/>
      <c r="E146" s="17"/>
      <c r="F146" s="17"/>
      <c r="G146" s="17"/>
      <c r="H146" s="17"/>
    </row>
    <row r="147" spans="1:8">
      <c r="A147" s="17"/>
      <c r="B147" s="17"/>
      <c r="C147" s="17"/>
      <c r="D147" s="17"/>
      <c r="E147" s="17"/>
      <c r="F147" s="17"/>
      <c r="G147" s="17"/>
      <c r="H147" s="17"/>
    </row>
    <row r="148" spans="1:8">
      <c r="A148" s="17"/>
      <c r="B148" s="17"/>
      <c r="C148" s="17"/>
      <c r="D148" s="17"/>
      <c r="E148" s="17"/>
      <c r="F148" s="17"/>
      <c r="G148" s="17"/>
      <c r="H148" s="17"/>
    </row>
    <row r="149" spans="1:8">
      <c r="A149" s="17"/>
      <c r="B149" s="17"/>
      <c r="C149" s="17"/>
      <c r="D149" s="17"/>
      <c r="E149" s="17"/>
      <c r="F149" s="17"/>
      <c r="G149" s="17"/>
      <c r="H149" s="17"/>
    </row>
    <row r="150" spans="1:8">
      <c r="A150" s="17"/>
      <c r="B150" s="17"/>
      <c r="C150" s="17"/>
      <c r="D150" s="17"/>
      <c r="E150" s="17"/>
      <c r="F150" s="17"/>
      <c r="G150" s="17"/>
      <c r="H150" s="17"/>
    </row>
    <row r="151" spans="1:8">
      <c r="A151" s="17"/>
      <c r="B151" s="17"/>
      <c r="C151" s="17"/>
      <c r="D151" s="17"/>
      <c r="E151" s="17"/>
      <c r="F151" s="17"/>
      <c r="G151" s="17"/>
      <c r="H151" s="17"/>
    </row>
  </sheetData>
  <customSheetViews>
    <customSheetView guid="{98C50475-4C04-4614-833E-ABC6EEFF4E8E}" scale="60" colorId="22" showPageBreaks="1" printArea="1" view="pageBreakPreview" topLeftCell="A16">
      <rowBreaks count="1" manualBreakCount="1">
        <brk id="66" max="16383" man="1"/>
      </rowBreaks>
      <pageMargins left="0.5" right="0.5" top="0.5" bottom="0.5" header="0.5" footer="0.5"/>
      <pageSetup scale="69" orientation="portrait" r:id="rId1"/>
      <headerFooter alignWithMargins="0"/>
    </customSheetView>
    <customSheetView guid="{C6EFCE4C-D5CB-4C1D-A286-0DC52BE770F9}" scale="85" colorId="22" showPageBreaks="1" printArea="1">
      <rowBreaks count="20" manualBreakCount="20">
        <brk id="19" max="6" man="1"/>
        <brk id="20" max="6" man="1"/>
        <brk id="21" max="6" man="1"/>
        <brk id="22" max="6" man="1"/>
        <brk id="23" max="6" man="1"/>
        <brk id="24" max="6" man="1"/>
        <brk id="25" max="6" man="1"/>
        <brk id="26" max="6" man="1"/>
        <brk id="27" max="6" man="1"/>
        <brk id="28" max="6" man="1"/>
        <brk id="29" max="6" man="1"/>
        <brk id="30" max="6" man="1"/>
        <brk id="31" max="6" man="1"/>
        <brk id="32" max="6" man="1"/>
        <brk id="33" max="6" man="1"/>
        <brk id="34" max="6" man="1"/>
        <brk id="35" max="6" man="1"/>
        <brk id="36" max="6" man="1"/>
        <brk id="37" max="6" man="1"/>
        <brk id="66" max="16383" man="1"/>
      </rowBreaks>
      <pageMargins left="0.5" right="0.5" top="0.5" bottom="0.5" header="0.5" footer="0.5"/>
      <pageSetup scale="69" orientation="portrait" horizontalDpi="300" verticalDpi="300" r:id="rId2"/>
      <headerFooter alignWithMargins="0"/>
    </customSheetView>
    <customSheetView guid="{4BC658A1-0B43-4474-B09F-01138A2D4649}" scale="85" colorId="22" showPageBreaks="1">
      <rowBreaks count="44" manualBreakCount="44">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rowBreaks>
      <pageMargins left="0.5" right="0.5" top="0.5" bottom="0.5" header="0.5" footer="0.5"/>
      <pageSetup scale="69" orientation="portrait" horizontalDpi="300" verticalDpi="300" r:id="rId3"/>
      <headerFooter alignWithMargins="0"/>
    </customSheetView>
    <customSheetView guid="{615B5AE4-EF39-45E8-9166-92037A1A48C3}" scale="85" colorId="22" showPageBreaks="1" printArea="1">
      <rowBreaks count="20" manualBreakCount="20">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4"/>
      <headerFooter alignWithMargins="0"/>
    </customSheetView>
    <customSheetView guid="{5615FF12-3AD0-401B-9520-85684B49B8C2}" scale="85" colorId="22">
      <rowBreaks count="20" manualBreakCount="20">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5"/>
      <headerFooter alignWithMargins="0"/>
    </customSheetView>
    <customSheetView guid="{770BB473-BE5C-4268-9ADA-B2B104B49C99}" scale="85" colorId="22" showPageBreaks="1" printArea="1">
      <rowBreaks count="29" manualBreakCount="29">
        <brk id="38" max="6" man="1"/>
        <brk id="39" max="6" man="1"/>
        <brk id="40" max="6" man="1"/>
        <brk id="41" max="6" man="1"/>
        <brk id="42" max="6" man="1"/>
        <brk id="43" max="6" man="1"/>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6"/>
      <headerFooter alignWithMargins="0"/>
    </customSheetView>
    <customSheetView guid="{2DCD765F-7FFB-4119-8ABA-95F832C93250}" scale="85" colorId="22" showPageBreaks="1" printArea="1">
      <rowBreaks count="20" manualBreakCount="20">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rowBreaks>
      <pageMargins left="0.5" right="0.5" top="0.5" bottom="0.5" header="0.5" footer="0.5"/>
      <pageSetup scale="69" orientation="portrait" horizontalDpi="300" verticalDpi="300" r:id="rId7"/>
      <headerFooter alignWithMargins="0"/>
    </customSheetView>
    <customSheetView guid="{9A54DEF0-DEC4-4137-89B1-509D03916E27}"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8"/>
      <headerFooter alignWithMargins="0"/>
    </customSheetView>
    <customSheetView guid="{3F1C1F7F-1627-415A-A980-D9471073F5DE}" scale="85" colorId="22" showPageBreaks="1">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9"/>
      <headerFooter alignWithMargins="0"/>
    </customSheetView>
    <customSheetView guid="{139C5046-2F46-48F5-A0B9-76AEA7D78668}"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0"/>
      <headerFooter alignWithMargins="0"/>
    </customSheetView>
    <customSheetView guid="{B81AA01E-C0DE-4A87-A251-E1F5DB0B073A}" scale="85" colorId="22">
      <rowBreaks count="50" manualBreakCount="50">
        <brk id="46" max="6" man="1"/>
        <brk id="47" max="6" man="1"/>
        <brk id="48" max="6" man="1"/>
        <brk id="49" max="6" man="1"/>
        <brk id="50" max="6" man="1"/>
        <brk id="51" max="6" man="1"/>
        <brk id="52" max="6" man="1"/>
        <brk id="53" max="6" man="1"/>
        <brk id="54" max="6" man="1"/>
        <brk id="55" max="6" man="1"/>
        <brk id="56" max="6" man="1"/>
        <brk id="57" max="6" man="1"/>
        <brk id="58" max="6" man="1"/>
        <brk id="59" max="6" man="1"/>
        <brk id="60" max="6" man="1"/>
        <brk id="61" max="6" man="1"/>
        <brk id="62" max="6" man="1"/>
        <brk id="63" max="6" man="1"/>
        <brk id="64" max="6" man="1"/>
        <brk id="65" max="6"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5" right="0.5" top="0.5" bottom="0.5" header="0.5" footer="0.5"/>
      <pageSetup scale="69" orientation="portrait" horizontalDpi="300" verticalDpi="300" r:id="rId11"/>
      <headerFooter alignWithMargins="0"/>
    </customSheetView>
  </customSheetViews>
  <mergeCells count="2">
    <mergeCell ref="B6:B8"/>
    <mergeCell ref="B32:B34"/>
  </mergeCells>
  <pageMargins left="0.5" right="0.5" top="0.5" bottom="0.5" header="0.5" footer="0.5"/>
  <pageSetup scale="69" orientation="portrait" r:id="rId12"/>
  <headerFooter alignWithMargins="0"/>
  <rowBreaks count="1" manualBreakCount="1">
    <brk id="6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4"/>
  <sheetViews>
    <sheetView defaultGridColor="0" view="pageBreakPreview" topLeftCell="A84" colorId="22" zoomScale="60" zoomScaleNormal="85" workbookViewId="0">
      <selection activeCell="L109" sqref="L109"/>
    </sheetView>
  </sheetViews>
  <sheetFormatPr defaultColWidth="9.6640625" defaultRowHeight="15"/>
  <cols>
    <col min="1" max="1" width="4.6640625" style="9" customWidth="1"/>
    <col min="2" max="2" width="50.6640625" style="9" customWidth="1"/>
    <col min="3" max="3" width="15.6640625" style="9" customWidth="1"/>
    <col min="4" max="4" width="9.6640625" style="9" customWidth="1"/>
    <col min="5" max="6" width="15.6640625" style="9" customWidth="1"/>
    <col min="7" max="16384" width="9.6640625" style="9"/>
  </cols>
  <sheetData>
    <row r="1" spans="1:9" ht="18" customHeight="1">
      <c r="A1" s="29"/>
      <c r="B1" s="66"/>
      <c r="C1" s="263" t="s">
        <v>1529</v>
      </c>
      <c r="D1" s="66"/>
      <c r="E1" s="263" t="s">
        <v>2038</v>
      </c>
      <c r="F1" s="314" t="s">
        <v>2039</v>
      </c>
      <c r="G1" s="17"/>
      <c r="H1" s="17"/>
      <c r="I1" s="17"/>
    </row>
    <row r="2" spans="1:9" ht="18" customHeight="1">
      <c r="A2" s="72" t="str">
        <f>'Data Sheet'!$C$25</f>
        <v>Central Hudson Gas &amp; Electric</v>
      </c>
      <c r="B2" s="17"/>
      <c r="C2" s="98" t="s">
        <v>1297</v>
      </c>
      <c r="D2" s="17"/>
      <c r="E2" s="98" t="s">
        <v>3760</v>
      </c>
      <c r="F2" s="83"/>
      <c r="G2" s="17"/>
      <c r="H2" s="17"/>
      <c r="I2" s="17"/>
    </row>
    <row r="3" spans="1:9" ht="18" customHeight="1">
      <c r="A3" s="74"/>
      <c r="B3" s="77"/>
      <c r="C3" s="105" t="s">
        <v>1298</v>
      </c>
      <c r="D3" s="17"/>
      <c r="E3" s="847" t="str">
        <f>'Data Sheet'!$C$40</f>
        <v>4/15/2015</v>
      </c>
      <c r="F3" s="111" t="str">
        <f>'Data Sheet'!$C$38</f>
        <v>12/31/14</v>
      </c>
      <c r="G3" s="17"/>
      <c r="H3" s="17"/>
      <c r="I3" s="17"/>
    </row>
    <row r="4" spans="1:9" ht="18" customHeight="1">
      <c r="A4" s="264" t="s">
        <v>618</v>
      </c>
      <c r="B4" s="75"/>
      <c r="C4" s="265"/>
      <c r="D4" s="265"/>
      <c r="E4" s="265"/>
      <c r="F4" s="266"/>
      <c r="G4" s="17"/>
      <c r="H4" s="17"/>
      <c r="I4" s="17"/>
    </row>
    <row r="5" spans="1:9" ht="18" customHeight="1">
      <c r="A5" s="72"/>
      <c r="B5" s="17"/>
      <c r="C5" s="17"/>
      <c r="D5" s="17"/>
      <c r="E5" s="17"/>
      <c r="F5" s="73"/>
      <c r="G5" s="17"/>
      <c r="H5" s="17"/>
      <c r="I5" s="17"/>
    </row>
    <row r="6" spans="1:9" ht="18" customHeight="1">
      <c r="A6" s="72"/>
      <c r="B6" s="17" t="s">
        <v>619</v>
      </c>
      <c r="C6" s="17"/>
      <c r="D6" s="17"/>
      <c r="E6" s="17"/>
      <c r="F6" s="73"/>
      <c r="G6" s="17"/>
      <c r="H6" s="17"/>
      <c r="I6" s="17"/>
    </row>
    <row r="7" spans="1:9" ht="18" customHeight="1">
      <c r="A7" s="72"/>
      <c r="B7" s="17" t="s">
        <v>28</v>
      </c>
      <c r="C7" s="17"/>
      <c r="D7" s="17"/>
      <c r="E7" s="17"/>
      <c r="F7" s="73"/>
      <c r="G7" s="17"/>
      <c r="H7" s="17"/>
      <c r="I7" s="17"/>
    </row>
    <row r="8" spans="1:9" ht="18" customHeight="1">
      <c r="A8" s="72"/>
      <c r="B8" s="17" t="s">
        <v>621</v>
      </c>
      <c r="C8" s="17"/>
      <c r="D8" s="17"/>
      <c r="E8" s="17"/>
      <c r="F8" s="73"/>
      <c r="G8" s="17"/>
      <c r="H8" s="17"/>
      <c r="I8" s="17"/>
    </row>
    <row r="9" spans="1:9" ht="18" customHeight="1">
      <c r="A9" s="72"/>
      <c r="B9" s="17" t="s">
        <v>622</v>
      </c>
      <c r="C9" s="17"/>
      <c r="D9" s="17"/>
      <c r="E9" s="17"/>
      <c r="F9" s="73"/>
      <c r="G9" s="17"/>
      <c r="H9" s="17"/>
      <c r="I9" s="17"/>
    </row>
    <row r="10" spans="1:9" ht="18" customHeight="1">
      <c r="A10" s="74"/>
      <c r="B10" s="77" t="s">
        <v>623</v>
      </c>
      <c r="C10" s="77"/>
      <c r="D10" s="77"/>
      <c r="E10" s="77"/>
      <c r="F10" s="76"/>
      <c r="G10" s="17"/>
      <c r="H10" s="17"/>
      <c r="I10" s="17"/>
    </row>
    <row r="11" spans="1:9">
      <c r="A11" s="272"/>
      <c r="B11" s="98"/>
      <c r="C11" s="98"/>
      <c r="D11" s="384" t="s">
        <v>624</v>
      </c>
      <c r="E11" s="75"/>
      <c r="F11" s="271"/>
      <c r="G11" s="17"/>
      <c r="H11" s="17"/>
      <c r="I11" s="17"/>
    </row>
    <row r="12" spans="1:9">
      <c r="A12" s="272"/>
      <c r="B12" s="346" t="s">
        <v>625</v>
      </c>
      <c r="C12" s="98"/>
      <c r="D12" s="346" t="s">
        <v>213</v>
      </c>
      <c r="E12" s="98"/>
      <c r="F12" s="271" t="s">
        <v>2075</v>
      </c>
      <c r="G12" s="17"/>
      <c r="H12" s="17"/>
      <c r="I12" s="17"/>
    </row>
    <row r="13" spans="1:9">
      <c r="A13" s="272" t="s">
        <v>1964</v>
      </c>
      <c r="B13" s="346" t="s">
        <v>626</v>
      </c>
      <c r="C13" s="346" t="s">
        <v>627</v>
      </c>
      <c r="D13" s="346" t="s">
        <v>608</v>
      </c>
      <c r="E13" s="346" t="s">
        <v>2079</v>
      </c>
      <c r="F13" s="271" t="s">
        <v>2846</v>
      </c>
      <c r="G13" s="17"/>
      <c r="H13" s="17"/>
      <c r="I13" s="17"/>
    </row>
    <row r="14" spans="1:9">
      <c r="A14" s="273" t="s">
        <v>1967</v>
      </c>
      <c r="B14" s="398" t="s">
        <v>3423</v>
      </c>
      <c r="C14" s="398" t="s">
        <v>3424</v>
      </c>
      <c r="D14" s="398" t="s">
        <v>3425</v>
      </c>
      <c r="E14" s="398" t="s">
        <v>628</v>
      </c>
      <c r="F14" s="274" t="s">
        <v>629</v>
      </c>
      <c r="G14" s="17"/>
      <c r="H14" s="17"/>
      <c r="I14" s="17"/>
    </row>
    <row r="15" spans="1:9">
      <c r="A15" s="272">
        <v>1</v>
      </c>
      <c r="B15" s="98" t="s">
        <v>4590</v>
      </c>
      <c r="C15" s="383">
        <v>10357822</v>
      </c>
      <c r="D15" s="383"/>
      <c r="E15" s="383">
        <v>5250000</v>
      </c>
      <c r="F15" s="338">
        <v>5107822</v>
      </c>
      <c r="G15" s="17"/>
      <c r="H15" s="17"/>
      <c r="I15" s="17"/>
    </row>
    <row r="16" spans="1:9">
      <c r="A16" s="272">
        <v>2</v>
      </c>
      <c r="B16" s="98" t="s">
        <v>4591</v>
      </c>
      <c r="C16" s="378">
        <v>908128</v>
      </c>
      <c r="D16" s="98"/>
      <c r="E16" s="378">
        <v>11575424</v>
      </c>
      <c r="F16" s="339">
        <v>-4484856</v>
      </c>
      <c r="G16" s="17"/>
      <c r="H16" s="17"/>
      <c r="I16" s="17"/>
    </row>
    <row r="17" spans="1:9">
      <c r="A17" s="272">
        <v>3</v>
      </c>
      <c r="B17" s="98" t="s">
        <v>4592</v>
      </c>
      <c r="C17" s="378">
        <v>69013597</v>
      </c>
      <c r="D17" s="98"/>
      <c r="E17" s="378">
        <v>14496685</v>
      </c>
      <c r="F17" s="339">
        <v>98911271</v>
      </c>
      <c r="G17" s="17"/>
      <c r="H17" s="17"/>
      <c r="I17" s="17"/>
    </row>
    <row r="18" spans="1:9">
      <c r="A18" s="272">
        <v>4</v>
      </c>
      <c r="B18" s="98" t="s">
        <v>4593</v>
      </c>
      <c r="C18" s="378">
        <v>212006</v>
      </c>
      <c r="D18" s="98"/>
      <c r="E18" s="378">
        <v>4766006</v>
      </c>
      <c r="F18" s="339">
        <v>27344</v>
      </c>
      <c r="G18" s="17"/>
      <c r="H18" s="17"/>
      <c r="I18" s="17"/>
    </row>
    <row r="19" spans="1:9">
      <c r="A19" s="272">
        <v>5</v>
      </c>
      <c r="B19" s="98" t="s">
        <v>4594</v>
      </c>
      <c r="C19" s="378">
        <v>97665</v>
      </c>
      <c r="D19" s="98"/>
      <c r="E19" s="378"/>
      <c r="F19" s="339">
        <v>1130290</v>
      </c>
      <c r="G19" s="17"/>
      <c r="H19" s="17"/>
      <c r="I19" s="17"/>
    </row>
    <row r="20" spans="1:9">
      <c r="A20" s="272">
        <v>6</v>
      </c>
      <c r="B20" s="98" t="s">
        <v>4595</v>
      </c>
      <c r="C20" s="378">
        <v>1290500</v>
      </c>
      <c r="D20" s="98"/>
      <c r="E20" s="378">
        <v>759300</v>
      </c>
      <c r="F20" s="339">
        <v>8930900</v>
      </c>
      <c r="G20" s="17"/>
      <c r="H20" s="17"/>
      <c r="I20" s="17"/>
    </row>
    <row r="21" spans="1:9">
      <c r="A21" s="272">
        <v>7</v>
      </c>
      <c r="B21" s="98" t="s">
        <v>4596</v>
      </c>
      <c r="C21" s="378">
        <v>68</v>
      </c>
      <c r="D21" s="98"/>
      <c r="E21" s="378">
        <v>5289</v>
      </c>
      <c r="F21" s="339">
        <v>72899</v>
      </c>
      <c r="G21" s="17"/>
      <c r="H21" s="17"/>
      <c r="I21" s="17"/>
    </row>
    <row r="22" spans="1:9">
      <c r="A22" s="272">
        <v>8</v>
      </c>
      <c r="B22" s="98" t="s">
        <v>4597</v>
      </c>
      <c r="C22" s="378">
        <v>5306</v>
      </c>
      <c r="D22" s="98"/>
      <c r="E22" s="378"/>
      <c r="F22" s="339">
        <v>5306</v>
      </c>
      <c r="G22" s="17"/>
      <c r="H22" s="17"/>
      <c r="I22" s="17"/>
    </row>
    <row r="23" spans="1:9">
      <c r="A23" s="272">
        <v>9</v>
      </c>
      <c r="B23" s="98" t="s">
        <v>4598</v>
      </c>
      <c r="C23" s="378">
        <v>3740057</v>
      </c>
      <c r="D23" s="98"/>
      <c r="E23" s="378">
        <v>1928883</v>
      </c>
      <c r="F23" s="339">
        <v>3602919</v>
      </c>
      <c r="G23" s="17"/>
      <c r="H23" s="17"/>
      <c r="I23" s="17"/>
    </row>
    <row r="24" spans="1:9">
      <c r="A24" s="272">
        <v>10</v>
      </c>
      <c r="B24" s="98" t="s">
        <v>4599</v>
      </c>
      <c r="C24" s="378">
        <v>250941</v>
      </c>
      <c r="D24" s="98"/>
      <c r="E24" s="388">
        <v>132876</v>
      </c>
      <c r="F24" s="339">
        <v>416202</v>
      </c>
      <c r="G24" s="17"/>
      <c r="H24" s="17"/>
      <c r="I24" s="17"/>
    </row>
    <row r="25" spans="1:9">
      <c r="A25" s="272">
        <v>11</v>
      </c>
      <c r="B25" s="98" t="s">
        <v>4631</v>
      </c>
      <c r="C25" s="378">
        <v>631206</v>
      </c>
      <c r="D25" s="98"/>
      <c r="E25" s="388">
        <v>84795</v>
      </c>
      <c r="F25" s="339">
        <v>546411</v>
      </c>
      <c r="G25" s="17"/>
      <c r="H25" s="17"/>
      <c r="I25" s="17"/>
    </row>
    <row r="26" spans="1:9">
      <c r="A26" s="272">
        <v>12</v>
      </c>
      <c r="B26" s="98" t="s">
        <v>4600</v>
      </c>
      <c r="C26" s="378">
        <v>330532</v>
      </c>
      <c r="D26" s="98"/>
      <c r="E26" s="378"/>
      <c r="F26" s="339">
        <v>376965</v>
      </c>
      <c r="G26" s="17"/>
      <c r="H26" s="17"/>
      <c r="I26" s="17"/>
    </row>
    <row r="27" spans="1:9">
      <c r="A27" s="272">
        <v>13</v>
      </c>
      <c r="B27" s="98" t="s">
        <v>4601</v>
      </c>
      <c r="C27" s="378">
        <v>14715219</v>
      </c>
      <c r="D27" s="98"/>
      <c r="E27" s="378">
        <v>15899987</v>
      </c>
      <c r="F27" s="339">
        <v>2565118</v>
      </c>
      <c r="G27" s="17"/>
      <c r="H27" s="17"/>
      <c r="I27" s="17"/>
    </row>
    <row r="28" spans="1:9">
      <c r="A28" s="272">
        <v>14</v>
      </c>
      <c r="B28" s="98" t="s">
        <v>4602</v>
      </c>
      <c r="C28" s="378">
        <v>313588</v>
      </c>
      <c r="D28" s="98"/>
      <c r="E28" s="378">
        <v>426279</v>
      </c>
      <c r="F28" s="339">
        <v>99879</v>
      </c>
      <c r="G28" s="17"/>
      <c r="H28" s="17"/>
      <c r="I28" s="17"/>
    </row>
    <row r="29" spans="1:9">
      <c r="A29" s="272">
        <v>15</v>
      </c>
      <c r="B29" s="98" t="s">
        <v>4603</v>
      </c>
      <c r="C29" s="378">
        <v>370</v>
      </c>
      <c r="D29" s="98"/>
      <c r="E29" s="378">
        <v>200370</v>
      </c>
      <c r="F29" s="339">
        <v>-179074</v>
      </c>
      <c r="G29" s="17"/>
      <c r="H29" s="17"/>
      <c r="I29" s="17"/>
    </row>
    <row r="30" spans="1:9">
      <c r="A30" s="272">
        <v>16</v>
      </c>
      <c r="B30" s="98" t="s">
        <v>4604</v>
      </c>
      <c r="C30" s="378"/>
      <c r="D30" s="98"/>
      <c r="E30" s="378">
        <v>90648</v>
      </c>
      <c r="F30" s="339">
        <v>1155718</v>
      </c>
      <c r="G30" s="17"/>
      <c r="H30" s="17"/>
      <c r="I30" s="17"/>
    </row>
    <row r="31" spans="1:9">
      <c r="A31" s="272">
        <v>17</v>
      </c>
      <c r="B31" s="98" t="s">
        <v>4605</v>
      </c>
      <c r="C31" s="378">
        <v>56745609</v>
      </c>
      <c r="D31" s="98"/>
      <c r="E31" s="378">
        <v>49477169</v>
      </c>
      <c r="F31" s="339">
        <v>19311457</v>
      </c>
      <c r="G31" s="17"/>
      <c r="H31" s="17"/>
      <c r="I31" s="17"/>
    </row>
    <row r="32" spans="1:9">
      <c r="A32" s="272">
        <v>18</v>
      </c>
      <c r="B32" s="98" t="s">
        <v>4606</v>
      </c>
      <c r="C32" s="378">
        <v>14051273</v>
      </c>
      <c r="D32" s="98"/>
      <c r="E32" s="378">
        <v>10649037</v>
      </c>
      <c r="F32" s="339">
        <v>2331775</v>
      </c>
      <c r="G32" s="17"/>
      <c r="H32" s="17"/>
      <c r="I32" s="17"/>
    </row>
    <row r="33" spans="1:9">
      <c r="A33" s="272">
        <v>19</v>
      </c>
      <c r="B33" s="98" t="s">
        <v>4607</v>
      </c>
      <c r="C33" s="378">
        <v>7156704</v>
      </c>
      <c r="D33" s="98"/>
      <c r="E33" s="378"/>
      <c r="F33" s="339">
        <v>7156704</v>
      </c>
      <c r="G33" s="17"/>
      <c r="H33" s="17"/>
      <c r="I33" s="17"/>
    </row>
    <row r="34" spans="1:9">
      <c r="A34" s="272">
        <v>20</v>
      </c>
      <c r="B34" s="98" t="s">
        <v>4632</v>
      </c>
      <c r="C34" s="378">
        <v>385126</v>
      </c>
      <c r="D34" s="98"/>
      <c r="E34" s="378">
        <v>1485</v>
      </c>
      <c r="F34" s="339">
        <v>383641</v>
      </c>
      <c r="G34" s="17"/>
      <c r="H34" s="17"/>
      <c r="I34" s="17"/>
    </row>
    <row r="35" spans="1:9">
      <c r="A35" s="272">
        <v>21</v>
      </c>
      <c r="B35" s="98" t="s">
        <v>4633</v>
      </c>
      <c r="C35" s="378">
        <v>6618</v>
      </c>
      <c r="D35" s="98"/>
      <c r="E35" s="378"/>
      <c r="F35" s="339">
        <v>6618</v>
      </c>
      <c r="G35" s="17"/>
      <c r="H35" s="17"/>
      <c r="I35" s="17"/>
    </row>
    <row r="36" spans="1:9">
      <c r="A36" s="272">
        <v>22</v>
      </c>
      <c r="B36" s="98" t="s">
        <v>4608</v>
      </c>
      <c r="C36" s="378">
        <v>68168070</v>
      </c>
      <c r="D36" s="98"/>
      <c r="E36" s="378">
        <v>2027458</v>
      </c>
      <c r="F36" s="339">
        <v>106943351</v>
      </c>
      <c r="G36" s="17"/>
      <c r="H36" s="17"/>
      <c r="I36" s="17"/>
    </row>
    <row r="37" spans="1:9">
      <c r="A37" s="272">
        <v>23</v>
      </c>
      <c r="B37" s="98" t="s">
        <v>4609</v>
      </c>
      <c r="C37" s="378">
        <v>9444884</v>
      </c>
      <c r="D37" s="98"/>
      <c r="E37" s="378">
        <v>6234409</v>
      </c>
      <c r="F37" s="339">
        <v>5609156</v>
      </c>
      <c r="G37" s="17"/>
      <c r="H37" s="17"/>
      <c r="I37" s="17"/>
    </row>
    <row r="38" spans="1:9">
      <c r="A38" s="272">
        <v>24</v>
      </c>
      <c r="B38" s="98" t="s">
        <v>4610</v>
      </c>
      <c r="C38" s="378">
        <v>326154</v>
      </c>
      <c r="D38" s="98"/>
      <c r="E38" s="378">
        <v>326529</v>
      </c>
      <c r="F38" s="339">
        <v>51456</v>
      </c>
      <c r="G38" s="17"/>
      <c r="H38" s="17"/>
      <c r="I38" s="17"/>
    </row>
    <row r="39" spans="1:9">
      <c r="A39" s="272">
        <v>25</v>
      </c>
      <c r="B39" s="98" t="s">
        <v>4611</v>
      </c>
      <c r="C39" s="378">
        <v>6277311</v>
      </c>
      <c r="D39" s="98"/>
      <c r="E39" s="378">
        <v>7627780</v>
      </c>
      <c r="F39" s="339">
        <v>-5162286</v>
      </c>
      <c r="G39" s="17"/>
      <c r="H39" s="17"/>
      <c r="I39" s="17"/>
    </row>
    <row r="40" spans="1:9">
      <c r="A40" s="272">
        <v>26</v>
      </c>
      <c r="B40" s="98" t="s">
        <v>4612</v>
      </c>
      <c r="C40" s="378">
        <v>145092</v>
      </c>
      <c r="D40" s="98"/>
      <c r="E40" s="378">
        <v>203330</v>
      </c>
      <c r="F40" s="339">
        <v>-134306</v>
      </c>
      <c r="G40" s="17"/>
      <c r="H40" s="17"/>
      <c r="I40" s="17"/>
    </row>
    <row r="41" spans="1:9">
      <c r="A41" s="272">
        <v>27</v>
      </c>
      <c r="B41" s="98" t="s">
        <v>4613</v>
      </c>
      <c r="C41" s="378">
        <v>72393</v>
      </c>
      <c r="D41" s="98"/>
      <c r="E41" s="378"/>
      <c r="F41" s="339">
        <v>2791453</v>
      </c>
      <c r="G41" s="17"/>
      <c r="H41" s="17"/>
      <c r="I41" s="17"/>
    </row>
    <row r="42" spans="1:9">
      <c r="A42" s="272">
        <v>28</v>
      </c>
      <c r="B42" s="98" t="s">
        <v>4614</v>
      </c>
      <c r="C42" s="378">
        <v>421811</v>
      </c>
      <c r="D42" s="98"/>
      <c r="E42" s="378"/>
      <c r="F42" s="339">
        <v>966017</v>
      </c>
      <c r="G42" s="17"/>
      <c r="H42" s="17"/>
      <c r="I42" s="17"/>
    </row>
    <row r="43" spans="1:9">
      <c r="A43" s="272">
        <v>29</v>
      </c>
      <c r="B43" s="98" t="s">
        <v>4615</v>
      </c>
      <c r="C43" s="378"/>
      <c r="D43" s="98"/>
      <c r="E43" s="378"/>
      <c r="F43" s="339">
        <v>2148</v>
      </c>
      <c r="G43" s="17"/>
      <c r="H43" s="17"/>
      <c r="I43" s="17"/>
    </row>
    <row r="44" spans="1:9">
      <c r="A44" s="272">
        <v>30</v>
      </c>
      <c r="B44" s="98" t="s">
        <v>4616</v>
      </c>
      <c r="C44" s="378">
        <v>132</v>
      </c>
      <c r="D44" s="98"/>
      <c r="E44" s="378"/>
      <c r="F44" s="339">
        <v>8111</v>
      </c>
      <c r="G44" s="17"/>
      <c r="H44" s="17"/>
      <c r="I44" s="17"/>
    </row>
    <row r="45" spans="1:9">
      <c r="A45" s="272">
        <v>31</v>
      </c>
      <c r="B45" s="98" t="s">
        <v>4617</v>
      </c>
      <c r="C45" s="378">
        <v>125000</v>
      </c>
      <c r="D45" s="98"/>
      <c r="E45" s="388"/>
      <c r="F45" s="339">
        <v>374999</v>
      </c>
      <c r="G45" s="17"/>
      <c r="H45" s="17"/>
      <c r="I45" s="17"/>
    </row>
    <row r="46" spans="1:9">
      <c r="A46" s="272">
        <v>32</v>
      </c>
      <c r="B46" s="98" t="s">
        <v>4618</v>
      </c>
      <c r="C46" s="378">
        <v>1480260</v>
      </c>
      <c r="D46" s="98"/>
      <c r="E46" s="388"/>
      <c r="F46" s="339">
        <v>5909961</v>
      </c>
      <c r="G46" s="17"/>
      <c r="H46" s="17"/>
      <c r="I46" s="17"/>
    </row>
    <row r="47" spans="1:9">
      <c r="A47" s="272">
        <v>33</v>
      </c>
      <c r="B47" s="98" t="s">
        <v>4619</v>
      </c>
      <c r="C47" s="378">
        <v>395280</v>
      </c>
      <c r="D47" s="98"/>
      <c r="E47" s="388"/>
      <c r="F47" s="339">
        <v>1586866</v>
      </c>
      <c r="G47" s="17"/>
      <c r="H47" s="17"/>
      <c r="I47" s="17"/>
    </row>
    <row r="48" spans="1:9">
      <c r="A48" s="272">
        <v>34</v>
      </c>
      <c r="B48" s="98" t="s">
        <v>4620</v>
      </c>
      <c r="C48" s="378">
        <v>1272080</v>
      </c>
      <c r="D48" s="98"/>
      <c r="E48" s="388">
        <v>1365750</v>
      </c>
      <c r="F48" s="339">
        <v>166902</v>
      </c>
      <c r="G48" s="17"/>
      <c r="H48" s="17"/>
      <c r="I48" s="17"/>
    </row>
    <row r="49" spans="1:9">
      <c r="A49" s="272">
        <v>35</v>
      </c>
      <c r="B49" s="98" t="s">
        <v>4621</v>
      </c>
      <c r="C49" s="378">
        <v>7855</v>
      </c>
      <c r="D49" s="98"/>
      <c r="E49" s="388"/>
      <c r="F49" s="339">
        <v>24501</v>
      </c>
      <c r="G49" s="17"/>
      <c r="H49" s="17"/>
      <c r="I49" s="17"/>
    </row>
    <row r="50" spans="1:9">
      <c r="A50" s="272">
        <v>36</v>
      </c>
      <c r="B50" s="98" t="s">
        <v>4622</v>
      </c>
      <c r="C50" s="378">
        <v>2248306</v>
      </c>
      <c r="D50" s="98"/>
      <c r="E50" s="388">
        <v>6449872</v>
      </c>
      <c r="F50" s="339">
        <v>-1908609</v>
      </c>
      <c r="G50" s="17"/>
      <c r="H50" s="17"/>
      <c r="I50" s="17"/>
    </row>
    <row r="51" spans="1:9">
      <c r="A51" s="272">
        <v>37</v>
      </c>
      <c r="B51" s="98" t="s">
        <v>4623</v>
      </c>
      <c r="C51" s="378">
        <v>48112</v>
      </c>
      <c r="D51" s="98"/>
      <c r="E51" s="388">
        <v>21134</v>
      </c>
      <c r="F51" s="339">
        <v>769711</v>
      </c>
      <c r="G51" s="17"/>
      <c r="H51" s="17"/>
      <c r="I51" s="17"/>
    </row>
    <row r="52" spans="1:9">
      <c r="A52" s="272">
        <v>38</v>
      </c>
      <c r="B52" s="98" t="s">
        <v>4624</v>
      </c>
      <c r="C52" s="378">
        <v>12058</v>
      </c>
      <c r="D52" s="98"/>
      <c r="E52" s="388"/>
      <c r="F52" s="339">
        <v>16072</v>
      </c>
      <c r="G52" s="17"/>
      <c r="H52" s="17"/>
      <c r="I52" s="17"/>
    </row>
    <row r="53" spans="1:9">
      <c r="A53" s="272">
        <v>39</v>
      </c>
      <c r="B53" s="98" t="s">
        <v>4625</v>
      </c>
      <c r="C53" s="378">
        <v>86477419</v>
      </c>
      <c r="D53" s="98"/>
      <c r="E53" s="388">
        <v>88758661</v>
      </c>
      <c r="F53" s="339">
        <v>7839541</v>
      </c>
      <c r="G53" s="17"/>
      <c r="H53" s="17"/>
      <c r="I53" s="17"/>
    </row>
    <row r="54" spans="1:9">
      <c r="A54" s="272">
        <v>40</v>
      </c>
      <c r="B54" s="98" t="s">
        <v>4626</v>
      </c>
      <c r="C54" s="378">
        <v>2669404</v>
      </c>
      <c r="D54" s="98"/>
      <c r="E54" s="388">
        <v>2481488</v>
      </c>
      <c r="F54" s="339">
        <v>1729705</v>
      </c>
      <c r="G54" s="17"/>
      <c r="H54" s="17"/>
      <c r="I54" s="17"/>
    </row>
    <row r="55" spans="1:9">
      <c r="A55" s="272">
        <v>41</v>
      </c>
      <c r="B55" s="98" t="s">
        <v>4627</v>
      </c>
      <c r="C55" s="378">
        <v>448700</v>
      </c>
      <c r="D55" s="98"/>
      <c r="E55" s="388"/>
      <c r="F55" s="339">
        <v>5501100</v>
      </c>
      <c r="G55" s="17"/>
      <c r="H55" s="17"/>
      <c r="I55" s="17"/>
    </row>
    <row r="56" spans="1:9">
      <c r="A56" s="272">
        <v>42</v>
      </c>
      <c r="B56" s="98" t="s">
        <v>630</v>
      </c>
      <c r="C56" s="378">
        <f>C116</f>
        <v>542070150</v>
      </c>
      <c r="D56" s="98"/>
      <c r="E56" s="388">
        <f>E116</f>
        <v>540367360</v>
      </c>
      <c r="F56" s="339">
        <f>F116</f>
        <v>54489475</v>
      </c>
      <c r="G56" s="17"/>
      <c r="H56" s="17"/>
      <c r="I56" s="17"/>
    </row>
    <row r="57" spans="1:9">
      <c r="A57" s="272">
        <v>43</v>
      </c>
      <c r="B57" s="98" t="s">
        <v>631</v>
      </c>
      <c r="C57" s="378">
        <f>C171</f>
        <v>0</v>
      </c>
      <c r="D57" s="98"/>
      <c r="E57" s="388">
        <f>E171</f>
        <v>0</v>
      </c>
      <c r="F57" s="339">
        <f>F171</f>
        <v>0</v>
      </c>
      <c r="G57" s="17"/>
      <c r="H57" s="17"/>
      <c r="I57" s="17"/>
    </row>
    <row r="58" spans="1:9" ht="15.75" thickBot="1">
      <c r="A58" s="399">
        <v>44</v>
      </c>
      <c r="B58" s="307" t="s">
        <v>209</v>
      </c>
      <c r="C58" s="329">
        <f>SUM(C15:C57)</f>
        <v>902322806</v>
      </c>
      <c r="D58" s="400" t="s">
        <v>2025</v>
      </c>
      <c r="E58" s="309">
        <f>SUM(E15:E57)</f>
        <v>771608004</v>
      </c>
      <c r="F58" s="327">
        <f>SUM(F15:F57)</f>
        <v>335050633</v>
      </c>
      <c r="G58" s="17"/>
      <c r="H58" s="17"/>
      <c r="I58" s="17"/>
    </row>
    <row r="59" spans="1:9">
      <c r="A59" s="17"/>
      <c r="B59" s="17" t="s">
        <v>2025</v>
      </c>
      <c r="C59" s="17" t="s">
        <v>2025</v>
      </c>
      <c r="D59" s="17"/>
      <c r="E59" s="17"/>
      <c r="F59" s="17"/>
      <c r="G59" s="17"/>
      <c r="H59" s="17"/>
      <c r="I59" s="17"/>
    </row>
    <row r="60" spans="1:9">
      <c r="A60" s="17" t="s">
        <v>1153</v>
      </c>
      <c r="B60" s="17"/>
      <c r="C60" s="17"/>
      <c r="D60" s="17"/>
      <c r="E60" s="17"/>
      <c r="F60" s="17"/>
      <c r="G60" s="17"/>
      <c r="H60" s="17"/>
      <c r="I60" s="17"/>
    </row>
    <row r="61" spans="1:9">
      <c r="A61" s="69" t="s">
        <v>632</v>
      </c>
      <c r="B61" s="69"/>
      <c r="C61" s="69"/>
      <c r="D61" s="69"/>
      <c r="E61" s="69"/>
      <c r="F61" s="69"/>
      <c r="G61" s="17"/>
      <c r="H61" s="17"/>
      <c r="I61" s="17"/>
    </row>
    <row r="62" spans="1:9">
      <c r="A62" s="17"/>
      <c r="B62" s="17"/>
      <c r="C62" s="17"/>
      <c r="D62" s="17"/>
      <c r="E62" s="17"/>
      <c r="F62" s="17"/>
      <c r="G62" s="17"/>
      <c r="H62" s="17"/>
      <c r="I62" s="17"/>
    </row>
    <row r="63" spans="1:9" ht="15.75">
      <c r="A63" s="71" t="s">
        <v>1353</v>
      </c>
      <c r="B63" s="69"/>
      <c r="C63" s="69"/>
      <c r="D63" s="69"/>
      <c r="E63" s="69"/>
      <c r="F63" s="69"/>
      <c r="G63" s="17"/>
      <c r="H63" s="17"/>
      <c r="I63" s="17"/>
    </row>
    <row r="64" spans="1:9">
      <c r="A64" s="17"/>
      <c r="B64" s="17"/>
      <c r="C64" s="17"/>
      <c r="D64" s="17"/>
      <c r="E64" s="17"/>
      <c r="F64" s="17"/>
      <c r="G64" s="17"/>
      <c r="H64" s="17"/>
      <c r="I64" s="17"/>
    </row>
    <row r="65" spans="1:9" ht="15.75" thickBot="1">
      <c r="A65" s="17" t="str">
        <f>'Data Sheet'!$C$25</f>
        <v>Central Hudson Gas &amp; Electric</v>
      </c>
      <c r="B65" s="17"/>
      <c r="C65" s="17"/>
      <c r="D65" s="17"/>
      <c r="E65" s="836" t="str">
        <f>'Data Sheet'!$C$40</f>
        <v>4/15/2015</v>
      </c>
      <c r="F65" s="77" t="str">
        <f>'Data Sheet'!$C$38</f>
        <v>12/31/14</v>
      </c>
      <c r="G65" s="17"/>
      <c r="H65" s="17"/>
      <c r="I65" s="17"/>
    </row>
    <row r="66" spans="1:9">
      <c r="A66" s="29"/>
      <c r="B66" s="66"/>
      <c r="C66" s="66"/>
      <c r="D66" s="66"/>
      <c r="E66" s="850"/>
      <c r="F66" s="67"/>
      <c r="G66" s="17"/>
      <c r="H66" s="17"/>
      <c r="I66" s="17"/>
    </row>
    <row r="67" spans="1:9" ht="15.75">
      <c r="A67" s="68" t="s">
        <v>618</v>
      </c>
      <c r="B67" s="69"/>
      <c r="C67" s="69"/>
      <c r="D67" s="69"/>
      <c r="E67" s="69"/>
      <c r="F67" s="70"/>
      <c r="G67" s="17"/>
      <c r="H67" s="17"/>
      <c r="I67" s="17"/>
    </row>
    <row r="68" spans="1:9">
      <c r="A68" s="380"/>
      <c r="B68" s="69"/>
      <c r="C68" s="69"/>
      <c r="D68" s="69"/>
      <c r="E68" s="69"/>
      <c r="F68" s="70"/>
      <c r="G68" s="17"/>
      <c r="H68" s="17"/>
      <c r="I68" s="17"/>
    </row>
    <row r="69" spans="1:9">
      <c r="A69" s="270"/>
      <c r="B69" s="90"/>
      <c r="C69" s="90"/>
      <c r="D69" s="401" t="s">
        <v>624</v>
      </c>
      <c r="E69" s="265"/>
      <c r="F69" s="402"/>
      <c r="G69" s="17"/>
      <c r="H69" s="17"/>
      <c r="I69" s="17"/>
    </row>
    <row r="70" spans="1:9">
      <c r="A70" s="272"/>
      <c r="B70" s="346" t="s">
        <v>625</v>
      </c>
      <c r="C70" s="98"/>
      <c r="D70" s="346" t="s">
        <v>213</v>
      </c>
      <c r="E70" s="98"/>
      <c r="F70" s="271" t="s">
        <v>2075</v>
      </c>
      <c r="G70" s="17"/>
      <c r="H70" s="17"/>
      <c r="I70" s="17"/>
    </row>
    <row r="71" spans="1:9">
      <c r="A71" s="272" t="s">
        <v>1964</v>
      </c>
      <c r="B71" s="346" t="s">
        <v>626</v>
      </c>
      <c r="C71" s="346" t="s">
        <v>627</v>
      </c>
      <c r="D71" s="346" t="s">
        <v>608</v>
      </c>
      <c r="E71" s="346" t="s">
        <v>2079</v>
      </c>
      <c r="F71" s="271" t="s">
        <v>2846</v>
      </c>
      <c r="G71" s="17"/>
      <c r="H71" s="17"/>
      <c r="I71" s="17"/>
    </row>
    <row r="72" spans="1:9">
      <c r="A72" s="273" t="s">
        <v>1967</v>
      </c>
      <c r="B72" s="398" t="s">
        <v>3423</v>
      </c>
      <c r="C72" s="398" t="s">
        <v>3424</v>
      </c>
      <c r="D72" s="398" t="s">
        <v>3425</v>
      </c>
      <c r="E72" s="398" t="s">
        <v>628</v>
      </c>
      <c r="F72" s="274" t="s">
        <v>629</v>
      </c>
      <c r="G72" s="17"/>
      <c r="H72" s="17"/>
      <c r="I72" s="17"/>
    </row>
    <row r="73" spans="1:9">
      <c r="A73" s="272">
        <v>1</v>
      </c>
      <c r="B73" s="98" t="s">
        <v>4628</v>
      </c>
      <c r="C73" s="383">
        <v>553500</v>
      </c>
      <c r="D73" s="383"/>
      <c r="E73" s="383">
        <v>387500</v>
      </c>
      <c r="F73" s="338">
        <v>2465071</v>
      </c>
      <c r="G73" s="17"/>
      <c r="H73" s="17"/>
      <c r="I73" s="17"/>
    </row>
    <row r="74" spans="1:9">
      <c r="A74" s="272">
        <v>2</v>
      </c>
      <c r="B74" s="98" t="s">
        <v>4629</v>
      </c>
      <c r="C74" s="378">
        <v>3639270</v>
      </c>
      <c r="D74" s="98"/>
      <c r="E74" s="378"/>
      <c r="F74" s="339">
        <v>16903484</v>
      </c>
      <c r="G74" s="17"/>
      <c r="H74" s="17"/>
      <c r="I74" s="17"/>
    </row>
    <row r="75" spans="1:9">
      <c r="A75" s="272">
        <v>3</v>
      </c>
      <c r="B75" s="98" t="s">
        <v>4630</v>
      </c>
      <c r="C75" s="378">
        <v>537877380</v>
      </c>
      <c r="D75" s="98"/>
      <c r="E75" s="378">
        <v>539979860</v>
      </c>
      <c r="F75" s="339">
        <v>35120920</v>
      </c>
      <c r="G75" s="17"/>
      <c r="H75" s="17"/>
      <c r="I75" s="17"/>
    </row>
    <row r="76" spans="1:9">
      <c r="A76" s="272">
        <v>4</v>
      </c>
      <c r="B76" s="98"/>
      <c r="C76" s="378"/>
      <c r="D76" s="98"/>
      <c r="E76" s="378"/>
      <c r="F76" s="339"/>
      <c r="G76" s="17"/>
      <c r="H76" s="17"/>
      <c r="I76" s="17"/>
    </row>
    <row r="77" spans="1:9">
      <c r="A77" s="272">
        <v>5</v>
      </c>
      <c r="B77" s="98"/>
      <c r="C77" s="378"/>
      <c r="D77" s="98"/>
      <c r="E77" s="378"/>
      <c r="F77" s="339"/>
      <c r="G77" s="17"/>
      <c r="H77" s="17"/>
      <c r="I77" s="17"/>
    </row>
    <row r="78" spans="1:9">
      <c r="A78" s="272">
        <v>6</v>
      </c>
      <c r="B78" s="98"/>
      <c r="C78" s="378"/>
      <c r="D78" s="98"/>
      <c r="E78" s="378"/>
      <c r="F78" s="339"/>
      <c r="G78" s="17"/>
      <c r="H78" s="17"/>
      <c r="I78" s="17"/>
    </row>
    <row r="79" spans="1:9">
      <c r="A79" s="272">
        <v>7</v>
      </c>
      <c r="B79" s="98"/>
      <c r="C79" s="378"/>
      <c r="D79" s="98"/>
      <c r="E79" s="378"/>
      <c r="F79" s="339"/>
      <c r="G79" s="17"/>
      <c r="H79" s="17"/>
      <c r="I79" s="17"/>
    </row>
    <row r="80" spans="1:9">
      <c r="A80" s="272">
        <v>8</v>
      </c>
      <c r="B80" s="98"/>
      <c r="C80" s="378"/>
      <c r="D80" s="98"/>
      <c r="E80" s="378"/>
      <c r="F80" s="339"/>
      <c r="G80" s="17"/>
      <c r="H80" s="17"/>
      <c r="I80" s="17"/>
    </row>
    <row r="81" spans="1:9">
      <c r="A81" s="272">
        <v>9</v>
      </c>
      <c r="B81" s="98"/>
      <c r="C81" s="378"/>
      <c r="D81" s="98"/>
      <c r="E81" s="378"/>
      <c r="F81" s="339"/>
      <c r="G81" s="17"/>
      <c r="H81" s="17"/>
      <c r="I81" s="17"/>
    </row>
    <row r="82" spans="1:9">
      <c r="A82" s="272">
        <v>10</v>
      </c>
      <c r="B82" s="98"/>
      <c r="C82" s="378"/>
      <c r="D82" s="98"/>
      <c r="E82" s="388"/>
      <c r="F82" s="339"/>
      <c r="G82" s="17"/>
      <c r="H82" s="17"/>
      <c r="I82" s="17"/>
    </row>
    <row r="83" spans="1:9">
      <c r="A83" s="272">
        <v>11</v>
      </c>
      <c r="B83" s="98"/>
      <c r="C83" s="378"/>
      <c r="D83" s="98"/>
      <c r="E83" s="378"/>
      <c r="F83" s="339"/>
      <c r="G83" s="17"/>
      <c r="H83" s="17"/>
      <c r="I83" s="17"/>
    </row>
    <row r="84" spans="1:9">
      <c r="A84" s="272">
        <v>12</v>
      </c>
      <c r="B84" s="98"/>
      <c r="C84" s="378"/>
      <c r="D84" s="98"/>
      <c r="E84" s="378"/>
      <c r="F84" s="339"/>
      <c r="G84" s="17"/>
      <c r="H84" s="17"/>
      <c r="I84" s="17"/>
    </row>
    <row r="85" spans="1:9">
      <c r="A85" s="272">
        <v>13</v>
      </c>
      <c r="B85" s="98"/>
      <c r="C85" s="378"/>
      <c r="D85" s="98"/>
      <c r="E85" s="378"/>
      <c r="F85" s="339"/>
      <c r="G85" s="17"/>
      <c r="H85" s="17"/>
      <c r="I85" s="17"/>
    </row>
    <row r="86" spans="1:9">
      <c r="A86" s="272">
        <v>14</v>
      </c>
      <c r="B86" s="98"/>
      <c r="C86" s="378"/>
      <c r="D86" s="98"/>
      <c r="E86" s="378"/>
      <c r="F86" s="339"/>
      <c r="G86" s="17"/>
      <c r="H86" s="17"/>
      <c r="I86" s="17"/>
    </row>
    <row r="87" spans="1:9">
      <c r="A87" s="272">
        <v>15</v>
      </c>
      <c r="B87" s="98"/>
      <c r="C87" s="378"/>
      <c r="D87" s="98"/>
      <c r="E87" s="378"/>
      <c r="F87" s="339"/>
      <c r="G87" s="17"/>
      <c r="H87" s="17"/>
      <c r="I87" s="17"/>
    </row>
    <row r="88" spans="1:9">
      <c r="A88" s="272">
        <v>16</v>
      </c>
      <c r="B88" s="98"/>
      <c r="C88" s="378"/>
      <c r="D88" s="98"/>
      <c r="E88" s="378"/>
      <c r="F88" s="339"/>
    </row>
    <row r="89" spans="1:9">
      <c r="A89" s="272">
        <v>17</v>
      </c>
      <c r="B89" s="98"/>
      <c r="C89" s="378"/>
      <c r="D89" s="98"/>
      <c r="E89" s="378"/>
      <c r="F89" s="339"/>
    </row>
    <row r="90" spans="1:9">
      <c r="A90" s="272">
        <v>18</v>
      </c>
      <c r="B90" s="98"/>
      <c r="C90" s="378"/>
      <c r="D90" s="98"/>
      <c r="E90" s="378"/>
      <c r="F90" s="339"/>
    </row>
    <row r="91" spans="1:9">
      <c r="A91" s="272">
        <v>19</v>
      </c>
      <c r="B91" s="98"/>
      <c r="C91" s="378"/>
      <c r="D91" s="98"/>
      <c r="E91" s="378"/>
      <c r="F91" s="339"/>
    </row>
    <row r="92" spans="1:9">
      <c r="A92" s="272">
        <v>20</v>
      </c>
      <c r="B92" s="98"/>
      <c r="C92" s="378"/>
      <c r="D92" s="98"/>
      <c r="E92" s="378"/>
      <c r="F92" s="339"/>
    </row>
    <row r="93" spans="1:9">
      <c r="A93" s="272">
        <v>21</v>
      </c>
      <c r="B93" s="98"/>
      <c r="C93" s="378"/>
      <c r="D93" s="98"/>
      <c r="E93" s="378"/>
      <c r="F93" s="339"/>
    </row>
    <row r="94" spans="1:9">
      <c r="A94" s="272">
        <v>22</v>
      </c>
      <c r="B94" s="98"/>
      <c r="C94" s="378"/>
      <c r="D94" s="98"/>
      <c r="E94" s="378"/>
      <c r="F94" s="339"/>
    </row>
    <row r="95" spans="1:9">
      <c r="A95" s="272">
        <v>23</v>
      </c>
      <c r="B95" s="98"/>
      <c r="C95" s="378"/>
      <c r="D95" s="98"/>
      <c r="E95" s="378"/>
      <c r="F95" s="339"/>
    </row>
    <row r="96" spans="1:9">
      <c r="A96" s="272">
        <v>24</v>
      </c>
      <c r="B96" s="98"/>
      <c r="C96" s="378"/>
      <c r="D96" s="98"/>
      <c r="E96" s="378"/>
      <c r="F96" s="339"/>
    </row>
    <row r="97" spans="1:6">
      <c r="A97" s="272">
        <v>25</v>
      </c>
      <c r="B97" s="98"/>
      <c r="C97" s="378"/>
      <c r="D97" s="98"/>
      <c r="E97" s="378"/>
      <c r="F97" s="339"/>
    </row>
    <row r="98" spans="1:6">
      <c r="A98" s="272">
        <v>26</v>
      </c>
      <c r="B98" s="98"/>
      <c r="C98" s="378"/>
      <c r="D98" s="98"/>
      <c r="E98" s="378"/>
      <c r="F98" s="339"/>
    </row>
    <row r="99" spans="1:6">
      <c r="A99" s="272">
        <v>27</v>
      </c>
      <c r="B99" s="98"/>
      <c r="C99" s="378"/>
      <c r="D99" s="98"/>
      <c r="E99" s="378"/>
      <c r="F99" s="339"/>
    </row>
    <row r="100" spans="1:6">
      <c r="A100" s="272">
        <v>28</v>
      </c>
      <c r="B100" s="98"/>
      <c r="C100" s="378"/>
      <c r="D100" s="98"/>
      <c r="E100" s="378"/>
      <c r="F100" s="339"/>
    </row>
    <row r="101" spans="1:6">
      <c r="A101" s="272">
        <v>29</v>
      </c>
      <c r="B101" s="98"/>
      <c r="C101" s="378"/>
      <c r="D101" s="98"/>
      <c r="E101" s="378"/>
      <c r="F101" s="339"/>
    </row>
    <row r="102" spans="1:6">
      <c r="A102" s="272">
        <v>30</v>
      </c>
      <c r="B102" s="98"/>
      <c r="C102" s="378"/>
      <c r="D102" s="98"/>
      <c r="E102" s="378"/>
      <c r="F102" s="339"/>
    </row>
    <row r="103" spans="1:6">
      <c r="A103" s="272">
        <v>31</v>
      </c>
      <c r="B103" s="98"/>
      <c r="C103" s="378"/>
      <c r="D103" s="98"/>
      <c r="E103" s="388"/>
      <c r="F103" s="339"/>
    </row>
    <row r="104" spans="1:6">
      <c r="A104" s="272">
        <v>32</v>
      </c>
      <c r="B104" s="98"/>
      <c r="C104" s="378"/>
      <c r="D104" s="98"/>
      <c r="E104" s="388"/>
      <c r="F104" s="339"/>
    </row>
    <row r="105" spans="1:6">
      <c r="A105" s="272">
        <v>33</v>
      </c>
      <c r="B105" s="98"/>
      <c r="C105" s="378"/>
      <c r="D105" s="98"/>
      <c r="E105" s="388"/>
      <c r="F105" s="339"/>
    </row>
    <row r="106" spans="1:6">
      <c r="A106" s="272">
        <v>34</v>
      </c>
      <c r="B106" s="98"/>
      <c r="C106" s="378"/>
      <c r="D106" s="98"/>
      <c r="E106" s="388"/>
      <c r="F106" s="339"/>
    </row>
    <row r="107" spans="1:6">
      <c r="A107" s="272">
        <v>35</v>
      </c>
      <c r="B107" s="98"/>
      <c r="C107" s="378"/>
      <c r="D107" s="98"/>
      <c r="E107" s="388"/>
      <c r="F107" s="339"/>
    </row>
    <row r="108" spans="1:6">
      <c r="A108" s="272">
        <v>36</v>
      </c>
      <c r="B108" s="98"/>
      <c r="C108" s="378"/>
      <c r="D108" s="98"/>
      <c r="E108" s="388"/>
      <c r="F108" s="339"/>
    </row>
    <row r="109" spans="1:6">
      <c r="A109" s="272">
        <v>37</v>
      </c>
      <c r="B109" s="98"/>
      <c r="C109" s="378"/>
      <c r="D109" s="98"/>
      <c r="E109" s="388"/>
      <c r="F109" s="339"/>
    </row>
    <row r="110" spans="1:6">
      <c r="A110" s="272">
        <v>38</v>
      </c>
      <c r="B110" s="98"/>
      <c r="C110" s="378"/>
      <c r="D110" s="98"/>
      <c r="E110" s="388"/>
      <c r="F110" s="339"/>
    </row>
    <row r="111" spans="1:6">
      <c r="A111" s="272">
        <v>39</v>
      </c>
      <c r="B111" s="98"/>
      <c r="C111" s="378"/>
      <c r="D111" s="98"/>
      <c r="E111" s="388"/>
      <c r="F111" s="339"/>
    </row>
    <row r="112" spans="1:6">
      <c r="A112" s="272">
        <v>40</v>
      </c>
      <c r="B112" s="98"/>
      <c r="C112" s="378"/>
      <c r="D112" s="98"/>
      <c r="E112" s="388"/>
      <c r="F112" s="339"/>
    </row>
    <row r="113" spans="1:6">
      <c r="A113" s="272">
        <v>41</v>
      </c>
      <c r="B113" s="98"/>
      <c r="C113" s="378"/>
      <c r="D113" s="98"/>
      <c r="E113" s="388"/>
      <c r="F113" s="339"/>
    </row>
    <row r="114" spans="1:6">
      <c r="A114" s="272">
        <v>42</v>
      </c>
      <c r="B114" s="98"/>
      <c r="C114" s="378"/>
      <c r="D114" s="98"/>
      <c r="E114" s="388"/>
      <c r="F114" s="339"/>
    </row>
    <row r="115" spans="1:6">
      <c r="A115" s="272">
        <v>43</v>
      </c>
      <c r="B115" s="98"/>
      <c r="C115" s="378"/>
      <c r="D115" s="98"/>
      <c r="E115" s="388"/>
      <c r="F115" s="339"/>
    </row>
    <row r="116" spans="1:6" ht="15.75" thickBot="1">
      <c r="A116" s="399">
        <v>44</v>
      </c>
      <c r="B116" s="307" t="s">
        <v>209</v>
      </c>
      <c r="C116" s="309">
        <f>SUM(C73:C115)</f>
        <v>542070150</v>
      </c>
      <c r="D116" s="400" t="s">
        <v>2025</v>
      </c>
      <c r="E116" s="309">
        <f>SUM(E73:E115)</f>
        <v>540367360</v>
      </c>
      <c r="F116" s="327">
        <f>SUM(F73:F115)</f>
        <v>54489475</v>
      </c>
    </row>
    <row r="117" spans="1:6">
      <c r="A117" s="17"/>
      <c r="B117" s="17" t="s">
        <v>2025</v>
      </c>
      <c r="C117" s="17" t="s">
        <v>2025</v>
      </c>
      <c r="D117" s="17"/>
      <c r="E117" s="17"/>
      <c r="F117" s="17"/>
    </row>
    <row r="118" spans="1:6">
      <c r="A118" s="17" t="s">
        <v>1153</v>
      </c>
      <c r="B118" s="17"/>
      <c r="C118" s="17"/>
      <c r="D118" s="17"/>
      <c r="E118" s="17"/>
      <c r="F118" s="17"/>
    </row>
    <row r="119" spans="1:6">
      <c r="A119" s="69" t="s">
        <v>633</v>
      </c>
      <c r="B119" s="69"/>
      <c r="C119" s="69"/>
      <c r="D119" s="69"/>
      <c r="E119" s="69"/>
      <c r="F119" s="69"/>
    </row>
    <row r="120" spans="1:6" ht="15.75" thickBot="1">
      <c r="A120" s="17" t="str">
        <f>'Data Sheet'!$C$25</f>
        <v>Central Hudson Gas &amp; Electric</v>
      </c>
      <c r="B120" s="17"/>
      <c r="C120" s="17"/>
      <c r="D120" s="17"/>
      <c r="E120" s="836" t="str">
        <f>'Data Sheet'!$C$40</f>
        <v>4/15/2015</v>
      </c>
      <c r="F120" s="77" t="str">
        <f>'Data Sheet'!$C$38</f>
        <v>12/31/14</v>
      </c>
    </row>
    <row r="121" spans="1:6">
      <c r="A121" s="29"/>
      <c r="B121" s="66"/>
      <c r="C121" s="66"/>
      <c r="D121" s="66"/>
      <c r="E121" s="850"/>
      <c r="F121" s="67"/>
    </row>
    <row r="122" spans="1:6" ht="15.75">
      <c r="A122" s="68" t="s">
        <v>618</v>
      </c>
      <c r="B122" s="69"/>
      <c r="C122" s="69"/>
      <c r="D122" s="69"/>
      <c r="E122" s="69"/>
      <c r="F122" s="70"/>
    </row>
    <row r="123" spans="1:6">
      <c r="A123" s="380"/>
      <c r="B123" s="69"/>
      <c r="C123" s="69"/>
      <c r="D123" s="69"/>
      <c r="E123" s="69"/>
      <c r="F123" s="70"/>
    </row>
    <row r="124" spans="1:6" ht="18.399999999999999" customHeight="1">
      <c r="A124" s="270"/>
      <c r="B124" s="90"/>
      <c r="C124" s="90"/>
      <c r="D124" s="401" t="s">
        <v>624</v>
      </c>
      <c r="E124" s="265"/>
      <c r="F124" s="402"/>
    </row>
    <row r="125" spans="1:6" ht="18.399999999999999" customHeight="1">
      <c r="A125" s="272"/>
      <c r="B125" s="346" t="s">
        <v>625</v>
      </c>
      <c r="C125" s="98"/>
      <c r="D125" s="346" t="s">
        <v>213</v>
      </c>
      <c r="E125" s="98"/>
      <c r="F125" s="271" t="s">
        <v>2075</v>
      </c>
    </row>
    <row r="126" spans="1:6" ht="18.399999999999999" customHeight="1">
      <c r="A126" s="272" t="s">
        <v>1964</v>
      </c>
      <c r="B126" s="346" t="s">
        <v>626</v>
      </c>
      <c r="C126" s="346" t="s">
        <v>627</v>
      </c>
      <c r="D126" s="346" t="s">
        <v>608</v>
      </c>
      <c r="E126" s="346" t="s">
        <v>2079</v>
      </c>
      <c r="F126" s="271" t="s">
        <v>2846</v>
      </c>
    </row>
    <row r="127" spans="1:6" ht="18.399999999999999" customHeight="1">
      <c r="A127" s="273" t="s">
        <v>1967</v>
      </c>
      <c r="B127" s="398" t="s">
        <v>3423</v>
      </c>
      <c r="C127" s="398" t="s">
        <v>3424</v>
      </c>
      <c r="D127" s="398" t="s">
        <v>3425</v>
      </c>
      <c r="E127" s="398" t="s">
        <v>628</v>
      </c>
      <c r="F127" s="274" t="s">
        <v>629</v>
      </c>
    </row>
    <row r="128" spans="1:6" ht="18.399999999999999" customHeight="1">
      <c r="A128" s="272">
        <v>1</v>
      </c>
      <c r="B128" s="98"/>
      <c r="C128" s="383"/>
      <c r="D128" s="383"/>
      <c r="E128" s="383"/>
      <c r="F128" s="338"/>
    </row>
    <row r="129" spans="1:6" ht="18.399999999999999" customHeight="1">
      <c r="A129" s="272">
        <v>2</v>
      </c>
      <c r="B129" s="98"/>
      <c r="C129" s="378"/>
      <c r="D129" s="98"/>
      <c r="E129" s="378"/>
      <c r="F129" s="339"/>
    </row>
    <row r="130" spans="1:6" ht="18.399999999999999" customHeight="1">
      <c r="A130" s="272">
        <v>3</v>
      </c>
      <c r="B130" s="98"/>
      <c r="C130" s="378"/>
      <c r="D130" s="98"/>
      <c r="E130" s="378"/>
      <c r="F130" s="339"/>
    </row>
    <row r="131" spans="1:6" ht="18.399999999999999" customHeight="1">
      <c r="A131" s="272">
        <v>4</v>
      </c>
      <c r="B131" s="98"/>
      <c r="C131" s="378"/>
      <c r="D131" s="98"/>
      <c r="E131" s="378"/>
      <c r="F131" s="339"/>
    </row>
    <row r="132" spans="1:6" ht="18.399999999999999" customHeight="1">
      <c r="A132" s="272">
        <v>5</v>
      </c>
      <c r="B132" s="98"/>
      <c r="C132" s="378"/>
      <c r="D132" s="98"/>
      <c r="E132" s="378"/>
      <c r="F132" s="339"/>
    </row>
    <row r="133" spans="1:6" ht="18.399999999999999" customHeight="1">
      <c r="A133" s="272">
        <v>6</v>
      </c>
      <c r="B133" s="98"/>
      <c r="C133" s="378"/>
      <c r="D133" s="98"/>
      <c r="E133" s="378"/>
      <c r="F133" s="339"/>
    </row>
    <row r="134" spans="1:6" ht="18.399999999999999" customHeight="1">
      <c r="A134" s="272">
        <v>7</v>
      </c>
      <c r="B134" s="98"/>
      <c r="C134" s="378"/>
      <c r="D134" s="98"/>
      <c r="E134" s="378"/>
      <c r="F134" s="339"/>
    </row>
    <row r="135" spans="1:6" ht="18.399999999999999" customHeight="1">
      <c r="A135" s="272">
        <v>8</v>
      </c>
      <c r="B135" s="98"/>
      <c r="C135" s="378"/>
      <c r="D135" s="98"/>
      <c r="E135" s="378"/>
      <c r="F135" s="339"/>
    </row>
    <row r="136" spans="1:6" ht="18.399999999999999" customHeight="1">
      <c r="A136" s="272">
        <v>9</v>
      </c>
      <c r="B136" s="98"/>
      <c r="C136" s="378"/>
      <c r="D136" s="98"/>
      <c r="E136" s="378"/>
      <c r="F136" s="339"/>
    </row>
    <row r="137" spans="1:6" ht="18.399999999999999" customHeight="1">
      <c r="A137" s="272">
        <v>10</v>
      </c>
      <c r="B137" s="98"/>
      <c r="C137" s="378"/>
      <c r="D137" s="98"/>
      <c r="E137" s="388"/>
      <c r="F137" s="339"/>
    </row>
    <row r="138" spans="1:6" ht="18.399999999999999" customHeight="1">
      <c r="A138" s="272">
        <v>11</v>
      </c>
      <c r="B138" s="98"/>
      <c r="C138" s="378"/>
      <c r="D138" s="98"/>
      <c r="E138" s="378"/>
      <c r="F138" s="339"/>
    </row>
    <row r="139" spans="1:6" ht="18.399999999999999" customHeight="1">
      <c r="A139" s="272">
        <v>12</v>
      </c>
      <c r="B139" s="98"/>
      <c r="C139" s="378"/>
      <c r="D139" s="98"/>
      <c r="E139" s="378"/>
      <c r="F139" s="339"/>
    </row>
    <row r="140" spans="1:6" ht="18.399999999999999" customHeight="1">
      <c r="A140" s="272">
        <v>13</v>
      </c>
      <c r="B140" s="98"/>
      <c r="C140" s="378"/>
      <c r="D140" s="98"/>
      <c r="E140" s="378"/>
      <c r="F140" s="339"/>
    </row>
    <row r="141" spans="1:6" ht="18.399999999999999" customHeight="1">
      <c r="A141" s="272">
        <v>14</v>
      </c>
      <c r="B141" s="98"/>
      <c r="C141" s="378"/>
      <c r="D141" s="98"/>
      <c r="E141" s="378"/>
      <c r="F141" s="339"/>
    </row>
    <row r="142" spans="1:6" ht="18.399999999999999" customHeight="1">
      <c r="A142" s="272">
        <v>15</v>
      </c>
      <c r="B142" s="98"/>
      <c r="C142" s="378"/>
      <c r="D142" s="98"/>
      <c r="E142" s="378"/>
      <c r="F142" s="339"/>
    </row>
    <row r="143" spans="1:6" ht="18.399999999999999" customHeight="1">
      <c r="A143" s="272">
        <v>16</v>
      </c>
      <c r="B143" s="98"/>
      <c r="C143" s="378"/>
      <c r="D143" s="98"/>
      <c r="E143" s="378"/>
      <c r="F143" s="339"/>
    </row>
    <row r="144" spans="1:6" ht="18.399999999999999" customHeight="1">
      <c r="A144" s="272">
        <v>17</v>
      </c>
      <c r="B144" s="98"/>
      <c r="C144" s="378"/>
      <c r="D144" s="98"/>
      <c r="E144" s="378"/>
      <c r="F144" s="339"/>
    </row>
    <row r="145" spans="1:6" ht="18.399999999999999" customHeight="1">
      <c r="A145" s="272">
        <v>18</v>
      </c>
      <c r="B145" s="98"/>
      <c r="C145" s="378"/>
      <c r="D145" s="98"/>
      <c r="E145" s="378"/>
      <c r="F145" s="339"/>
    </row>
    <row r="146" spans="1:6" ht="18.399999999999999" customHeight="1">
      <c r="A146" s="272">
        <v>19</v>
      </c>
      <c r="B146" s="98"/>
      <c r="C146" s="378"/>
      <c r="D146" s="98"/>
      <c r="E146" s="378"/>
      <c r="F146" s="339"/>
    </row>
    <row r="147" spans="1:6" ht="18.399999999999999" customHeight="1">
      <c r="A147" s="272">
        <v>20</v>
      </c>
      <c r="B147" s="98"/>
      <c r="C147" s="378"/>
      <c r="D147" s="98"/>
      <c r="E147" s="378"/>
      <c r="F147" s="339"/>
    </row>
    <row r="148" spans="1:6" ht="18.399999999999999" customHeight="1">
      <c r="A148" s="272">
        <v>21</v>
      </c>
      <c r="B148" s="98"/>
      <c r="C148" s="378"/>
      <c r="D148" s="98"/>
      <c r="E148" s="378"/>
      <c r="F148" s="339"/>
    </row>
    <row r="149" spans="1:6" ht="18.399999999999999" customHeight="1">
      <c r="A149" s="272">
        <v>22</v>
      </c>
      <c r="B149" s="98"/>
      <c r="C149" s="378"/>
      <c r="D149" s="98"/>
      <c r="E149" s="378"/>
      <c r="F149" s="339"/>
    </row>
    <row r="150" spans="1:6" ht="18.399999999999999" customHeight="1">
      <c r="A150" s="272">
        <v>23</v>
      </c>
      <c r="B150" s="98"/>
      <c r="C150" s="378"/>
      <c r="D150" s="98"/>
      <c r="E150" s="378"/>
      <c r="F150" s="339"/>
    </row>
    <row r="151" spans="1:6" ht="18.399999999999999" customHeight="1">
      <c r="A151" s="272">
        <v>24</v>
      </c>
      <c r="B151" s="98"/>
      <c r="C151" s="378"/>
      <c r="D151" s="98"/>
      <c r="E151" s="378"/>
      <c r="F151" s="339"/>
    </row>
    <row r="152" spans="1:6" ht="18.399999999999999" customHeight="1">
      <c r="A152" s="272">
        <v>25</v>
      </c>
      <c r="B152" s="98"/>
      <c r="C152" s="378"/>
      <c r="D152" s="98"/>
      <c r="E152" s="378"/>
      <c r="F152" s="339"/>
    </row>
    <row r="153" spans="1:6" ht="18.399999999999999" customHeight="1">
      <c r="A153" s="272">
        <v>26</v>
      </c>
      <c r="B153" s="98"/>
      <c r="C153" s="378"/>
      <c r="D153" s="98"/>
      <c r="E153" s="378"/>
      <c r="F153" s="339"/>
    </row>
    <row r="154" spans="1:6" ht="18.399999999999999" customHeight="1">
      <c r="A154" s="272">
        <v>27</v>
      </c>
      <c r="B154" s="98"/>
      <c r="C154" s="378"/>
      <c r="D154" s="98"/>
      <c r="E154" s="378"/>
      <c r="F154" s="339"/>
    </row>
    <row r="155" spans="1:6" ht="18.399999999999999" customHeight="1">
      <c r="A155" s="272">
        <v>28</v>
      </c>
      <c r="B155" s="98"/>
      <c r="C155" s="378"/>
      <c r="D155" s="98"/>
      <c r="E155" s="378"/>
      <c r="F155" s="339"/>
    </row>
    <row r="156" spans="1:6" ht="18.399999999999999" customHeight="1">
      <c r="A156" s="272">
        <v>29</v>
      </c>
      <c r="B156" s="98"/>
      <c r="C156" s="378"/>
      <c r="D156" s="98"/>
      <c r="E156" s="378"/>
      <c r="F156" s="339"/>
    </row>
    <row r="157" spans="1:6" ht="18.399999999999999" customHeight="1">
      <c r="A157" s="272">
        <v>30</v>
      </c>
      <c r="B157" s="98"/>
      <c r="C157" s="378"/>
      <c r="D157" s="98"/>
      <c r="E157" s="378"/>
      <c r="F157" s="339"/>
    </row>
    <row r="158" spans="1:6" ht="18.399999999999999" customHeight="1">
      <c r="A158" s="272">
        <v>31</v>
      </c>
      <c r="B158" s="98"/>
      <c r="C158" s="378"/>
      <c r="D158" s="98"/>
      <c r="E158" s="388"/>
      <c r="F158" s="339"/>
    </row>
    <row r="159" spans="1:6" ht="18.399999999999999" customHeight="1">
      <c r="A159" s="272">
        <v>32</v>
      </c>
      <c r="B159" s="98"/>
      <c r="C159" s="378"/>
      <c r="D159" s="98"/>
      <c r="E159" s="388"/>
      <c r="F159" s="339"/>
    </row>
    <row r="160" spans="1:6" ht="18.399999999999999" customHeight="1">
      <c r="A160" s="272">
        <v>33</v>
      </c>
      <c r="B160" s="98"/>
      <c r="C160" s="378"/>
      <c r="D160" s="98"/>
      <c r="E160" s="388"/>
      <c r="F160" s="339"/>
    </row>
    <row r="161" spans="1:6" ht="18.399999999999999" customHeight="1">
      <c r="A161" s="272">
        <v>34</v>
      </c>
      <c r="B161" s="98"/>
      <c r="C161" s="378"/>
      <c r="D161" s="98"/>
      <c r="E161" s="388"/>
      <c r="F161" s="339"/>
    </row>
    <row r="162" spans="1:6" ht="18.399999999999999" customHeight="1">
      <c r="A162" s="272">
        <v>35</v>
      </c>
      <c r="B162" s="98"/>
      <c r="C162" s="378"/>
      <c r="D162" s="98"/>
      <c r="E162" s="388"/>
      <c r="F162" s="339"/>
    </row>
    <row r="163" spans="1:6" ht="18.399999999999999" customHeight="1">
      <c r="A163" s="272">
        <v>36</v>
      </c>
      <c r="B163" s="98"/>
      <c r="C163" s="378"/>
      <c r="D163" s="98"/>
      <c r="E163" s="388"/>
      <c r="F163" s="339"/>
    </row>
    <row r="164" spans="1:6" ht="18.399999999999999" customHeight="1">
      <c r="A164" s="272">
        <v>37</v>
      </c>
      <c r="B164" s="98"/>
      <c r="C164" s="378"/>
      <c r="D164" s="98"/>
      <c r="E164" s="388"/>
      <c r="F164" s="339"/>
    </row>
    <row r="165" spans="1:6" ht="18.399999999999999" customHeight="1">
      <c r="A165" s="272">
        <v>38</v>
      </c>
      <c r="B165" s="98"/>
      <c r="C165" s="378"/>
      <c r="D165" s="98"/>
      <c r="E165" s="388"/>
      <c r="F165" s="339"/>
    </row>
    <row r="166" spans="1:6" ht="18.399999999999999" customHeight="1">
      <c r="A166" s="272">
        <v>39</v>
      </c>
      <c r="B166" s="98"/>
      <c r="C166" s="378"/>
      <c r="D166" s="98"/>
      <c r="E166" s="388"/>
      <c r="F166" s="339"/>
    </row>
    <row r="167" spans="1:6" ht="18.399999999999999" customHeight="1">
      <c r="A167" s="272">
        <v>40</v>
      </c>
      <c r="B167" s="98"/>
      <c r="C167" s="378"/>
      <c r="D167" s="98"/>
      <c r="E167" s="388"/>
      <c r="F167" s="339"/>
    </row>
    <row r="168" spans="1:6" ht="18.399999999999999" customHeight="1">
      <c r="A168" s="272">
        <v>41</v>
      </c>
      <c r="B168" s="98"/>
      <c r="C168" s="378"/>
      <c r="D168" s="98"/>
      <c r="E168" s="388"/>
      <c r="F168" s="339"/>
    </row>
    <row r="169" spans="1:6" ht="18.399999999999999" customHeight="1">
      <c r="A169" s="272">
        <v>42</v>
      </c>
      <c r="B169" s="98"/>
      <c r="C169" s="378"/>
      <c r="D169" s="98"/>
      <c r="E169" s="388"/>
      <c r="F169" s="339"/>
    </row>
    <row r="170" spans="1:6" ht="18.399999999999999" customHeight="1">
      <c r="A170" s="272">
        <v>43</v>
      </c>
      <c r="B170" s="98"/>
      <c r="C170" s="378"/>
      <c r="D170" s="98"/>
      <c r="E170" s="388"/>
      <c r="F170" s="339"/>
    </row>
    <row r="171" spans="1:6" ht="18.399999999999999" customHeight="1" thickBot="1">
      <c r="A171" s="399">
        <v>44</v>
      </c>
      <c r="B171" s="307" t="s">
        <v>209</v>
      </c>
      <c r="C171" s="309">
        <f>SUM(C128:C170)</f>
        <v>0</v>
      </c>
      <c r="D171" s="400" t="s">
        <v>2025</v>
      </c>
      <c r="E171" s="309">
        <f>SUM(E128:E170)</f>
        <v>0</v>
      </c>
      <c r="F171" s="327">
        <f>SUM(F128:F170)</f>
        <v>0</v>
      </c>
    </row>
    <row r="172" spans="1:6">
      <c r="A172" s="17"/>
      <c r="B172" s="17" t="s">
        <v>2025</v>
      </c>
      <c r="C172" s="17" t="s">
        <v>2025</v>
      </c>
      <c r="D172" s="17"/>
      <c r="E172" s="17"/>
      <c r="F172" s="17"/>
    </row>
    <row r="173" spans="1:6">
      <c r="A173" s="17" t="s">
        <v>1153</v>
      </c>
      <c r="B173" s="17"/>
      <c r="C173" s="17"/>
      <c r="D173" s="17"/>
      <c r="E173" s="17"/>
      <c r="F173" s="17"/>
    </row>
    <row r="174" spans="1:6">
      <c r="A174" s="69" t="s">
        <v>634</v>
      </c>
      <c r="B174" s="69"/>
      <c r="C174" s="69"/>
      <c r="D174" s="69"/>
      <c r="E174" s="69"/>
      <c r="F174" s="69"/>
    </row>
  </sheetData>
  <customSheetViews>
    <customSheetView guid="{98C50475-4C04-4614-833E-ABC6EEFF4E8E}" scale="60" colorId="22" showPageBreaks="1" printArea="1" view="pageBreakPreview" topLeftCell="A84">
      <selection activeCell="L109" sqref="L109"/>
      <rowBreaks count="2" manualBreakCount="2">
        <brk id="61" max="5" man="1"/>
        <brk id="119" max="16383" man="1"/>
      </rowBreaks>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60" colorId="22" showPageBreaks="1" printArea="1" view="pageBreakPreview" topLeftCell="A45">
      <selection activeCell="F75" sqref="F75"/>
      <rowBreaks count="2" manualBreakCount="2">
        <brk id="64" max="5" man="1"/>
        <brk id="119" max="16383" man="1"/>
      </rowBreaks>
      <pageMargins left="0.5" right="0.5" top="0.5" bottom="0.5" header="0.5" footer="0.5"/>
      <printOptions horizontalCentered="1" verticalCentered="1"/>
      <pageSetup scale="70" orientation="portrait" r:id="rId2"/>
      <headerFooter alignWithMargins="0"/>
    </customSheetView>
    <customSheetView guid="{4BC658A1-0B43-4474-B09F-01138A2D4649}" scale="60" colorId="22" showPageBreaks="1" view="pageBreakPreview" topLeftCell="A45">
      <selection activeCell="F75" sqref="F75"/>
      <rowBreaks count="2" manualBreakCount="2">
        <brk id="64" max="5" man="1"/>
        <brk id="119" max="16383" man="1"/>
      </rowBreaks>
      <pageMargins left="0.5" right="0.5" top="0.5" bottom="0.5" header="0.5" footer="0.5"/>
      <printOptions horizontalCentered="1" verticalCentered="1"/>
      <pageSetup scale="70" orientation="portrait" r:id="rId3"/>
      <headerFooter alignWithMargins="0"/>
    </customSheetView>
    <customSheetView guid="{615B5AE4-EF39-45E8-9166-92037A1A48C3}"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4"/>
      <headerFooter alignWithMargins="0"/>
    </customSheetView>
    <customSheetView guid="{5615FF12-3AD0-401B-9520-85684B49B8C2}"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60" colorId="22" showPageBreaks="1" printArea="1" view="pageBreakPreview" topLeftCell="A45">
      <selection activeCell="F75" sqref="F75"/>
      <rowBreaks count="2" manualBreakCount="2">
        <brk id="64" max="5" man="1"/>
        <brk id="119" max="16383" man="1"/>
      </rowBreaks>
      <pageMargins left="0.5" right="0.5" top="0.5" bottom="0.5" header="0.5" footer="0.5"/>
      <printOptions horizontalCentered="1" verticalCentered="1"/>
      <pageSetup scale="70" orientation="portrait" r:id="rId6"/>
      <headerFooter alignWithMargins="0"/>
    </customSheetView>
    <customSheetView guid="{2DCD765F-7FFB-4119-8ABA-95F832C93250}" scale="60" colorId="22" showPageBreaks="1" printArea="1" view="pageBreakPreview">
      <rowBreaks count="1" manualBreakCount="1">
        <brk id="119" max="16383" man="1"/>
      </rowBreaks>
      <pageMargins left="0.5" right="0.5" top="0.5" bottom="0.5" header="0.5" footer="0.5"/>
      <printOptions horizontalCentered="1" verticalCentered="1"/>
      <pageSetup scale="70" orientation="portrait" horizontalDpi="300" verticalDpi="300" r:id="rId7"/>
      <headerFooter alignWithMargins="0"/>
    </customSheetView>
    <customSheetView guid="{9A54DEF0-DEC4-4137-89B1-509D03916E27}"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60" colorId="22" showPageBreaks="1" view="pageBreakPreview">
      <rowBreaks count="2" manualBreakCount="2">
        <brk id="67" max="5" man="1"/>
        <brk id="119" max="16383" man="1"/>
      </rowBreaks>
      <pageMargins left="0.5" right="0.5" top="0.5" bottom="0.5" header="0.5" footer="0.5"/>
      <printOptions horizontalCentered="1" verticalCentered="1"/>
      <pageSetup scale="70" orientation="portrait" horizontalDpi="300" verticalDpi="300" r:id="rId11"/>
      <headerFooter alignWithMargins="0"/>
    </customSheetView>
  </customSheetViews>
  <printOptions horizontalCentered="1" verticalCentered="1"/>
  <pageMargins left="0.5" right="0.5" top="0.5" bottom="0.5" header="0.5" footer="0.5"/>
  <pageSetup scale="70" orientation="portrait" horizontalDpi="300" verticalDpi="300" r:id="rId12"/>
  <headerFooter alignWithMargins="0"/>
  <rowBreaks count="2" manualBreakCount="2">
    <brk id="61" max="5" man="1"/>
    <brk id="11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view="pageBreakPreview" topLeftCell="A40" colorId="22" zoomScale="60" zoomScaleNormal="85" workbookViewId="0"/>
  </sheetViews>
  <sheetFormatPr defaultColWidth="9.6640625" defaultRowHeight="15"/>
  <cols>
    <col min="1" max="1" width="4.6640625" style="9" customWidth="1"/>
    <col min="2" max="2" width="38.44140625" style="9" customWidth="1"/>
    <col min="3" max="3" width="14.77734375" style="9" customWidth="1"/>
    <col min="4" max="4" width="15" style="9" customWidth="1"/>
    <col min="5" max="5" width="9.6640625" style="9"/>
    <col min="6" max="6" width="14.44140625" style="9" customWidth="1"/>
    <col min="7" max="7" width="13.77734375" style="9" customWidth="1"/>
    <col min="8" max="16384" width="9.6640625" style="9"/>
  </cols>
  <sheetData>
    <row r="1" spans="1:19" ht="16.149999999999999" customHeight="1">
      <c r="A1" s="29" t="s">
        <v>2036</v>
      </c>
      <c r="B1" s="66"/>
      <c r="C1" s="263" t="s">
        <v>3735</v>
      </c>
      <c r="D1" s="66"/>
      <c r="E1" s="261"/>
      <c r="F1" s="66" t="s">
        <v>2038</v>
      </c>
      <c r="G1" s="314" t="s">
        <v>2039</v>
      </c>
      <c r="H1" s="17"/>
      <c r="I1" s="17"/>
      <c r="J1" s="17"/>
      <c r="K1" s="17"/>
      <c r="L1" s="17"/>
      <c r="M1" s="17"/>
      <c r="N1" s="17"/>
      <c r="O1" s="17"/>
      <c r="P1" s="17"/>
      <c r="Q1" s="17"/>
      <c r="R1" s="17"/>
      <c r="S1" s="17"/>
    </row>
    <row r="2" spans="1:19" ht="16.149999999999999" customHeight="1">
      <c r="A2" s="72" t="str">
        <f>'Data Sheet'!$C$25</f>
        <v>Central Hudson Gas &amp; Electric</v>
      </c>
      <c r="B2" s="17"/>
      <c r="C2" s="98" t="s">
        <v>1317</v>
      </c>
      <c r="D2" s="17"/>
      <c r="E2" s="81"/>
      <c r="F2" s="17" t="s">
        <v>3760</v>
      </c>
      <c r="G2" s="83"/>
      <c r="H2" s="17"/>
      <c r="I2" s="17"/>
      <c r="J2" s="17"/>
      <c r="K2" s="17"/>
      <c r="L2" s="17"/>
      <c r="M2" s="17"/>
      <c r="N2" s="17"/>
      <c r="O2" s="17"/>
      <c r="P2" s="17"/>
      <c r="Q2" s="17"/>
      <c r="R2" s="17"/>
      <c r="S2" s="17"/>
    </row>
    <row r="3" spans="1:19" ht="16.149999999999999" customHeight="1">
      <c r="A3" s="74"/>
      <c r="B3" s="77"/>
      <c r="C3" s="105" t="s">
        <v>1318</v>
      </c>
      <c r="D3" s="77"/>
      <c r="E3" s="81"/>
      <c r="F3" s="848" t="str">
        <f>'Data Sheet'!$C$40</f>
        <v>4/15/2015</v>
      </c>
      <c r="G3" s="111" t="str">
        <f>'Data Sheet'!$C$38</f>
        <v>12/31/14</v>
      </c>
      <c r="H3" s="17"/>
      <c r="I3" s="17"/>
      <c r="J3" s="17"/>
      <c r="K3" s="17"/>
      <c r="L3" s="17"/>
      <c r="M3" s="17"/>
      <c r="N3" s="17"/>
      <c r="O3" s="17"/>
      <c r="P3" s="17"/>
      <c r="Q3" s="17"/>
      <c r="R3" s="17"/>
      <c r="S3" s="17"/>
    </row>
    <row r="4" spans="1:19" ht="16.149999999999999" customHeight="1">
      <c r="A4" s="264" t="s">
        <v>635</v>
      </c>
      <c r="B4" s="265"/>
      <c r="C4" s="265"/>
      <c r="D4" s="75"/>
      <c r="E4" s="265"/>
      <c r="F4" s="265"/>
      <c r="G4" s="266"/>
      <c r="H4" s="17"/>
      <c r="I4" s="17"/>
      <c r="J4" s="17"/>
      <c r="K4" s="17"/>
      <c r="L4" s="17"/>
      <c r="M4" s="17"/>
      <c r="N4" s="17"/>
      <c r="O4" s="17"/>
      <c r="P4" s="17"/>
      <c r="Q4" s="17"/>
      <c r="R4" s="17"/>
      <c r="S4" s="17"/>
    </row>
    <row r="5" spans="1:19" ht="16.149999999999999" customHeight="1">
      <c r="A5" s="72"/>
      <c r="B5" s="17"/>
      <c r="C5" s="17"/>
      <c r="D5" s="17"/>
      <c r="E5" s="17"/>
      <c r="F5" s="17"/>
      <c r="G5" s="73"/>
      <c r="H5" s="17"/>
      <c r="I5" s="17"/>
      <c r="J5" s="17"/>
      <c r="K5" s="17"/>
      <c r="L5" s="17"/>
      <c r="M5" s="17"/>
      <c r="N5" s="17"/>
      <c r="O5" s="17"/>
      <c r="P5" s="17"/>
      <c r="Q5" s="17"/>
      <c r="R5" s="17"/>
      <c r="S5" s="17"/>
    </row>
    <row r="6" spans="1:19" ht="16.149999999999999" customHeight="1">
      <c r="A6" s="72"/>
      <c r="B6" s="17" t="s">
        <v>636</v>
      </c>
      <c r="C6" s="17"/>
      <c r="D6" s="17"/>
      <c r="E6" s="17"/>
      <c r="F6" s="17"/>
      <c r="G6" s="73"/>
      <c r="H6" s="17"/>
      <c r="I6" s="17"/>
      <c r="J6" s="17"/>
      <c r="K6" s="17"/>
      <c r="L6" s="17"/>
      <c r="M6" s="17"/>
      <c r="N6" s="17"/>
      <c r="O6" s="17"/>
      <c r="P6" s="17"/>
      <c r="Q6" s="17"/>
      <c r="R6" s="17"/>
      <c r="S6" s="17"/>
    </row>
    <row r="7" spans="1:19" ht="16.149999999999999" customHeight="1">
      <c r="A7" s="72"/>
      <c r="B7" s="17" t="s">
        <v>637</v>
      </c>
      <c r="C7" s="17"/>
      <c r="D7" s="17"/>
      <c r="E7" s="17"/>
      <c r="F7" s="17"/>
      <c r="G7" s="73"/>
      <c r="H7" s="17"/>
      <c r="I7" s="17"/>
      <c r="J7" s="17"/>
      <c r="K7" s="17"/>
      <c r="L7" s="17"/>
      <c r="M7" s="17"/>
      <c r="N7" s="17"/>
      <c r="O7" s="17"/>
      <c r="P7" s="17"/>
      <c r="Q7" s="17"/>
      <c r="R7" s="17"/>
      <c r="S7" s="17"/>
    </row>
    <row r="8" spans="1:19" ht="16.149999999999999" customHeight="1">
      <c r="A8" s="72"/>
      <c r="B8" s="17" t="s">
        <v>638</v>
      </c>
      <c r="C8" s="17"/>
      <c r="D8" s="17"/>
      <c r="E8" s="17"/>
      <c r="F8" s="17"/>
      <c r="G8" s="73"/>
      <c r="H8" s="17"/>
      <c r="I8" s="17"/>
      <c r="J8" s="17"/>
      <c r="K8" s="17"/>
      <c r="L8" s="17"/>
      <c r="M8" s="17"/>
      <c r="N8" s="17"/>
      <c r="O8" s="17"/>
      <c r="P8" s="17"/>
      <c r="Q8" s="17"/>
      <c r="R8" s="17"/>
      <c r="S8" s="17"/>
    </row>
    <row r="9" spans="1:19" ht="16.149999999999999" customHeight="1">
      <c r="A9" s="72"/>
      <c r="B9" s="17" t="s">
        <v>639</v>
      </c>
      <c r="C9" s="17"/>
      <c r="D9" s="17"/>
      <c r="E9" s="17"/>
      <c r="F9" s="17"/>
      <c r="G9" s="73"/>
      <c r="H9" s="17"/>
      <c r="I9" s="17"/>
      <c r="J9" s="17"/>
      <c r="K9" s="17"/>
      <c r="L9" s="17"/>
      <c r="M9" s="17"/>
      <c r="N9" s="17"/>
      <c r="O9" s="17"/>
      <c r="P9" s="17"/>
      <c r="Q9" s="17"/>
      <c r="R9" s="17"/>
      <c r="S9" s="17"/>
    </row>
    <row r="10" spans="1:19" ht="16.149999999999999" customHeight="1">
      <c r="A10" s="270"/>
      <c r="B10" s="90"/>
      <c r="C10" s="90"/>
      <c r="D10" s="90"/>
      <c r="E10" s="401" t="s">
        <v>640</v>
      </c>
      <c r="F10" s="265"/>
      <c r="G10" s="96"/>
      <c r="H10" s="17"/>
      <c r="I10" s="17"/>
      <c r="J10" s="17"/>
      <c r="K10" s="17"/>
      <c r="L10" s="17"/>
      <c r="M10" s="17"/>
      <c r="N10" s="17"/>
      <c r="O10" s="17"/>
      <c r="P10" s="17"/>
      <c r="Q10" s="17"/>
      <c r="R10" s="17"/>
      <c r="S10" s="17"/>
    </row>
    <row r="11" spans="1:19" ht="16.149999999999999" customHeight="1">
      <c r="A11" s="272"/>
      <c r="B11" s="98"/>
      <c r="C11" s="346" t="s">
        <v>641</v>
      </c>
      <c r="D11" s="98"/>
      <c r="E11" s="346" t="s">
        <v>213</v>
      </c>
      <c r="F11" s="98"/>
      <c r="G11" s="271" t="s">
        <v>2075</v>
      </c>
      <c r="H11" s="17"/>
      <c r="I11" s="17"/>
      <c r="J11" s="17"/>
      <c r="K11" s="17"/>
      <c r="L11" s="17"/>
      <c r="M11" s="17"/>
      <c r="N11" s="17"/>
      <c r="O11" s="17"/>
      <c r="P11" s="17"/>
      <c r="Q11" s="17"/>
      <c r="R11" s="17"/>
      <c r="S11" s="17"/>
    </row>
    <row r="12" spans="1:19" ht="16.149999999999999" customHeight="1">
      <c r="A12" s="272" t="s">
        <v>1964</v>
      </c>
      <c r="B12" s="346" t="s">
        <v>642</v>
      </c>
      <c r="C12" s="346" t="s">
        <v>643</v>
      </c>
      <c r="D12" s="346" t="s">
        <v>627</v>
      </c>
      <c r="E12" s="346" t="s">
        <v>608</v>
      </c>
      <c r="F12" s="346" t="s">
        <v>2079</v>
      </c>
      <c r="G12" s="271" t="s">
        <v>2846</v>
      </c>
      <c r="H12" s="17"/>
      <c r="I12" s="17"/>
      <c r="J12" s="17"/>
      <c r="K12" s="17"/>
      <c r="L12" s="17"/>
      <c r="M12" s="17"/>
      <c r="N12" s="17"/>
      <c r="O12" s="17"/>
      <c r="P12" s="17"/>
      <c r="Q12" s="17"/>
      <c r="R12" s="17"/>
      <c r="S12" s="17"/>
    </row>
    <row r="13" spans="1:19" ht="16.149999999999999" customHeight="1">
      <c r="A13" s="273" t="s">
        <v>1967</v>
      </c>
      <c r="B13" s="398" t="s">
        <v>3423</v>
      </c>
      <c r="C13" s="398" t="s">
        <v>644</v>
      </c>
      <c r="D13" s="398" t="s">
        <v>3425</v>
      </c>
      <c r="E13" s="398" t="s">
        <v>3426</v>
      </c>
      <c r="F13" s="398" t="s">
        <v>629</v>
      </c>
      <c r="G13" s="274" t="s">
        <v>645</v>
      </c>
      <c r="H13" s="17"/>
      <c r="I13" s="17"/>
      <c r="J13" s="17"/>
      <c r="K13" s="17"/>
      <c r="L13" s="17"/>
      <c r="M13" s="17"/>
      <c r="N13" s="17"/>
      <c r="O13" s="17"/>
      <c r="P13" s="17"/>
      <c r="Q13" s="17"/>
      <c r="R13" s="17"/>
      <c r="S13" s="17"/>
    </row>
    <row r="14" spans="1:19">
      <c r="A14" s="272">
        <v>1</v>
      </c>
      <c r="B14" s="363"/>
      <c r="C14" s="403"/>
      <c r="D14" s="403"/>
      <c r="E14" s="403"/>
      <c r="F14" s="403"/>
      <c r="G14" s="338">
        <f t="shared" ref="G14:G58" si="0">C14+D14-F14</f>
        <v>0</v>
      </c>
      <c r="H14" s="17"/>
      <c r="I14" s="17"/>
      <c r="J14" s="17"/>
      <c r="K14" s="17"/>
      <c r="L14" s="17"/>
      <c r="M14" s="17"/>
      <c r="N14" s="17"/>
      <c r="O14" s="17"/>
      <c r="P14" s="17"/>
      <c r="Q14" s="17"/>
      <c r="R14" s="17"/>
      <c r="S14" s="17"/>
    </row>
    <row r="15" spans="1:19">
      <c r="A15" s="272">
        <v>2</v>
      </c>
      <c r="B15" s="363"/>
      <c r="C15" s="404"/>
      <c r="D15" s="404"/>
      <c r="E15" s="363"/>
      <c r="F15" s="404"/>
      <c r="G15" s="339">
        <f t="shared" si="0"/>
        <v>0</v>
      </c>
      <c r="H15" s="17"/>
      <c r="I15" s="17"/>
      <c r="J15" s="17"/>
      <c r="K15" s="17"/>
      <c r="L15" s="17"/>
      <c r="M15" s="17"/>
      <c r="N15" s="17"/>
      <c r="O15" s="17"/>
      <c r="P15" s="17"/>
      <c r="Q15" s="17"/>
      <c r="R15" s="17"/>
      <c r="S15" s="17"/>
    </row>
    <row r="16" spans="1:19">
      <c r="A16" s="272">
        <v>3</v>
      </c>
      <c r="B16" s="363" t="s">
        <v>4942</v>
      </c>
      <c r="C16" s="404">
        <v>851100</v>
      </c>
      <c r="D16" s="404">
        <v>4631200</v>
      </c>
      <c r="E16" s="363"/>
      <c r="F16" s="404">
        <v>5253900</v>
      </c>
      <c r="G16" s="339">
        <f t="shared" si="0"/>
        <v>228400</v>
      </c>
      <c r="H16" s="17"/>
      <c r="I16" s="17"/>
      <c r="J16" s="17"/>
      <c r="K16" s="17"/>
      <c r="L16" s="17"/>
      <c r="M16" s="17"/>
      <c r="N16" s="17"/>
      <c r="O16" s="17"/>
      <c r="P16" s="17"/>
      <c r="Q16" s="17"/>
      <c r="R16" s="17"/>
      <c r="S16" s="17"/>
    </row>
    <row r="17" spans="1:19">
      <c r="A17" s="272">
        <v>4</v>
      </c>
      <c r="B17" s="363"/>
      <c r="C17" s="404"/>
      <c r="D17" s="404"/>
      <c r="E17" s="363"/>
      <c r="F17" s="404"/>
      <c r="G17" s="339">
        <f t="shared" si="0"/>
        <v>0</v>
      </c>
      <c r="H17" s="17"/>
      <c r="I17" s="17"/>
      <c r="J17" s="17"/>
      <c r="K17" s="17"/>
      <c r="L17" s="17"/>
      <c r="M17" s="17"/>
      <c r="N17" s="17"/>
      <c r="O17" s="17"/>
      <c r="P17" s="17"/>
      <c r="Q17" s="17"/>
      <c r="R17" s="17"/>
      <c r="S17" s="17"/>
    </row>
    <row r="18" spans="1:19">
      <c r="A18" s="272">
        <v>5</v>
      </c>
      <c r="B18" s="363"/>
      <c r="C18" s="404"/>
      <c r="D18" s="404"/>
      <c r="E18" s="363"/>
      <c r="F18" s="404"/>
      <c r="G18" s="339">
        <f t="shared" si="0"/>
        <v>0</v>
      </c>
      <c r="H18" s="17"/>
      <c r="I18" s="17"/>
      <c r="J18" s="17"/>
      <c r="K18" s="17"/>
      <c r="L18" s="17"/>
      <c r="M18" s="17"/>
      <c r="N18" s="17"/>
      <c r="O18" s="17"/>
      <c r="P18" s="17"/>
      <c r="Q18" s="17"/>
      <c r="R18" s="17"/>
      <c r="S18" s="17"/>
    </row>
    <row r="19" spans="1:19">
      <c r="A19" s="272">
        <v>6</v>
      </c>
      <c r="B19" s="363"/>
      <c r="C19" s="404"/>
      <c r="D19" s="404"/>
      <c r="E19" s="363"/>
      <c r="F19" s="404"/>
      <c r="G19" s="339">
        <f t="shared" si="0"/>
        <v>0</v>
      </c>
      <c r="H19" s="17"/>
      <c r="I19" s="17"/>
      <c r="J19" s="17"/>
      <c r="K19" s="17"/>
      <c r="L19" s="17"/>
      <c r="M19" s="17"/>
      <c r="N19" s="17"/>
      <c r="O19" s="17"/>
      <c r="P19" s="17"/>
      <c r="Q19" s="17"/>
      <c r="R19" s="17"/>
      <c r="S19" s="17"/>
    </row>
    <row r="20" spans="1:19">
      <c r="A20" s="272">
        <v>7</v>
      </c>
      <c r="B20" s="363" t="s">
        <v>4943</v>
      </c>
      <c r="C20" s="404">
        <v>-124</v>
      </c>
      <c r="D20" s="404">
        <f>3792+2833</f>
        <v>6625</v>
      </c>
      <c r="E20" s="363"/>
      <c r="F20" s="404">
        <f>3859+3540</f>
        <v>7399</v>
      </c>
      <c r="G20" s="339">
        <f t="shared" si="0"/>
        <v>-898</v>
      </c>
      <c r="H20" s="17"/>
      <c r="I20" s="17"/>
      <c r="J20" s="17"/>
      <c r="K20" s="17"/>
      <c r="L20" s="17"/>
      <c r="M20" s="17"/>
      <c r="N20" s="17"/>
      <c r="O20" s="17"/>
      <c r="P20" s="17"/>
      <c r="Q20" s="17"/>
      <c r="R20" s="17"/>
      <c r="S20" s="17"/>
    </row>
    <row r="21" spans="1:19">
      <c r="A21" s="272">
        <v>8</v>
      </c>
      <c r="B21" s="363"/>
      <c r="C21" s="404"/>
      <c r="D21" s="404"/>
      <c r="E21" s="363"/>
      <c r="F21" s="404"/>
      <c r="G21" s="339">
        <f t="shared" si="0"/>
        <v>0</v>
      </c>
      <c r="H21" s="17"/>
      <c r="I21" s="17"/>
      <c r="J21" s="17"/>
      <c r="K21" s="17"/>
      <c r="L21" s="17"/>
      <c r="M21" s="17"/>
      <c r="N21" s="17"/>
      <c r="O21" s="17"/>
      <c r="P21" s="17"/>
      <c r="Q21" s="17"/>
      <c r="R21" s="17"/>
      <c r="S21" s="17"/>
    </row>
    <row r="22" spans="1:19">
      <c r="A22" s="272">
        <v>9</v>
      </c>
      <c r="B22" s="363"/>
      <c r="C22" s="404"/>
      <c r="D22" s="404"/>
      <c r="E22" s="363"/>
      <c r="F22" s="404"/>
      <c r="G22" s="339">
        <f t="shared" si="0"/>
        <v>0</v>
      </c>
      <c r="H22" s="17"/>
      <c r="I22" s="17"/>
      <c r="J22" s="17"/>
      <c r="K22" s="17"/>
      <c r="L22" s="17"/>
      <c r="M22" s="17"/>
      <c r="N22" s="17"/>
      <c r="O22" s="17"/>
      <c r="P22" s="17"/>
      <c r="Q22" s="17"/>
      <c r="R22" s="17"/>
      <c r="S22" s="17"/>
    </row>
    <row r="23" spans="1:19">
      <c r="A23" s="272">
        <v>10</v>
      </c>
      <c r="B23" s="97"/>
      <c r="C23" s="404"/>
      <c r="D23" s="404"/>
      <c r="E23" s="363"/>
      <c r="F23" s="404"/>
      <c r="G23" s="339">
        <f t="shared" si="0"/>
        <v>0</v>
      </c>
      <c r="H23" s="17"/>
      <c r="I23" s="17"/>
      <c r="J23" s="17"/>
      <c r="K23" s="17"/>
      <c r="L23" s="17"/>
      <c r="M23" s="17"/>
      <c r="N23" s="17"/>
      <c r="O23" s="17"/>
      <c r="P23" s="17"/>
      <c r="Q23" s="17"/>
      <c r="R23" s="17"/>
      <c r="S23" s="17"/>
    </row>
    <row r="24" spans="1:19">
      <c r="A24" s="272">
        <v>11</v>
      </c>
      <c r="B24" s="363"/>
      <c r="C24" s="404"/>
      <c r="D24" s="404"/>
      <c r="E24" s="363"/>
      <c r="F24" s="404"/>
      <c r="G24" s="339">
        <f t="shared" si="0"/>
        <v>0</v>
      </c>
      <c r="H24" s="17"/>
      <c r="I24" s="17"/>
      <c r="J24" s="17"/>
      <c r="K24" s="17"/>
      <c r="L24" s="17"/>
      <c r="M24" s="17"/>
      <c r="N24" s="17"/>
      <c r="O24" s="17"/>
      <c r="P24" s="17"/>
      <c r="Q24" s="17"/>
      <c r="R24" s="17"/>
      <c r="S24" s="17"/>
    </row>
    <row r="25" spans="1:19">
      <c r="A25" s="272">
        <v>12</v>
      </c>
      <c r="B25" s="363"/>
      <c r="C25" s="404"/>
      <c r="D25" s="404"/>
      <c r="E25" s="363"/>
      <c r="F25" s="404"/>
      <c r="G25" s="339">
        <f t="shared" si="0"/>
        <v>0</v>
      </c>
      <c r="H25" s="17"/>
      <c r="I25" s="17"/>
      <c r="J25" s="17"/>
      <c r="K25" s="17"/>
      <c r="L25" s="17"/>
      <c r="M25" s="17"/>
      <c r="N25" s="17"/>
      <c r="O25" s="17"/>
      <c r="P25" s="17"/>
      <c r="Q25" s="17"/>
      <c r="R25" s="17"/>
      <c r="S25" s="17"/>
    </row>
    <row r="26" spans="1:19">
      <c r="A26" s="272">
        <v>13</v>
      </c>
      <c r="B26" s="363"/>
      <c r="C26" s="404"/>
      <c r="D26" s="404"/>
      <c r="E26" s="363"/>
      <c r="F26" s="404"/>
      <c r="G26" s="339">
        <f t="shared" si="0"/>
        <v>0</v>
      </c>
      <c r="H26" s="17"/>
      <c r="I26" s="17"/>
      <c r="J26" s="17"/>
      <c r="K26" s="17"/>
      <c r="L26" s="17"/>
      <c r="M26" s="17"/>
      <c r="N26" s="17"/>
      <c r="O26" s="17"/>
      <c r="P26" s="17"/>
      <c r="Q26" s="17"/>
      <c r="R26" s="17"/>
      <c r="S26" s="17"/>
    </row>
    <row r="27" spans="1:19">
      <c r="A27" s="272">
        <v>14</v>
      </c>
      <c r="B27" s="363"/>
      <c r="C27" s="404"/>
      <c r="D27" s="404"/>
      <c r="E27" s="363"/>
      <c r="F27" s="404"/>
      <c r="G27" s="339">
        <f t="shared" si="0"/>
        <v>0</v>
      </c>
      <c r="H27" s="17"/>
      <c r="I27" s="17"/>
      <c r="J27" s="17"/>
      <c r="K27" s="17"/>
      <c r="L27" s="17"/>
      <c r="M27" s="17"/>
      <c r="N27" s="17"/>
      <c r="O27" s="17"/>
      <c r="P27" s="17"/>
      <c r="Q27" s="17"/>
      <c r="R27" s="17"/>
      <c r="S27" s="17"/>
    </row>
    <row r="28" spans="1:19">
      <c r="A28" s="272">
        <v>15</v>
      </c>
      <c r="B28" s="363"/>
      <c r="C28" s="404"/>
      <c r="D28" s="404"/>
      <c r="E28" s="363"/>
      <c r="F28" s="404"/>
      <c r="G28" s="339">
        <f t="shared" si="0"/>
        <v>0</v>
      </c>
      <c r="H28" s="17"/>
      <c r="I28" s="17"/>
      <c r="J28" s="17"/>
      <c r="K28" s="17"/>
      <c r="L28" s="17"/>
      <c r="M28" s="17"/>
      <c r="N28" s="17"/>
      <c r="O28" s="17"/>
      <c r="P28" s="17"/>
      <c r="Q28" s="17"/>
      <c r="R28" s="17"/>
      <c r="S28" s="17"/>
    </row>
    <row r="29" spans="1:19">
      <c r="A29" s="272">
        <v>16</v>
      </c>
      <c r="B29" s="363"/>
      <c r="C29" s="404"/>
      <c r="D29" s="404"/>
      <c r="E29" s="363"/>
      <c r="F29" s="404"/>
      <c r="G29" s="339">
        <f t="shared" si="0"/>
        <v>0</v>
      </c>
      <c r="H29" s="17"/>
      <c r="I29" s="17"/>
      <c r="J29" s="17"/>
      <c r="K29" s="17"/>
      <c r="L29" s="17"/>
      <c r="M29" s="17"/>
      <c r="N29" s="17"/>
      <c r="O29" s="17"/>
      <c r="P29" s="17"/>
      <c r="Q29" s="17"/>
      <c r="R29" s="17"/>
      <c r="S29" s="17"/>
    </row>
    <row r="30" spans="1:19">
      <c r="A30" s="272">
        <v>17</v>
      </c>
      <c r="B30" s="363"/>
      <c r="C30" s="404"/>
      <c r="D30" s="404"/>
      <c r="E30" s="363"/>
      <c r="F30" s="404"/>
      <c r="G30" s="339">
        <f t="shared" si="0"/>
        <v>0</v>
      </c>
      <c r="H30" s="17"/>
      <c r="I30" s="17"/>
      <c r="J30" s="17"/>
      <c r="K30" s="17"/>
      <c r="L30" s="17"/>
      <c r="M30" s="17"/>
      <c r="N30" s="17"/>
      <c r="O30" s="17"/>
      <c r="P30" s="17"/>
      <c r="Q30" s="17"/>
      <c r="R30" s="17"/>
      <c r="S30" s="17"/>
    </row>
    <row r="31" spans="1:19">
      <c r="A31" s="272">
        <v>18</v>
      </c>
      <c r="B31" s="363"/>
      <c r="C31" s="404"/>
      <c r="D31" s="404"/>
      <c r="E31" s="363"/>
      <c r="F31" s="404"/>
      <c r="G31" s="339">
        <f t="shared" si="0"/>
        <v>0</v>
      </c>
      <c r="H31" s="17"/>
      <c r="I31" s="17"/>
      <c r="J31" s="17"/>
      <c r="K31" s="17"/>
      <c r="L31" s="17"/>
      <c r="M31" s="17"/>
      <c r="N31" s="17"/>
      <c r="O31" s="17"/>
      <c r="P31" s="17"/>
      <c r="Q31" s="17"/>
      <c r="R31" s="17"/>
      <c r="S31" s="17"/>
    </row>
    <row r="32" spans="1:19">
      <c r="A32" s="272">
        <v>19</v>
      </c>
      <c r="B32" s="363"/>
      <c r="C32" s="404"/>
      <c r="D32" s="404"/>
      <c r="E32" s="363"/>
      <c r="F32" s="404"/>
      <c r="G32" s="339">
        <f t="shared" si="0"/>
        <v>0</v>
      </c>
      <c r="H32" s="17"/>
      <c r="I32" s="17"/>
      <c r="J32" s="17"/>
      <c r="K32" s="17"/>
      <c r="L32" s="17"/>
      <c r="M32" s="17"/>
      <c r="N32" s="17"/>
      <c r="O32" s="17"/>
      <c r="P32" s="17"/>
      <c r="Q32" s="17"/>
      <c r="R32" s="17"/>
      <c r="S32" s="17"/>
    </row>
    <row r="33" spans="1:19">
      <c r="A33" s="272">
        <v>20</v>
      </c>
      <c r="B33" s="363"/>
      <c r="C33" s="404"/>
      <c r="D33" s="404"/>
      <c r="E33" s="363"/>
      <c r="F33" s="404"/>
      <c r="G33" s="339">
        <f t="shared" si="0"/>
        <v>0</v>
      </c>
      <c r="H33" s="17"/>
      <c r="I33" s="17"/>
      <c r="J33" s="17"/>
      <c r="K33" s="17"/>
      <c r="L33" s="17"/>
      <c r="M33" s="17"/>
      <c r="N33" s="17"/>
      <c r="O33" s="17"/>
      <c r="P33" s="17"/>
      <c r="Q33" s="17"/>
      <c r="R33" s="17"/>
      <c r="S33" s="17"/>
    </row>
    <row r="34" spans="1:19">
      <c r="A34" s="272">
        <v>21</v>
      </c>
      <c r="B34" s="363"/>
      <c r="C34" s="404"/>
      <c r="D34" s="404"/>
      <c r="E34" s="363"/>
      <c r="F34" s="404"/>
      <c r="G34" s="339">
        <f t="shared" si="0"/>
        <v>0</v>
      </c>
      <c r="H34" s="17"/>
      <c r="I34" s="17"/>
      <c r="J34" s="17"/>
      <c r="K34" s="17"/>
      <c r="L34" s="17"/>
      <c r="M34" s="17"/>
      <c r="N34" s="17"/>
      <c r="O34" s="17"/>
      <c r="P34" s="17"/>
      <c r="Q34" s="17"/>
      <c r="R34" s="17"/>
      <c r="S34" s="17"/>
    </row>
    <row r="35" spans="1:19">
      <c r="A35" s="272">
        <v>22</v>
      </c>
      <c r="B35" s="363"/>
      <c r="C35" s="404"/>
      <c r="D35" s="404"/>
      <c r="E35" s="363"/>
      <c r="F35" s="404"/>
      <c r="G35" s="339">
        <f t="shared" si="0"/>
        <v>0</v>
      </c>
      <c r="H35" s="17"/>
      <c r="I35" s="17"/>
      <c r="J35" s="17"/>
      <c r="K35" s="17"/>
      <c r="L35" s="17"/>
      <c r="M35" s="17"/>
      <c r="N35" s="17"/>
      <c r="O35" s="17"/>
      <c r="P35" s="17"/>
      <c r="Q35" s="17"/>
      <c r="R35" s="17"/>
      <c r="S35" s="17"/>
    </row>
    <row r="36" spans="1:19">
      <c r="A36" s="272">
        <v>23</v>
      </c>
      <c r="B36" s="363"/>
      <c r="C36" s="404"/>
      <c r="D36" s="404"/>
      <c r="E36" s="363"/>
      <c r="F36" s="404"/>
      <c r="G36" s="339">
        <f t="shared" si="0"/>
        <v>0</v>
      </c>
      <c r="H36" s="17"/>
      <c r="I36" s="17"/>
      <c r="J36" s="17"/>
      <c r="K36" s="17"/>
      <c r="L36" s="17"/>
      <c r="M36" s="17"/>
      <c r="N36" s="17"/>
      <c r="O36" s="17"/>
      <c r="P36" s="17"/>
      <c r="Q36" s="17"/>
      <c r="R36" s="17"/>
      <c r="S36" s="17"/>
    </row>
    <row r="37" spans="1:19">
      <c r="A37" s="272">
        <v>24</v>
      </c>
      <c r="B37" s="97"/>
      <c r="C37" s="404"/>
      <c r="D37" s="404"/>
      <c r="E37" s="363"/>
      <c r="F37" s="404"/>
      <c r="G37" s="339">
        <f t="shared" si="0"/>
        <v>0</v>
      </c>
      <c r="H37" s="17"/>
      <c r="I37" s="17"/>
      <c r="J37" s="17"/>
      <c r="K37" s="17"/>
      <c r="L37" s="17"/>
      <c r="M37" s="17"/>
      <c r="N37" s="17"/>
      <c r="O37" s="17"/>
      <c r="P37" s="17"/>
      <c r="Q37" s="17"/>
      <c r="R37" s="17"/>
      <c r="S37" s="17"/>
    </row>
    <row r="38" spans="1:19">
      <c r="A38" s="272">
        <v>25</v>
      </c>
      <c r="B38" s="97"/>
      <c r="C38" s="404"/>
      <c r="D38" s="404"/>
      <c r="E38" s="363"/>
      <c r="F38" s="404"/>
      <c r="G38" s="339">
        <f t="shared" si="0"/>
        <v>0</v>
      </c>
      <c r="H38" s="17"/>
      <c r="I38" s="17"/>
      <c r="J38" s="17"/>
      <c r="K38" s="17"/>
      <c r="L38" s="17"/>
      <c r="M38" s="17"/>
      <c r="N38" s="17"/>
      <c r="O38" s="17"/>
      <c r="P38" s="17"/>
      <c r="Q38" s="17"/>
      <c r="R38" s="17"/>
      <c r="S38" s="17"/>
    </row>
    <row r="39" spans="1:19">
      <c r="A39" s="272">
        <v>26</v>
      </c>
      <c r="B39" s="97"/>
      <c r="C39" s="404"/>
      <c r="D39" s="404"/>
      <c r="E39" s="363"/>
      <c r="F39" s="404"/>
      <c r="G39" s="339">
        <f t="shared" si="0"/>
        <v>0</v>
      </c>
      <c r="H39" s="17"/>
      <c r="I39" s="17"/>
      <c r="J39" s="17"/>
      <c r="K39" s="17"/>
      <c r="L39" s="17"/>
      <c r="M39" s="17"/>
      <c r="N39" s="17"/>
      <c r="O39" s="17"/>
      <c r="P39" s="17"/>
      <c r="Q39" s="17"/>
      <c r="R39" s="17"/>
      <c r="S39" s="17"/>
    </row>
    <row r="40" spans="1:19">
      <c r="A40" s="272">
        <v>27</v>
      </c>
      <c r="B40" s="97"/>
      <c r="C40" s="404"/>
      <c r="D40" s="404"/>
      <c r="E40" s="363"/>
      <c r="F40" s="404"/>
      <c r="G40" s="339">
        <f t="shared" si="0"/>
        <v>0</v>
      </c>
      <c r="H40" s="17"/>
      <c r="I40" s="17"/>
      <c r="J40" s="17"/>
      <c r="K40" s="17"/>
      <c r="L40" s="17"/>
      <c r="M40" s="17"/>
      <c r="N40" s="17"/>
      <c r="O40" s="17"/>
      <c r="P40" s="17"/>
      <c r="Q40" s="17"/>
      <c r="R40" s="17"/>
      <c r="S40" s="17"/>
    </row>
    <row r="41" spans="1:19">
      <c r="A41" s="272">
        <v>28</v>
      </c>
      <c r="B41" s="97"/>
      <c r="C41" s="404"/>
      <c r="D41" s="404"/>
      <c r="E41" s="363"/>
      <c r="F41" s="404"/>
      <c r="G41" s="339">
        <f t="shared" si="0"/>
        <v>0</v>
      </c>
      <c r="H41" s="17"/>
      <c r="I41" s="17"/>
      <c r="J41" s="17"/>
      <c r="K41" s="17"/>
      <c r="L41" s="17"/>
      <c r="M41" s="17"/>
      <c r="N41" s="17"/>
      <c r="O41" s="17"/>
      <c r="P41" s="17"/>
      <c r="Q41" s="17"/>
      <c r="R41" s="17"/>
      <c r="S41" s="17"/>
    </row>
    <row r="42" spans="1:19">
      <c r="A42" s="272">
        <v>29</v>
      </c>
      <c r="B42" s="97"/>
      <c r="C42" s="404"/>
      <c r="D42" s="404"/>
      <c r="E42" s="363"/>
      <c r="F42" s="404"/>
      <c r="G42" s="339">
        <f t="shared" si="0"/>
        <v>0</v>
      </c>
      <c r="H42" s="17"/>
      <c r="I42" s="17"/>
      <c r="J42" s="17"/>
      <c r="K42" s="17"/>
      <c r="L42" s="17"/>
      <c r="M42" s="17"/>
      <c r="N42" s="17"/>
      <c r="O42" s="17"/>
      <c r="P42" s="17"/>
      <c r="Q42" s="17"/>
      <c r="R42" s="17"/>
      <c r="S42" s="17"/>
    </row>
    <row r="43" spans="1:19">
      <c r="A43" s="272">
        <v>30</v>
      </c>
      <c r="B43" s="97"/>
      <c r="C43" s="404"/>
      <c r="D43" s="404"/>
      <c r="E43" s="363"/>
      <c r="F43" s="404"/>
      <c r="G43" s="339">
        <f t="shared" si="0"/>
        <v>0</v>
      </c>
      <c r="H43" s="17"/>
      <c r="I43" s="17"/>
      <c r="J43" s="17"/>
      <c r="K43" s="17"/>
      <c r="L43" s="17"/>
      <c r="M43" s="17"/>
      <c r="N43" s="17"/>
      <c r="O43" s="17"/>
      <c r="P43" s="17"/>
      <c r="Q43" s="17"/>
      <c r="R43" s="17"/>
      <c r="S43" s="17"/>
    </row>
    <row r="44" spans="1:19">
      <c r="A44" s="272">
        <v>31</v>
      </c>
      <c r="B44" s="97"/>
      <c r="C44" s="404"/>
      <c r="D44" s="404"/>
      <c r="E44" s="363"/>
      <c r="F44" s="404"/>
      <c r="G44" s="339">
        <f t="shared" si="0"/>
        <v>0</v>
      </c>
      <c r="H44" s="17"/>
      <c r="I44" s="17"/>
      <c r="J44" s="17"/>
      <c r="K44" s="17"/>
      <c r="L44" s="17"/>
      <c r="M44" s="17"/>
      <c r="N44" s="17"/>
      <c r="O44" s="17"/>
      <c r="P44" s="17"/>
      <c r="Q44" s="17"/>
      <c r="R44" s="17"/>
      <c r="S44" s="17"/>
    </row>
    <row r="45" spans="1:19">
      <c r="A45" s="272">
        <v>32</v>
      </c>
      <c r="B45" s="97"/>
      <c r="C45" s="404"/>
      <c r="D45" s="404"/>
      <c r="E45" s="363"/>
      <c r="F45" s="404"/>
      <c r="G45" s="339">
        <f t="shared" si="0"/>
        <v>0</v>
      </c>
      <c r="H45" s="17"/>
      <c r="I45" s="17"/>
      <c r="J45" s="17"/>
      <c r="K45" s="17"/>
      <c r="L45" s="17"/>
      <c r="M45" s="17"/>
      <c r="N45" s="17"/>
      <c r="O45" s="17"/>
      <c r="P45" s="17"/>
      <c r="Q45" s="17"/>
      <c r="R45" s="17"/>
      <c r="S45" s="17"/>
    </row>
    <row r="46" spans="1:19">
      <c r="A46" s="272">
        <v>33</v>
      </c>
      <c r="B46" s="97"/>
      <c r="C46" s="404"/>
      <c r="D46" s="404"/>
      <c r="E46" s="363"/>
      <c r="F46" s="404"/>
      <c r="G46" s="339">
        <f t="shared" si="0"/>
        <v>0</v>
      </c>
      <c r="H46" s="17"/>
      <c r="I46" s="17"/>
      <c r="J46" s="17"/>
      <c r="K46" s="17"/>
      <c r="L46" s="17"/>
      <c r="M46" s="17"/>
      <c r="N46" s="17"/>
      <c r="O46" s="17"/>
      <c r="P46" s="17"/>
      <c r="Q46" s="17"/>
      <c r="R46" s="17"/>
      <c r="S46" s="17"/>
    </row>
    <row r="47" spans="1:19">
      <c r="A47" s="272">
        <v>34</v>
      </c>
      <c r="B47" s="97"/>
      <c r="C47" s="404"/>
      <c r="D47" s="404"/>
      <c r="E47" s="363"/>
      <c r="F47" s="404"/>
      <c r="G47" s="339">
        <f t="shared" si="0"/>
        <v>0</v>
      </c>
      <c r="H47" s="17"/>
      <c r="I47" s="17"/>
      <c r="J47" s="17"/>
      <c r="K47" s="17"/>
      <c r="L47" s="17"/>
      <c r="M47" s="17"/>
      <c r="N47" s="17"/>
      <c r="O47" s="17"/>
      <c r="P47" s="17"/>
      <c r="Q47" s="17"/>
      <c r="R47" s="17"/>
      <c r="S47" s="17"/>
    </row>
    <row r="48" spans="1:19">
      <c r="A48" s="272">
        <v>35</v>
      </c>
      <c r="B48" s="97"/>
      <c r="C48" s="404"/>
      <c r="D48" s="404"/>
      <c r="E48" s="363"/>
      <c r="F48" s="404"/>
      <c r="G48" s="339">
        <f t="shared" si="0"/>
        <v>0</v>
      </c>
      <c r="H48" s="17"/>
      <c r="I48" s="17"/>
      <c r="J48" s="17"/>
      <c r="K48" s="17"/>
      <c r="L48" s="17"/>
      <c r="M48" s="17"/>
      <c r="N48" s="17"/>
      <c r="O48" s="17"/>
      <c r="P48" s="17"/>
      <c r="Q48" s="17"/>
      <c r="R48" s="17"/>
      <c r="S48" s="17"/>
    </row>
    <row r="49" spans="1:19">
      <c r="A49" s="272">
        <v>36</v>
      </c>
      <c r="B49" s="97"/>
      <c r="C49" s="404"/>
      <c r="D49" s="404"/>
      <c r="E49" s="363"/>
      <c r="F49" s="404"/>
      <c r="G49" s="339">
        <f t="shared" si="0"/>
        <v>0</v>
      </c>
      <c r="H49" s="17"/>
      <c r="I49" s="17"/>
      <c r="J49" s="17"/>
      <c r="K49" s="17"/>
      <c r="L49" s="17"/>
      <c r="M49" s="17"/>
      <c r="N49" s="17"/>
      <c r="O49" s="17"/>
      <c r="P49" s="17"/>
      <c r="Q49" s="17"/>
      <c r="R49" s="17"/>
      <c r="S49" s="17"/>
    </row>
    <row r="50" spans="1:19">
      <c r="A50" s="272">
        <v>37</v>
      </c>
      <c r="B50" s="97"/>
      <c r="C50" s="404"/>
      <c r="D50" s="404"/>
      <c r="E50" s="363"/>
      <c r="F50" s="404"/>
      <c r="G50" s="339">
        <f t="shared" si="0"/>
        <v>0</v>
      </c>
      <c r="H50" s="17"/>
      <c r="I50" s="17"/>
      <c r="J50" s="17"/>
      <c r="K50" s="17"/>
      <c r="L50" s="17"/>
      <c r="M50" s="17"/>
      <c r="N50" s="17"/>
      <c r="O50" s="17"/>
      <c r="P50" s="17"/>
      <c r="Q50" s="17"/>
      <c r="R50" s="17"/>
      <c r="S50" s="17"/>
    </row>
    <row r="51" spans="1:19">
      <c r="A51" s="272">
        <v>38</v>
      </c>
      <c r="B51" s="97"/>
      <c r="C51" s="404"/>
      <c r="D51" s="404"/>
      <c r="E51" s="363"/>
      <c r="F51" s="404"/>
      <c r="G51" s="339">
        <f t="shared" si="0"/>
        <v>0</v>
      </c>
      <c r="H51" s="17"/>
      <c r="I51" s="17"/>
      <c r="J51" s="17"/>
      <c r="K51" s="17"/>
      <c r="L51" s="17"/>
      <c r="M51" s="17"/>
      <c r="N51" s="17"/>
      <c r="O51" s="17"/>
      <c r="P51" s="17"/>
      <c r="Q51" s="17"/>
      <c r="R51" s="17"/>
      <c r="S51" s="17"/>
    </row>
    <row r="52" spans="1:19">
      <c r="A52" s="272">
        <v>39</v>
      </c>
      <c r="B52" s="97"/>
      <c r="C52" s="404"/>
      <c r="D52" s="404"/>
      <c r="E52" s="363"/>
      <c r="F52" s="404"/>
      <c r="G52" s="339">
        <f t="shared" si="0"/>
        <v>0</v>
      </c>
      <c r="H52" s="17"/>
      <c r="I52" s="17"/>
      <c r="J52" s="17"/>
      <c r="K52" s="17"/>
      <c r="L52" s="17"/>
      <c r="M52" s="17"/>
      <c r="N52" s="17"/>
      <c r="O52" s="17"/>
      <c r="P52" s="17"/>
      <c r="Q52" s="17"/>
      <c r="R52" s="17"/>
      <c r="S52" s="17"/>
    </row>
    <row r="53" spans="1:19">
      <c r="A53" s="272">
        <v>40</v>
      </c>
      <c r="B53" s="97"/>
      <c r="C53" s="404"/>
      <c r="D53" s="404"/>
      <c r="E53" s="363"/>
      <c r="F53" s="404"/>
      <c r="G53" s="339">
        <f t="shared" si="0"/>
        <v>0</v>
      </c>
      <c r="H53" s="17"/>
      <c r="I53" s="17"/>
      <c r="J53" s="17"/>
      <c r="K53" s="17"/>
      <c r="L53" s="17"/>
      <c r="M53" s="17"/>
      <c r="N53" s="17"/>
      <c r="O53" s="17"/>
      <c r="P53" s="17"/>
      <c r="Q53" s="17"/>
      <c r="R53" s="17"/>
      <c r="S53" s="17"/>
    </row>
    <row r="54" spans="1:19">
      <c r="A54" s="272">
        <v>41</v>
      </c>
      <c r="B54" s="97"/>
      <c r="C54" s="404"/>
      <c r="D54" s="404"/>
      <c r="E54" s="363"/>
      <c r="F54" s="404"/>
      <c r="G54" s="339">
        <f t="shared" si="0"/>
        <v>0</v>
      </c>
      <c r="H54" s="17"/>
      <c r="I54" s="17"/>
      <c r="J54" s="17"/>
      <c r="K54" s="17"/>
      <c r="L54" s="17"/>
      <c r="M54" s="17"/>
      <c r="N54" s="17"/>
      <c r="O54" s="17"/>
      <c r="P54" s="17"/>
      <c r="Q54" s="17"/>
      <c r="R54" s="17"/>
      <c r="S54" s="17"/>
    </row>
    <row r="55" spans="1:19">
      <c r="A55" s="272">
        <v>42</v>
      </c>
      <c r="B55" s="97"/>
      <c r="C55" s="404"/>
      <c r="D55" s="404"/>
      <c r="E55" s="363"/>
      <c r="F55" s="404"/>
      <c r="G55" s="339">
        <f t="shared" si="0"/>
        <v>0</v>
      </c>
      <c r="H55" s="17"/>
      <c r="I55" s="17"/>
      <c r="J55" s="17"/>
      <c r="K55" s="17"/>
      <c r="L55" s="17"/>
      <c r="M55" s="17"/>
      <c r="N55" s="17"/>
      <c r="O55" s="17"/>
      <c r="P55" s="17"/>
      <c r="Q55" s="17"/>
      <c r="R55" s="17"/>
      <c r="S55" s="17"/>
    </row>
    <row r="56" spans="1:19">
      <c r="A56" s="272">
        <v>43</v>
      </c>
      <c r="B56" s="97"/>
      <c r="C56" s="404"/>
      <c r="D56" s="404"/>
      <c r="E56" s="363"/>
      <c r="F56" s="404"/>
      <c r="G56" s="339">
        <f t="shared" si="0"/>
        <v>0</v>
      </c>
      <c r="H56" s="17"/>
      <c r="I56" s="17"/>
      <c r="J56" s="17"/>
      <c r="K56" s="17"/>
      <c r="L56" s="17"/>
      <c r="M56" s="17"/>
      <c r="N56" s="17"/>
      <c r="O56" s="17"/>
      <c r="P56" s="17"/>
      <c r="Q56" s="17"/>
      <c r="R56" s="17"/>
      <c r="S56" s="17"/>
    </row>
    <row r="57" spans="1:19">
      <c r="A57" s="272">
        <v>44</v>
      </c>
      <c r="B57" s="97"/>
      <c r="C57" s="404"/>
      <c r="D57" s="404"/>
      <c r="E57" s="363"/>
      <c r="F57" s="404"/>
      <c r="G57" s="339">
        <f t="shared" si="0"/>
        <v>0</v>
      </c>
      <c r="H57" s="17"/>
      <c r="I57" s="17"/>
      <c r="J57" s="17"/>
      <c r="K57" s="17"/>
      <c r="L57" s="17"/>
      <c r="M57" s="17"/>
      <c r="N57" s="17"/>
      <c r="O57" s="17"/>
      <c r="P57" s="17"/>
      <c r="Q57" s="17"/>
      <c r="R57" s="17"/>
      <c r="S57" s="17"/>
    </row>
    <row r="58" spans="1:19">
      <c r="A58" s="272" t="s">
        <v>2714</v>
      </c>
      <c r="B58" s="97"/>
      <c r="C58" s="404"/>
      <c r="D58" s="404"/>
      <c r="E58" s="363"/>
      <c r="F58" s="404"/>
      <c r="G58" s="339">
        <f t="shared" si="0"/>
        <v>0</v>
      </c>
      <c r="H58" s="17"/>
      <c r="I58" s="17"/>
      <c r="J58" s="17"/>
      <c r="K58" s="17"/>
      <c r="L58" s="17"/>
      <c r="M58" s="17"/>
      <c r="N58" s="17"/>
      <c r="O58" s="17"/>
      <c r="P58" s="17"/>
      <c r="Q58" s="17"/>
      <c r="R58" s="17"/>
      <c r="S58" s="17"/>
    </row>
    <row r="59" spans="1:19">
      <c r="A59" s="272">
        <v>46</v>
      </c>
      <c r="B59" s="97" t="s">
        <v>646</v>
      </c>
      <c r="C59" s="404">
        <f>C126</f>
        <v>0</v>
      </c>
      <c r="D59" s="404">
        <f>D126</f>
        <v>0</v>
      </c>
      <c r="E59" s="405"/>
      <c r="F59" s="404">
        <f>F126</f>
        <v>0</v>
      </c>
      <c r="G59" s="339">
        <f>G126</f>
        <v>0</v>
      </c>
      <c r="H59" s="17"/>
      <c r="I59" s="17"/>
      <c r="J59" s="17"/>
      <c r="K59" s="17"/>
      <c r="L59" s="17"/>
      <c r="M59" s="17"/>
      <c r="N59" s="17"/>
      <c r="O59" s="17"/>
      <c r="P59" s="17"/>
      <c r="Q59" s="17"/>
      <c r="R59" s="17"/>
      <c r="S59" s="17"/>
    </row>
    <row r="60" spans="1:19">
      <c r="A60" s="272">
        <v>47</v>
      </c>
      <c r="B60" s="324" t="s">
        <v>647</v>
      </c>
      <c r="C60" s="290">
        <v>1153443</v>
      </c>
      <c r="D60" s="406"/>
      <c r="E60" s="405"/>
      <c r="F60" s="406"/>
      <c r="G60" s="321">
        <v>1333006</v>
      </c>
      <c r="H60" s="17"/>
      <c r="I60" s="17"/>
      <c r="J60" s="17"/>
      <c r="K60" s="17"/>
      <c r="L60" s="17"/>
      <c r="M60" s="17"/>
      <c r="N60" s="17"/>
      <c r="O60" s="17"/>
      <c r="P60" s="17"/>
      <c r="Q60" s="17"/>
      <c r="R60" s="17"/>
      <c r="S60" s="17"/>
    </row>
    <row r="61" spans="1:19">
      <c r="A61" s="272">
        <v>48</v>
      </c>
      <c r="B61" s="84" t="s">
        <v>648</v>
      </c>
      <c r="C61" s="406"/>
      <c r="D61" s="406"/>
      <c r="E61" s="363"/>
      <c r="F61" s="406"/>
      <c r="G61" s="339">
        <f>C61+D61-F61</f>
        <v>0</v>
      </c>
      <c r="H61" s="17"/>
      <c r="I61" s="17"/>
      <c r="J61" s="17"/>
      <c r="K61" s="17"/>
      <c r="L61" s="17"/>
      <c r="M61" s="17"/>
      <c r="N61" s="17"/>
      <c r="O61" s="17"/>
      <c r="P61" s="17"/>
      <c r="Q61" s="17"/>
      <c r="R61" s="17"/>
      <c r="S61" s="17"/>
    </row>
    <row r="62" spans="1:19">
      <c r="A62" s="272"/>
      <c r="B62" s="86" t="s">
        <v>649</v>
      </c>
      <c r="C62" s="405"/>
      <c r="D62" s="405"/>
      <c r="E62" s="405"/>
      <c r="F62" s="405"/>
      <c r="G62" s="372"/>
      <c r="H62" s="17"/>
      <c r="I62" s="17"/>
      <c r="J62" s="17"/>
      <c r="K62" s="17"/>
      <c r="L62" s="17"/>
      <c r="M62" s="17"/>
      <c r="N62" s="17"/>
      <c r="O62" s="17"/>
      <c r="P62" s="17"/>
      <c r="Q62" s="17"/>
      <c r="R62" s="17"/>
      <c r="S62" s="17"/>
    </row>
    <row r="63" spans="1:19" ht="15.75" thickBot="1">
      <c r="A63" s="407">
        <v>49</v>
      </c>
      <c r="B63" s="408" t="s">
        <v>209</v>
      </c>
      <c r="C63" s="309">
        <f>C60+C61+C16+C20</f>
        <v>2004419</v>
      </c>
      <c r="D63" s="309">
        <f>D60+D61</f>
        <v>0</v>
      </c>
      <c r="E63" s="409"/>
      <c r="F63" s="309">
        <f>F60+F61</f>
        <v>0</v>
      </c>
      <c r="G63" s="327">
        <f>G60+G61+G16+G20</f>
        <v>1560508</v>
      </c>
      <c r="H63" s="17"/>
      <c r="I63" s="17"/>
      <c r="J63" s="17"/>
      <c r="K63" s="17"/>
      <c r="L63" s="17"/>
      <c r="M63" s="17"/>
      <c r="N63" s="17"/>
      <c r="O63" s="17"/>
      <c r="P63" s="17"/>
      <c r="Q63" s="17"/>
      <c r="R63" s="17"/>
      <c r="S63" s="17"/>
    </row>
    <row r="64" spans="1:19">
      <c r="A64" s="17"/>
      <c r="B64" s="17"/>
      <c r="C64" s="17"/>
      <c r="D64" s="17"/>
      <c r="E64" s="17"/>
      <c r="F64" s="17"/>
      <c r="G64" s="17"/>
      <c r="H64" s="17"/>
      <c r="I64" s="17"/>
      <c r="J64" s="17"/>
      <c r="K64" s="17"/>
      <c r="L64" s="17"/>
      <c r="M64" s="17"/>
      <c r="N64" s="17"/>
      <c r="O64" s="17"/>
      <c r="P64" s="17"/>
      <c r="Q64" s="17"/>
      <c r="R64" s="17"/>
      <c r="S64" s="17"/>
    </row>
    <row r="65" spans="1:19">
      <c r="A65" s="17" t="s">
        <v>650</v>
      </c>
      <c r="B65" s="17"/>
      <c r="C65" s="17"/>
      <c r="D65" s="17"/>
      <c r="E65" s="17"/>
      <c r="F65" s="17"/>
      <c r="G65" s="17"/>
      <c r="H65" s="17"/>
      <c r="I65" s="17"/>
      <c r="J65" s="17"/>
      <c r="K65" s="17"/>
      <c r="L65" s="17"/>
      <c r="M65" s="17"/>
      <c r="N65" s="17"/>
      <c r="O65" s="17"/>
      <c r="P65" s="17"/>
      <c r="Q65" s="17"/>
      <c r="R65" s="17"/>
      <c r="S65" s="17"/>
    </row>
    <row r="66" spans="1:19">
      <c r="A66" s="69" t="s">
        <v>651</v>
      </c>
      <c r="B66" s="69"/>
      <c r="C66" s="69"/>
      <c r="D66" s="69"/>
      <c r="E66" s="69"/>
      <c r="F66" s="69"/>
      <c r="G66" s="69"/>
      <c r="H66" s="17"/>
      <c r="I66" s="17"/>
      <c r="J66" s="17"/>
      <c r="K66" s="17"/>
      <c r="L66" s="17"/>
      <c r="M66" s="17"/>
      <c r="N66" s="17"/>
      <c r="O66" s="17"/>
      <c r="P66" s="17"/>
      <c r="Q66" s="17"/>
      <c r="R66" s="17"/>
      <c r="S66" s="17"/>
    </row>
    <row r="67" spans="1:19" ht="15.75">
      <c r="A67" s="71" t="s">
        <v>652</v>
      </c>
      <c r="B67" s="69"/>
      <c r="C67" s="69"/>
      <c r="D67" s="69"/>
      <c r="E67" s="69"/>
      <c r="F67" s="69"/>
      <c r="G67" s="69"/>
      <c r="H67" s="17"/>
      <c r="I67" s="17"/>
      <c r="J67" s="17"/>
      <c r="K67" s="17"/>
      <c r="L67" s="17"/>
      <c r="M67" s="17"/>
      <c r="N67" s="17"/>
      <c r="O67" s="17"/>
      <c r="P67" s="17"/>
      <c r="Q67" s="17"/>
      <c r="R67" s="17"/>
      <c r="S67" s="17"/>
    </row>
    <row r="68" spans="1:19">
      <c r="A68" s="17"/>
      <c r="B68" s="17"/>
      <c r="C68" s="17"/>
      <c r="D68" s="17"/>
      <c r="E68" s="17"/>
      <c r="F68" s="17"/>
      <c r="G68" s="17"/>
      <c r="H68" s="17"/>
      <c r="I68" s="17"/>
      <c r="J68" s="17"/>
      <c r="K68" s="17"/>
      <c r="L68" s="17"/>
      <c r="M68" s="17"/>
      <c r="N68" s="17"/>
      <c r="O68" s="17"/>
      <c r="P68" s="17"/>
      <c r="Q68" s="17"/>
      <c r="R68" s="17"/>
      <c r="S68" s="17"/>
    </row>
    <row r="69" spans="1:19" ht="15.75" thickBot="1">
      <c r="A69" s="17" t="str">
        <f>'Data Sheet'!$C$25</f>
        <v>Central Hudson Gas &amp; Electric</v>
      </c>
      <c r="B69" s="17"/>
      <c r="C69" s="17"/>
      <c r="D69" s="17"/>
      <c r="E69" s="17"/>
      <c r="F69" s="836" t="str">
        <f>'Data Sheet'!$C$40</f>
        <v>4/15/2015</v>
      </c>
      <c r="G69" s="17" t="str">
        <f>'Data Sheet'!$C$38</f>
        <v>12/31/14</v>
      </c>
      <c r="H69" s="17"/>
      <c r="I69" s="17"/>
      <c r="J69" s="17"/>
      <c r="K69" s="17"/>
      <c r="L69" s="17"/>
      <c r="M69" s="17"/>
      <c r="N69" s="17"/>
      <c r="O69" s="17"/>
      <c r="P69" s="17"/>
      <c r="Q69" s="17"/>
      <c r="R69" s="17"/>
      <c r="S69" s="17"/>
    </row>
    <row r="70" spans="1:19">
      <c r="A70" s="29"/>
      <c r="B70" s="66"/>
      <c r="C70" s="66"/>
      <c r="D70" s="66"/>
      <c r="E70" s="66"/>
      <c r="F70" s="66"/>
      <c r="G70" s="67"/>
      <c r="H70" s="17"/>
      <c r="I70" s="17"/>
      <c r="J70" s="17"/>
      <c r="K70" s="17"/>
      <c r="L70" s="17"/>
      <c r="M70" s="17"/>
      <c r="N70" s="17"/>
      <c r="O70" s="17"/>
      <c r="P70" s="17"/>
      <c r="Q70" s="17"/>
      <c r="R70" s="17"/>
      <c r="S70" s="17"/>
    </row>
    <row r="71" spans="1:19">
      <c r="A71" s="380" t="s">
        <v>635</v>
      </c>
      <c r="B71" s="69"/>
      <c r="C71" s="69"/>
      <c r="D71" s="69"/>
      <c r="E71" s="69"/>
      <c r="F71" s="69"/>
      <c r="G71" s="70"/>
      <c r="H71" s="17"/>
      <c r="I71" s="17"/>
      <c r="J71" s="17"/>
      <c r="K71" s="17"/>
      <c r="L71" s="17"/>
      <c r="M71" s="17"/>
      <c r="N71" s="17"/>
      <c r="O71" s="17"/>
      <c r="P71" s="17"/>
      <c r="Q71" s="17"/>
      <c r="R71" s="17"/>
      <c r="S71" s="17"/>
    </row>
    <row r="72" spans="1:19">
      <c r="A72" s="74"/>
      <c r="B72" s="77"/>
      <c r="C72" s="77"/>
      <c r="D72" s="77"/>
      <c r="E72" s="77"/>
      <c r="F72" s="77"/>
      <c r="G72" s="76"/>
      <c r="H72" s="17"/>
      <c r="I72" s="17"/>
      <c r="J72" s="17"/>
      <c r="K72" s="17"/>
      <c r="L72" s="17"/>
      <c r="M72" s="17"/>
      <c r="N72" s="17"/>
      <c r="O72" s="17"/>
      <c r="P72" s="17"/>
      <c r="Q72" s="17"/>
      <c r="R72" s="17"/>
      <c r="S72" s="17"/>
    </row>
    <row r="73" spans="1:19">
      <c r="A73" s="270"/>
      <c r="B73" s="90"/>
      <c r="C73" s="90"/>
      <c r="D73" s="90"/>
      <c r="E73" s="401" t="s">
        <v>640</v>
      </c>
      <c r="F73" s="265"/>
      <c r="G73" s="96"/>
      <c r="H73" s="17"/>
      <c r="I73" s="17"/>
      <c r="J73" s="17"/>
      <c r="K73" s="17"/>
      <c r="L73" s="17"/>
      <c r="M73" s="17"/>
      <c r="N73" s="17"/>
      <c r="O73" s="17"/>
      <c r="P73" s="17"/>
      <c r="Q73" s="17"/>
      <c r="R73" s="17"/>
      <c r="S73" s="17"/>
    </row>
    <row r="74" spans="1:19">
      <c r="A74" s="272"/>
      <c r="B74" s="98"/>
      <c r="C74" s="346" t="s">
        <v>641</v>
      </c>
      <c r="D74" s="98"/>
      <c r="E74" s="346" t="s">
        <v>213</v>
      </c>
      <c r="F74" s="98"/>
      <c r="G74" s="271" t="s">
        <v>2075</v>
      </c>
      <c r="H74" s="17"/>
      <c r="I74" s="17"/>
      <c r="J74" s="17"/>
      <c r="K74" s="17"/>
      <c r="L74" s="17"/>
      <c r="M74" s="17"/>
      <c r="N74" s="17"/>
      <c r="O74" s="17"/>
      <c r="P74" s="17"/>
      <c r="Q74" s="17"/>
      <c r="R74" s="17"/>
      <c r="S74" s="17"/>
    </row>
    <row r="75" spans="1:19">
      <c r="A75" s="272"/>
      <c r="B75" s="346" t="s">
        <v>642</v>
      </c>
      <c r="C75" s="346" t="s">
        <v>643</v>
      </c>
      <c r="D75" s="346" t="s">
        <v>627</v>
      </c>
      <c r="E75" s="346" t="s">
        <v>608</v>
      </c>
      <c r="F75" s="346" t="s">
        <v>2079</v>
      </c>
      <c r="G75" s="271" t="s">
        <v>2846</v>
      </c>
      <c r="H75" s="17"/>
      <c r="I75" s="17"/>
      <c r="J75" s="17"/>
      <c r="K75" s="17"/>
      <c r="L75" s="17"/>
      <c r="M75" s="17"/>
      <c r="N75" s="17"/>
      <c r="O75" s="17"/>
      <c r="P75" s="17"/>
      <c r="Q75" s="17"/>
      <c r="R75" s="17"/>
      <c r="S75" s="17"/>
    </row>
    <row r="76" spans="1:19">
      <c r="A76" s="273"/>
      <c r="B76" s="398" t="s">
        <v>3423</v>
      </c>
      <c r="C76" s="398" t="s">
        <v>644</v>
      </c>
      <c r="D76" s="398" t="s">
        <v>3425</v>
      </c>
      <c r="E76" s="398" t="s">
        <v>3426</v>
      </c>
      <c r="F76" s="398" t="s">
        <v>629</v>
      </c>
      <c r="G76" s="274" t="s">
        <v>645</v>
      </c>
      <c r="H76" s="17"/>
      <c r="I76" s="17"/>
      <c r="J76" s="17"/>
      <c r="K76" s="17"/>
      <c r="L76" s="17"/>
      <c r="M76" s="17"/>
      <c r="N76" s="17"/>
      <c r="O76" s="17"/>
      <c r="P76" s="17"/>
      <c r="Q76" s="17"/>
      <c r="R76" s="17"/>
      <c r="S76" s="17"/>
    </row>
    <row r="77" spans="1:19">
      <c r="A77" s="72"/>
      <c r="B77" s="78"/>
      <c r="C77" s="377"/>
      <c r="D77" s="388"/>
      <c r="E77" s="17"/>
      <c r="F77" s="388"/>
      <c r="G77" s="339">
        <f t="shared" ref="G77:G108" si="1">C77+D77-F77</f>
        <v>0</v>
      </c>
      <c r="H77" s="17"/>
      <c r="I77" s="17"/>
      <c r="J77" s="17"/>
      <c r="K77" s="17"/>
      <c r="L77" s="17"/>
      <c r="M77" s="17"/>
      <c r="N77" s="17"/>
      <c r="O77" s="17"/>
      <c r="P77" s="17"/>
      <c r="Q77" s="17"/>
      <c r="R77" s="17"/>
      <c r="S77" s="17"/>
    </row>
    <row r="78" spans="1:19">
      <c r="A78" s="72"/>
      <c r="B78" s="78"/>
      <c r="C78" s="377"/>
      <c r="D78" s="388"/>
      <c r="E78" s="17"/>
      <c r="F78" s="388"/>
      <c r="G78" s="339">
        <f t="shared" si="1"/>
        <v>0</v>
      </c>
      <c r="H78" s="17"/>
      <c r="I78" s="17"/>
      <c r="J78" s="17"/>
      <c r="K78" s="17"/>
      <c r="L78" s="17"/>
      <c r="M78" s="17"/>
      <c r="N78" s="17"/>
      <c r="O78" s="17"/>
      <c r="P78" s="17"/>
      <c r="Q78" s="17"/>
      <c r="R78" s="17"/>
      <c r="S78" s="17"/>
    </row>
    <row r="79" spans="1:19">
      <c r="A79" s="72"/>
      <c r="B79" s="78"/>
      <c r="C79" s="377"/>
      <c r="D79" s="388"/>
      <c r="E79" s="17"/>
      <c r="F79" s="388"/>
      <c r="G79" s="339">
        <f t="shared" si="1"/>
        <v>0</v>
      </c>
      <c r="H79" s="17"/>
      <c r="I79" s="17"/>
      <c r="J79" s="17"/>
      <c r="K79" s="17"/>
      <c r="L79" s="17"/>
      <c r="M79" s="17"/>
      <c r="N79" s="17"/>
      <c r="O79" s="17"/>
      <c r="P79" s="17"/>
      <c r="Q79" s="17"/>
      <c r="R79" s="17"/>
      <c r="S79" s="17"/>
    </row>
    <row r="80" spans="1:19">
      <c r="A80" s="72"/>
      <c r="B80" s="78"/>
      <c r="C80" s="377"/>
      <c r="D80" s="388"/>
      <c r="E80" s="17"/>
      <c r="F80" s="388"/>
      <c r="G80" s="339">
        <f t="shared" si="1"/>
        <v>0</v>
      </c>
      <c r="H80" s="17"/>
      <c r="I80" s="17"/>
      <c r="J80" s="17"/>
      <c r="K80" s="17"/>
      <c r="L80" s="17"/>
      <c r="M80" s="17"/>
      <c r="N80" s="17"/>
      <c r="O80" s="17"/>
      <c r="P80" s="17"/>
      <c r="Q80" s="17"/>
      <c r="R80" s="17"/>
      <c r="S80" s="17"/>
    </row>
    <row r="81" spans="1:19">
      <c r="A81" s="72"/>
      <c r="B81" s="78"/>
      <c r="C81" s="377"/>
      <c r="D81" s="388"/>
      <c r="E81" s="17"/>
      <c r="F81" s="388"/>
      <c r="G81" s="339">
        <f t="shared" si="1"/>
        <v>0</v>
      </c>
      <c r="H81" s="17"/>
      <c r="I81" s="17"/>
      <c r="J81" s="17"/>
      <c r="K81" s="17"/>
      <c r="L81" s="17"/>
      <c r="M81" s="17"/>
      <c r="N81" s="17"/>
      <c r="O81" s="17"/>
      <c r="P81" s="17"/>
      <c r="Q81" s="17"/>
      <c r="R81" s="17"/>
      <c r="S81" s="17"/>
    </row>
    <row r="82" spans="1:19">
      <c r="A82" s="72"/>
      <c r="B82" s="78"/>
      <c r="C82" s="410"/>
      <c r="D82" s="388"/>
      <c r="E82" s="347"/>
      <c r="F82" s="411"/>
      <c r="G82" s="339">
        <f t="shared" si="1"/>
        <v>0</v>
      </c>
      <c r="H82" s="17"/>
      <c r="I82" s="17"/>
      <c r="J82" s="17"/>
      <c r="K82" s="17"/>
      <c r="L82" s="17"/>
      <c r="M82" s="17"/>
      <c r="N82" s="17"/>
      <c r="O82" s="17"/>
      <c r="P82" s="17"/>
      <c r="Q82" s="17"/>
      <c r="R82" s="17"/>
      <c r="S82" s="17"/>
    </row>
    <row r="83" spans="1:19">
      <c r="A83" s="72"/>
      <c r="B83" s="78"/>
      <c r="C83" s="377"/>
      <c r="D83" s="388"/>
      <c r="E83" s="17"/>
      <c r="F83" s="388"/>
      <c r="G83" s="339">
        <f t="shared" si="1"/>
        <v>0</v>
      </c>
      <c r="H83" s="17"/>
      <c r="I83" s="17"/>
      <c r="J83" s="17"/>
      <c r="K83" s="17"/>
      <c r="L83" s="17"/>
      <c r="M83" s="17"/>
      <c r="N83" s="17"/>
      <c r="O83" s="17"/>
      <c r="P83" s="17"/>
      <c r="Q83" s="17"/>
      <c r="R83" s="17"/>
      <c r="S83" s="17"/>
    </row>
    <row r="84" spans="1:19">
      <c r="A84" s="72"/>
      <c r="B84" s="78"/>
      <c r="C84" s="377"/>
      <c r="D84" s="388"/>
      <c r="E84" s="17"/>
      <c r="F84" s="388"/>
      <c r="G84" s="339">
        <f t="shared" si="1"/>
        <v>0</v>
      </c>
      <c r="H84" s="17"/>
      <c r="I84" s="17"/>
      <c r="J84" s="17"/>
      <c r="K84" s="17"/>
      <c r="L84" s="17"/>
      <c r="M84" s="17"/>
      <c r="N84" s="17"/>
      <c r="O84" s="17"/>
      <c r="P84" s="17"/>
      <c r="Q84" s="17"/>
      <c r="R84" s="17"/>
      <c r="S84" s="17"/>
    </row>
    <row r="85" spans="1:19">
      <c r="A85" s="72"/>
      <c r="B85" s="78"/>
      <c r="C85" s="377"/>
      <c r="D85" s="388"/>
      <c r="E85" s="17"/>
      <c r="F85" s="388"/>
      <c r="G85" s="339">
        <f t="shared" si="1"/>
        <v>0</v>
      </c>
      <c r="H85" s="17"/>
      <c r="I85" s="17"/>
      <c r="J85" s="17"/>
      <c r="K85" s="17"/>
      <c r="L85" s="17"/>
      <c r="M85" s="17"/>
      <c r="N85" s="17"/>
      <c r="O85" s="17"/>
      <c r="P85" s="17"/>
      <c r="Q85" s="17"/>
      <c r="R85" s="17"/>
      <c r="S85" s="17"/>
    </row>
    <row r="86" spans="1:19">
      <c r="A86" s="72"/>
      <c r="B86" s="78"/>
      <c r="C86" s="377"/>
      <c r="D86" s="388"/>
      <c r="E86" s="17"/>
      <c r="F86" s="388"/>
      <c r="G86" s="339">
        <f t="shared" si="1"/>
        <v>0</v>
      </c>
      <c r="H86" s="17"/>
      <c r="I86" s="17"/>
      <c r="J86" s="17"/>
      <c r="K86" s="17"/>
      <c r="L86" s="17"/>
      <c r="M86" s="17"/>
      <c r="N86" s="17"/>
      <c r="O86" s="17"/>
      <c r="P86" s="17"/>
      <c r="Q86" s="17"/>
      <c r="R86" s="17"/>
      <c r="S86" s="17"/>
    </row>
    <row r="87" spans="1:19">
      <c r="A87" s="72"/>
      <c r="B87" s="78"/>
      <c r="C87" s="377"/>
      <c r="D87" s="388"/>
      <c r="E87" s="17"/>
      <c r="F87" s="388"/>
      <c r="G87" s="339">
        <f t="shared" si="1"/>
        <v>0</v>
      </c>
      <c r="H87" s="17"/>
      <c r="I87" s="17"/>
      <c r="J87" s="17"/>
      <c r="K87" s="17"/>
      <c r="L87" s="17"/>
      <c r="M87" s="17"/>
      <c r="N87" s="17"/>
      <c r="O87" s="17"/>
      <c r="P87" s="17"/>
      <c r="Q87" s="17"/>
      <c r="R87" s="17"/>
      <c r="S87" s="17"/>
    </row>
    <row r="88" spans="1:19">
      <c r="A88" s="72"/>
      <c r="B88" s="78"/>
      <c r="C88" s="377"/>
      <c r="D88" s="388"/>
      <c r="E88" s="17"/>
      <c r="F88" s="388"/>
      <c r="G88" s="339">
        <f t="shared" si="1"/>
        <v>0</v>
      </c>
      <c r="H88" s="17"/>
      <c r="I88" s="17"/>
      <c r="J88" s="17"/>
      <c r="K88" s="17"/>
      <c r="L88" s="17"/>
      <c r="M88" s="17"/>
      <c r="N88" s="17"/>
      <c r="O88" s="17"/>
      <c r="P88" s="17"/>
      <c r="Q88" s="17"/>
      <c r="R88" s="17"/>
      <c r="S88" s="17"/>
    </row>
    <row r="89" spans="1:19">
      <c r="A89" s="72"/>
      <c r="B89" s="78"/>
      <c r="C89" s="377"/>
      <c r="D89" s="388"/>
      <c r="E89" s="17"/>
      <c r="F89" s="388"/>
      <c r="G89" s="339">
        <f t="shared" si="1"/>
        <v>0</v>
      </c>
      <c r="H89" s="17"/>
      <c r="I89" s="17"/>
      <c r="J89" s="17"/>
      <c r="K89" s="17"/>
      <c r="L89" s="17"/>
      <c r="M89" s="17"/>
      <c r="N89" s="17"/>
      <c r="O89" s="17"/>
      <c r="P89" s="17"/>
      <c r="Q89" s="17"/>
      <c r="R89" s="17"/>
      <c r="S89" s="17"/>
    </row>
    <row r="90" spans="1:19">
      <c r="A90" s="72"/>
      <c r="B90" s="78"/>
      <c r="C90" s="377"/>
      <c r="D90" s="388"/>
      <c r="E90" s="17"/>
      <c r="F90" s="388"/>
      <c r="G90" s="339">
        <f t="shared" si="1"/>
        <v>0</v>
      </c>
      <c r="H90" s="17"/>
      <c r="I90" s="17"/>
      <c r="J90" s="17"/>
      <c r="K90" s="17"/>
      <c r="L90" s="17"/>
      <c r="M90" s="17"/>
      <c r="N90" s="17"/>
      <c r="O90" s="17"/>
      <c r="P90" s="17"/>
      <c r="Q90" s="17"/>
      <c r="R90" s="17"/>
      <c r="S90" s="17"/>
    </row>
    <row r="91" spans="1:19">
      <c r="A91" s="72"/>
      <c r="B91" s="78"/>
      <c r="C91" s="377"/>
      <c r="D91" s="388"/>
      <c r="E91" s="17"/>
      <c r="F91" s="388"/>
      <c r="G91" s="339">
        <f t="shared" si="1"/>
        <v>0</v>
      </c>
      <c r="H91" s="17"/>
      <c r="I91" s="17"/>
      <c r="J91" s="17"/>
      <c r="K91" s="17"/>
      <c r="L91" s="17"/>
      <c r="M91" s="17"/>
      <c r="N91" s="17"/>
      <c r="O91" s="17"/>
      <c r="P91" s="17"/>
      <c r="Q91" s="17"/>
      <c r="R91" s="17"/>
      <c r="S91" s="17"/>
    </row>
    <row r="92" spans="1:19">
      <c r="A92" s="72"/>
      <c r="B92" s="78"/>
      <c r="C92" s="377"/>
      <c r="D92" s="388"/>
      <c r="E92" s="17"/>
      <c r="F92" s="388"/>
      <c r="G92" s="339">
        <f t="shared" si="1"/>
        <v>0</v>
      </c>
    </row>
    <row r="93" spans="1:19">
      <c r="A93" s="72"/>
      <c r="B93" s="78"/>
      <c r="C93" s="377"/>
      <c r="D93" s="388"/>
      <c r="E93" s="17"/>
      <c r="F93" s="388"/>
      <c r="G93" s="339">
        <f t="shared" si="1"/>
        <v>0</v>
      </c>
    </row>
    <row r="94" spans="1:19">
      <c r="A94" s="72"/>
      <c r="B94" s="78"/>
      <c r="C94" s="377"/>
      <c r="D94" s="388"/>
      <c r="E94" s="17"/>
      <c r="F94" s="388"/>
      <c r="G94" s="339">
        <f t="shared" si="1"/>
        <v>0</v>
      </c>
    </row>
    <row r="95" spans="1:19">
      <c r="A95" s="72"/>
      <c r="B95" s="78"/>
      <c r="C95" s="377"/>
      <c r="D95" s="388"/>
      <c r="E95" s="17"/>
      <c r="F95" s="388"/>
      <c r="G95" s="339">
        <f t="shared" si="1"/>
        <v>0</v>
      </c>
    </row>
    <row r="96" spans="1:19">
      <c r="A96" s="72"/>
      <c r="B96" s="78"/>
      <c r="C96" s="377"/>
      <c r="D96" s="388"/>
      <c r="E96" s="17"/>
      <c r="F96" s="388"/>
      <c r="G96" s="339">
        <f t="shared" si="1"/>
        <v>0</v>
      </c>
    </row>
    <row r="97" spans="1:7">
      <c r="A97" s="72"/>
      <c r="B97" s="78"/>
      <c r="C97" s="377"/>
      <c r="D97" s="388"/>
      <c r="E97" s="17"/>
      <c r="F97" s="388"/>
      <c r="G97" s="339">
        <f t="shared" si="1"/>
        <v>0</v>
      </c>
    </row>
    <row r="98" spans="1:7">
      <c r="A98" s="72"/>
      <c r="B98" s="78"/>
      <c r="C98" s="377"/>
      <c r="D98" s="388"/>
      <c r="E98" s="17"/>
      <c r="F98" s="388"/>
      <c r="G98" s="339">
        <f t="shared" si="1"/>
        <v>0</v>
      </c>
    </row>
    <row r="99" spans="1:7">
      <c r="A99" s="72"/>
      <c r="B99" s="78"/>
      <c r="C99" s="377"/>
      <c r="D99" s="388"/>
      <c r="E99" s="17"/>
      <c r="F99" s="388"/>
      <c r="G99" s="339">
        <f t="shared" si="1"/>
        <v>0</v>
      </c>
    </row>
    <row r="100" spans="1:7">
      <c r="A100" s="72"/>
      <c r="B100" s="78"/>
      <c r="C100" s="377"/>
      <c r="D100" s="388"/>
      <c r="E100" s="17"/>
      <c r="F100" s="388"/>
      <c r="G100" s="339">
        <f t="shared" si="1"/>
        <v>0</v>
      </c>
    </row>
    <row r="101" spans="1:7">
      <c r="A101" s="72"/>
      <c r="B101" s="78"/>
      <c r="C101" s="377"/>
      <c r="D101" s="388"/>
      <c r="E101" s="17"/>
      <c r="F101" s="388"/>
      <c r="G101" s="339">
        <f t="shared" si="1"/>
        <v>0</v>
      </c>
    </row>
    <row r="102" spans="1:7">
      <c r="A102" s="72"/>
      <c r="B102" s="78"/>
      <c r="C102" s="377"/>
      <c r="D102" s="388"/>
      <c r="E102" s="17"/>
      <c r="F102" s="388"/>
      <c r="G102" s="339">
        <f t="shared" si="1"/>
        <v>0</v>
      </c>
    </row>
    <row r="103" spans="1:7">
      <c r="A103" s="72"/>
      <c r="B103" s="78"/>
      <c r="C103" s="377"/>
      <c r="D103" s="388"/>
      <c r="E103" s="17"/>
      <c r="F103" s="388"/>
      <c r="G103" s="339">
        <f t="shared" si="1"/>
        <v>0</v>
      </c>
    </row>
    <row r="104" spans="1:7">
      <c r="A104" s="72"/>
      <c r="B104" s="78"/>
      <c r="C104" s="377"/>
      <c r="D104" s="388"/>
      <c r="E104" s="17"/>
      <c r="F104" s="388"/>
      <c r="G104" s="339">
        <f t="shared" si="1"/>
        <v>0</v>
      </c>
    </row>
    <row r="105" spans="1:7">
      <c r="A105" s="72"/>
      <c r="B105" s="78"/>
      <c r="C105" s="377"/>
      <c r="D105" s="388"/>
      <c r="E105" s="17"/>
      <c r="F105" s="388"/>
      <c r="G105" s="339">
        <f t="shared" si="1"/>
        <v>0</v>
      </c>
    </row>
    <row r="106" spans="1:7">
      <c r="A106" s="72"/>
      <c r="B106" s="78"/>
      <c r="C106" s="377"/>
      <c r="D106" s="388"/>
      <c r="E106" s="17"/>
      <c r="F106" s="388"/>
      <c r="G106" s="339">
        <f t="shared" si="1"/>
        <v>0</v>
      </c>
    </row>
    <row r="107" spans="1:7">
      <c r="A107" s="72"/>
      <c r="B107" s="78"/>
      <c r="C107" s="377"/>
      <c r="D107" s="388"/>
      <c r="E107" s="17"/>
      <c r="F107" s="388"/>
      <c r="G107" s="339">
        <f t="shared" si="1"/>
        <v>0</v>
      </c>
    </row>
    <row r="108" spans="1:7">
      <c r="A108" s="72"/>
      <c r="B108" s="78"/>
      <c r="C108" s="377"/>
      <c r="D108" s="388"/>
      <c r="E108" s="17"/>
      <c r="F108" s="388"/>
      <c r="G108" s="339">
        <f t="shared" si="1"/>
        <v>0</v>
      </c>
    </row>
    <row r="109" spans="1:7">
      <c r="A109" s="72"/>
      <c r="B109" s="78"/>
      <c r="C109" s="377"/>
      <c r="D109" s="388"/>
      <c r="E109" s="17"/>
      <c r="F109" s="388"/>
      <c r="G109" s="339">
        <f t="shared" ref="G109:G125" si="2">C109+D109-F109</f>
        <v>0</v>
      </c>
    </row>
    <row r="110" spans="1:7">
      <c r="A110" s="72"/>
      <c r="B110" s="78"/>
      <c r="C110" s="377"/>
      <c r="D110" s="388"/>
      <c r="E110" s="17"/>
      <c r="F110" s="388"/>
      <c r="G110" s="339">
        <f t="shared" si="2"/>
        <v>0</v>
      </c>
    </row>
    <row r="111" spans="1:7">
      <c r="A111" s="72"/>
      <c r="B111" s="78"/>
      <c r="C111" s="377"/>
      <c r="D111" s="388"/>
      <c r="E111" s="17"/>
      <c r="F111" s="388"/>
      <c r="G111" s="339">
        <f t="shared" si="2"/>
        <v>0</v>
      </c>
    </row>
    <row r="112" spans="1:7">
      <c r="A112" s="72"/>
      <c r="B112" s="78"/>
      <c r="C112" s="377"/>
      <c r="D112" s="388"/>
      <c r="E112" s="17"/>
      <c r="F112" s="388"/>
      <c r="G112" s="339">
        <f t="shared" si="2"/>
        <v>0</v>
      </c>
    </row>
    <row r="113" spans="1:7">
      <c r="A113" s="72"/>
      <c r="B113" s="78"/>
      <c r="C113" s="377"/>
      <c r="D113" s="388"/>
      <c r="E113" s="17"/>
      <c r="F113" s="388"/>
      <c r="G113" s="339">
        <f t="shared" si="2"/>
        <v>0</v>
      </c>
    </row>
    <row r="114" spans="1:7">
      <c r="A114" s="72"/>
      <c r="B114" s="78"/>
      <c r="C114" s="377"/>
      <c r="D114" s="388"/>
      <c r="E114" s="17"/>
      <c r="F114" s="388"/>
      <c r="G114" s="339">
        <f t="shared" si="2"/>
        <v>0</v>
      </c>
    </row>
    <row r="115" spans="1:7">
      <c r="A115" s="72"/>
      <c r="B115" s="78"/>
      <c r="C115" s="377"/>
      <c r="D115" s="388"/>
      <c r="E115" s="17"/>
      <c r="F115" s="388"/>
      <c r="G115" s="339">
        <f t="shared" si="2"/>
        <v>0</v>
      </c>
    </row>
    <row r="116" spans="1:7">
      <c r="A116" s="72"/>
      <c r="B116" s="78"/>
      <c r="C116" s="377"/>
      <c r="D116" s="388"/>
      <c r="E116" s="17"/>
      <c r="F116" s="388"/>
      <c r="G116" s="339">
        <f t="shared" si="2"/>
        <v>0</v>
      </c>
    </row>
    <row r="117" spans="1:7">
      <c r="A117" s="72"/>
      <c r="B117" s="78"/>
      <c r="C117" s="377"/>
      <c r="D117" s="388"/>
      <c r="E117" s="17"/>
      <c r="F117" s="388"/>
      <c r="G117" s="339">
        <f t="shared" si="2"/>
        <v>0</v>
      </c>
    </row>
    <row r="118" spans="1:7">
      <c r="A118" s="72"/>
      <c r="B118" s="78"/>
      <c r="C118" s="377"/>
      <c r="D118" s="388"/>
      <c r="E118" s="17"/>
      <c r="F118" s="388"/>
      <c r="G118" s="339">
        <f t="shared" si="2"/>
        <v>0</v>
      </c>
    </row>
    <row r="119" spans="1:7">
      <c r="A119" s="72"/>
      <c r="B119" s="78"/>
      <c r="C119" s="377"/>
      <c r="D119" s="388"/>
      <c r="E119" s="17"/>
      <c r="F119" s="388"/>
      <c r="G119" s="339">
        <f t="shared" si="2"/>
        <v>0</v>
      </c>
    </row>
    <row r="120" spans="1:7">
      <c r="A120" s="72"/>
      <c r="B120" s="78"/>
      <c r="C120" s="377"/>
      <c r="D120" s="388"/>
      <c r="E120" s="17"/>
      <c r="F120" s="388"/>
      <c r="G120" s="339">
        <f t="shared" si="2"/>
        <v>0</v>
      </c>
    </row>
    <row r="121" spans="1:7">
      <c r="A121" s="72"/>
      <c r="B121" s="78"/>
      <c r="C121" s="377"/>
      <c r="D121" s="388"/>
      <c r="E121" s="17"/>
      <c r="F121" s="388"/>
      <c r="G121" s="339">
        <f t="shared" si="2"/>
        <v>0</v>
      </c>
    </row>
    <row r="122" spans="1:7">
      <c r="A122" s="72"/>
      <c r="B122" s="78"/>
      <c r="C122" s="377"/>
      <c r="D122" s="388"/>
      <c r="E122" s="17"/>
      <c r="F122" s="388"/>
      <c r="G122" s="339">
        <f t="shared" si="2"/>
        <v>0</v>
      </c>
    </row>
    <row r="123" spans="1:7">
      <c r="A123" s="72"/>
      <c r="B123" s="78"/>
      <c r="C123" s="377"/>
      <c r="D123" s="388"/>
      <c r="E123" s="17"/>
      <c r="F123" s="388"/>
      <c r="G123" s="339">
        <f t="shared" si="2"/>
        <v>0</v>
      </c>
    </row>
    <row r="124" spans="1:7">
      <c r="A124" s="72"/>
      <c r="B124" s="78"/>
      <c r="C124" s="377"/>
      <c r="D124" s="388"/>
      <c r="E124" s="17"/>
      <c r="F124" s="388"/>
      <c r="G124" s="339">
        <f t="shared" si="2"/>
        <v>0</v>
      </c>
    </row>
    <row r="125" spans="1:7">
      <c r="A125" s="72"/>
      <c r="B125" s="78"/>
      <c r="C125" s="377"/>
      <c r="D125" s="388"/>
      <c r="E125" s="17"/>
      <c r="F125" s="388"/>
      <c r="G125" s="339">
        <f t="shared" si="2"/>
        <v>0</v>
      </c>
    </row>
    <row r="126" spans="1:7" ht="15.75" thickBot="1">
      <c r="A126" s="112"/>
      <c r="B126" s="408" t="s">
        <v>209</v>
      </c>
      <c r="C126" s="309">
        <f>SUM(C77:C125)</f>
        <v>0</v>
      </c>
      <c r="D126" s="309">
        <f>SUM(D77:D125)</f>
        <v>0</v>
      </c>
      <c r="E126" s="409"/>
      <c r="F126" s="309">
        <f>SUM(F77:F125)</f>
        <v>0</v>
      </c>
      <c r="G126" s="327">
        <f>SUM(G77:G125)</f>
        <v>0</v>
      </c>
    </row>
    <row r="128" spans="1:7">
      <c r="A128" s="17" t="s">
        <v>650</v>
      </c>
      <c r="B128" s="17"/>
      <c r="C128" s="17"/>
      <c r="D128" s="17"/>
      <c r="E128" s="17"/>
      <c r="F128" s="17"/>
      <c r="G128" s="17"/>
    </row>
    <row r="129" spans="1:7">
      <c r="A129" s="69" t="s">
        <v>653</v>
      </c>
      <c r="B129" s="69"/>
      <c r="C129" s="69"/>
      <c r="D129" s="69"/>
      <c r="E129" s="69"/>
      <c r="F129" s="69"/>
      <c r="G129" s="69"/>
    </row>
  </sheetData>
  <customSheetViews>
    <customSheetView guid="{98C50475-4C04-4614-833E-ABC6EEFF4E8E}" scale="60" colorId="22" showPageBreaks="1" printArea="1" view="pageBreakPreview" topLeftCell="A40">
      <pageMargins left="0.5" right="0.5" top="0.5" bottom="0.5" header="0.5" footer="0.5"/>
      <printOptions horizontalCentered="1" verticalCentered="1"/>
      <pageSetup scale="67" orientation="portrait" horizontalDpi="300" verticalDpi="300" r:id="rId1"/>
      <headerFooter alignWithMargins="0"/>
    </customSheetView>
    <customSheetView guid="{C6EFCE4C-D5CB-4C1D-A286-0DC52BE770F9}" scale="85" colorId="22" showPageBreaks="1" printArea="1">
      <pageMargins left="0.5" right="0.5" top="0.5" bottom="0.5" header="0.5" footer="0.5"/>
      <printOptions horizontalCentered="1" verticalCentered="1"/>
      <pageSetup scale="67" orientation="portrait" horizontalDpi="300" verticalDpi="300" r:id="rId2"/>
      <headerFooter alignWithMargins="0"/>
    </customSheetView>
    <customSheetView guid="{4BC658A1-0B43-4474-B09F-01138A2D4649}" scale="85" colorId="22" showPageBreaks="1">
      <pageMargins left="0.5" right="0.5" top="0.5" bottom="0.5" header="0.5" footer="0.5"/>
      <printOptions horizontalCentered="1" verticalCentered="1"/>
      <pageSetup scale="67" orientation="portrait" horizontalDpi="300" verticalDpi="300" r:id="rId3"/>
      <headerFooter alignWithMargins="0"/>
    </customSheetView>
    <customSheetView guid="{615B5AE4-EF39-45E8-9166-92037A1A48C3}" scale="85" colorId="22" showPageBreaks="1" printArea="1">
      <pageMargins left="0.5" right="0.5" top="0.5" bottom="0.5" header="0.5" footer="0.5"/>
      <printOptions horizontalCentered="1" verticalCentered="1"/>
      <pageSetup scale="67" orientation="portrait" horizontalDpi="300" verticalDpi="300" r:id="rId4"/>
      <headerFooter alignWithMargins="0"/>
    </customSheetView>
    <customSheetView guid="{5615FF12-3AD0-401B-9520-85684B49B8C2}" scale="85" colorId="22">
      <pageMargins left="0.5" right="0.5" top="0.5" bottom="0.5" header="0.5" footer="0.5"/>
      <printOptions horizontalCentered="1" verticalCentered="1"/>
      <pageSetup scale="67" orientation="portrait" horizontalDpi="300" verticalDpi="300" r:id="rId5"/>
      <headerFooter alignWithMargins="0"/>
    </customSheetView>
    <customSheetView guid="{770BB473-BE5C-4268-9ADA-B2B104B49C99}" scale="85" colorId="22" showPageBreaks="1" printArea="1">
      <pageMargins left="0.5" right="0.5" top="0.5" bottom="0.5" header="0.5" footer="0.5"/>
      <printOptions horizontalCentered="1" verticalCentered="1"/>
      <pageSetup scale="67" orientation="portrait" horizontalDpi="300" verticalDpi="300" r:id="rId6"/>
      <headerFooter alignWithMargins="0"/>
    </customSheetView>
    <customSheetView guid="{2DCD765F-7FFB-4119-8ABA-95F832C93250}" scale="85" colorId="22" showPageBreaks="1" printArea="1">
      <pageMargins left="0.5" right="0.5" top="0.5" bottom="0.5" header="0.5" footer="0.5"/>
      <printOptions horizontalCentered="1" verticalCentered="1"/>
      <pageSetup scale="67" orientation="portrait" horizontalDpi="300" verticalDpi="300" r:id="rId7"/>
      <headerFooter alignWithMargins="0"/>
    </customSheetView>
    <customSheetView guid="{9A54DEF0-DEC4-4137-89B1-509D03916E27}" scale="85" colorId="22">
      <pageMargins left="0.5" right="0.5" top="0.5" bottom="0.5" header="0.5" footer="0.5"/>
      <printOptions horizontalCentered="1" verticalCentered="1"/>
      <pageSetup scale="67" orientation="portrait" horizontalDpi="300" verticalDpi="300" r:id="rId8"/>
      <headerFooter alignWithMargins="0"/>
    </customSheetView>
    <customSheetView guid="{3F1C1F7F-1627-415A-A980-D9471073F5DE}" scale="85" colorId="22" showPageBreaks="1">
      <pageMargins left="0.5" right="0.5" top="0.5" bottom="0.5" header="0.5" footer="0.5"/>
      <printOptions horizontalCentered="1" verticalCentered="1"/>
      <pageSetup scale="67" orientation="portrait" horizontalDpi="300" verticalDpi="300" r:id="rId9"/>
      <headerFooter alignWithMargins="0"/>
    </customSheetView>
    <customSheetView guid="{139C5046-2F46-48F5-A0B9-76AEA7D78668}" scale="85" colorId="22">
      <pageMargins left="0.5" right="0.5" top="0.5" bottom="0.5" header="0.5" footer="0.5"/>
      <printOptions horizontalCentered="1" verticalCentered="1"/>
      <pageSetup scale="67" orientation="portrait" horizontalDpi="300" verticalDpi="300" r:id="rId10"/>
      <headerFooter alignWithMargins="0"/>
    </customSheetView>
    <customSheetView guid="{B81AA01E-C0DE-4A87-A251-E1F5DB0B073A}" scale="85" colorId="22">
      <pageMargins left="0.5" right="0.5" top="0.5" bottom="0.5" header="0.5" footer="0.5"/>
      <printOptions horizontalCentered="1" verticalCentered="1"/>
      <pageSetup scale="67" orientation="portrait" horizontalDpi="300" verticalDpi="300" r:id="rId11"/>
      <headerFooter alignWithMargins="0"/>
    </customSheetView>
  </customSheetViews>
  <printOptions horizontalCentered="1" verticalCentered="1"/>
  <pageMargins left="0.5" right="0.5" top="0.5" bottom="0.5" header="0.5" footer="0.5"/>
  <pageSetup scale="67" orientation="portrait" horizontalDpi="300" verticalDpi="300" r:id="rId1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84"/>
  <sheetViews>
    <sheetView defaultGridColor="0" view="pageBreakPreview" topLeftCell="A35" colorId="22" zoomScale="60" zoomScaleNormal="85" workbookViewId="0">
      <selection activeCell="A63" sqref="A63:F63"/>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5" width="20.6640625" style="9" customWidth="1"/>
    <col min="6" max="6" width="21.77734375" style="9" customWidth="1"/>
    <col min="7" max="16384" width="9.6640625" style="9"/>
  </cols>
  <sheetData>
    <row r="1" spans="1:17" ht="16.899999999999999" customHeight="1">
      <c r="A1" s="29" t="s">
        <v>2036</v>
      </c>
      <c r="B1" s="66"/>
      <c r="C1" s="261"/>
      <c r="D1" s="66" t="s">
        <v>3735</v>
      </c>
      <c r="E1" s="262" t="s">
        <v>2038</v>
      </c>
      <c r="F1" s="67" t="s">
        <v>2039</v>
      </c>
      <c r="G1" s="17"/>
      <c r="H1" s="17"/>
      <c r="I1" s="17"/>
      <c r="J1" s="17"/>
      <c r="K1" s="17"/>
      <c r="L1" s="17"/>
      <c r="M1" s="17"/>
      <c r="N1" s="17"/>
      <c r="O1" s="17"/>
      <c r="P1" s="17"/>
      <c r="Q1" s="17"/>
    </row>
    <row r="2" spans="1:17" ht="16.899999999999999" customHeight="1">
      <c r="A2" s="72" t="str">
        <f>'Data Sheet'!$C$25</f>
        <v>Central Hudson Gas &amp; Electric</v>
      </c>
      <c r="B2" s="17"/>
      <c r="C2" s="81"/>
      <c r="D2" s="17" t="s">
        <v>1317</v>
      </c>
      <c r="E2" s="78" t="s">
        <v>3760</v>
      </c>
      <c r="F2" s="73"/>
      <c r="G2" s="17"/>
      <c r="H2" s="17"/>
      <c r="I2" s="17"/>
      <c r="J2" s="17"/>
      <c r="K2" s="17"/>
      <c r="L2" s="17"/>
      <c r="M2" s="17"/>
      <c r="N2" s="17"/>
      <c r="O2" s="17"/>
      <c r="P2" s="17"/>
      <c r="Q2" s="17"/>
    </row>
    <row r="3" spans="1:17" ht="16.899999999999999" customHeight="1">
      <c r="A3" s="74"/>
      <c r="B3" s="77"/>
      <c r="C3" s="118"/>
      <c r="D3" s="77" t="s">
        <v>1318</v>
      </c>
      <c r="E3" s="847" t="str">
        <f>'Data Sheet'!$C$40</f>
        <v>4/15/2015</v>
      </c>
      <c r="F3" s="274" t="str">
        <f>'Data Sheet'!$C$38</f>
        <v>12/31/14</v>
      </c>
      <c r="G3" s="17"/>
      <c r="H3" s="17"/>
      <c r="I3" s="17"/>
      <c r="J3" s="17"/>
      <c r="K3" s="17"/>
      <c r="L3" s="17"/>
      <c r="M3" s="17"/>
      <c r="N3" s="17"/>
      <c r="O3" s="17"/>
      <c r="P3" s="17"/>
      <c r="Q3" s="17"/>
    </row>
    <row r="4" spans="1:17" ht="16.899999999999999" customHeight="1">
      <c r="A4" s="315"/>
      <c r="B4" s="265" t="s">
        <v>654</v>
      </c>
      <c r="C4" s="265"/>
      <c r="D4" s="265"/>
      <c r="E4" s="265"/>
      <c r="F4" s="266"/>
      <c r="G4" s="17"/>
      <c r="H4" s="17"/>
      <c r="I4" s="17"/>
      <c r="J4" s="17"/>
      <c r="K4" s="17"/>
      <c r="L4" s="17"/>
      <c r="M4" s="17"/>
      <c r="N4" s="17"/>
      <c r="O4" s="17"/>
      <c r="P4" s="17"/>
      <c r="Q4" s="17"/>
    </row>
    <row r="5" spans="1:17" ht="16.899999999999999" customHeight="1">
      <c r="A5" s="72" t="s">
        <v>655</v>
      </c>
      <c r="B5" s="17"/>
      <c r="C5" s="17"/>
      <c r="D5" s="17"/>
      <c r="E5" s="17"/>
      <c r="F5" s="73"/>
      <c r="G5" s="17"/>
      <c r="H5" s="17"/>
      <c r="I5" s="17"/>
      <c r="J5" s="17"/>
      <c r="K5" s="17"/>
      <c r="L5" s="17"/>
      <c r="M5" s="17"/>
      <c r="N5" s="17"/>
      <c r="O5" s="17"/>
      <c r="P5" s="17"/>
      <c r="Q5" s="17"/>
    </row>
    <row r="6" spans="1:17" ht="16.899999999999999" customHeight="1">
      <c r="A6" s="72"/>
      <c r="B6" s="17"/>
      <c r="C6" s="17" t="s">
        <v>656</v>
      </c>
      <c r="D6" s="17"/>
      <c r="E6" s="17"/>
      <c r="F6" s="73"/>
      <c r="G6" s="17"/>
      <c r="H6" s="17"/>
      <c r="I6" s="17"/>
      <c r="J6" s="17"/>
      <c r="K6" s="17"/>
      <c r="L6" s="17"/>
      <c r="M6" s="17"/>
      <c r="N6" s="17"/>
      <c r="O6" s="17"/>
      <c r="P6" s="17"/>
      <c r="Q6" s="17"/>
    </row>
    <row r="7" spans="1:17" ht="16.899999999999999" customHeight="1">
      <c r="A7" s="72" t="s">
        <v>657</v>
      </c>
      <c r="B7" s="17"/>
      <c r="C7" s="17"/>
      <c r="D7" s="17"/>
      <c r="E7" s="17"/>
      <c r="F7" s="73"/>
      <c r="G7" s="17"/>
      <c r="H7" s="17"/>
      <c r="I7" s="17"/>
      <c r="J7" s="17"/>
      <c r="K7" s="17"/>
      <c r="L7" s="17"/>
      <c r="M7" s="17"/>
      <c r="N7" s="17"/>
      <c r="O7" s="17"/>
      <c r="P7" s="17"/>
      <c r="Q7" s="17"/>
    </row>
    <row r="8" spans="1:17" ht="16.899999999999999" customHeight="1">
      <c r="A8" s="412"/>
      <c r="B8" s="89"/>
      <c r="C8" s="89"/>
      <c r="D8" s="89"/>
      <c r="E8" s="805" t="s">
        <v>658</v>
      </c>
      <c r="F8" s="402" t="s">
        <v>3623</v>
      </c>
      <c r="G8" s="17"/>
      <c r="H8" s="17"/>
      <c r="I8" s="17"/>
      <c r="J8" s="17"/>
      <c r="K8" s="17"/>
      <c r="L8" s="17"/>
      <c r="M8" s="17"/>
      <c r="N8" s="17"/>
      <c r="O8" s="17"/>
      <c r="P8" s="17"/>
      <c r="Q8" s="17"/>
    </row>
    <row r="9" spans="1:17" ht="16.899999999999999" customHeight="1">
      <c r="A9" s="333" t="s">
        <v>659</v>
      </c>
      <c r="B9" s="17"/>
      <c r="C9" s="347" t="s">
        <v>660</v>
      </c>
      <c r="D9" s="17"/>
      <c r="E9" s="346" t="s">
        <v>661</v>
      </c>
      <c r="F9" s="271" t="s">
        <v>662</v>
      </c>
      <c r="G9" s="17"/>
      <c r="H9" s="17"/>
      <c r="I9" s="17"/>
      <c r="J9" s="17"/>
      <c r="K9" s="17"/>
      <c r="L9" s="17"/>
      <c r="M9" s="17"/>
      <c r="N9" s="17"/>
      <c r="O9" s="17"/>
      <c r="P9" s="17"/>
      <c r="Q9" s="17"/>
    </row>
    <row r="10" spans="1:17" ht="16.899999999999999" customHeight="1">
      <c r="A10" s="333" t="s">
        <v>1967</v>
      </c>
      <c r="B10" s="17"/>
      <c r="C10" s="17"/>
      <c r="D10" s="17"/>
      <c r="E10" s="346" t="s">
        <v>663</v>
      </c>
      <c r="F10" s="271" t="s">
        <v>643</v>
      </c>
      <c r="G10" s="17"/>
      <c r="H10" s="17"/>
      <c r="I10" s="17"/>
      <c r="J10" s="17"/>
      <c r="K10" s="17"/>
      <c r="L10" s="17"/>
      <c r="M10" s="17"/>
      <c r="N10" s="17"/>
      <c r="O10" s="17"/>
      <c r="P10" s="17"/>
      <c r="Q10" s="17"/>
    </row>
    <row r="11" spans="1:17" ht="16.899999999999999" customHeight="1">
      <c r="A11" s="333"/>
      <c r="B11" s="77"/>
      <c r="C11" s="800" t="s">
        <v>3423</v>
      </c>
      <c r="D11" s="77"/>
      <c r="E11" s="398" t="s">
        <v>664</v>
      </c>
      <c r="F11" s="274" t="s">
        <v>3425</v>
      </c>
      <c r="G11" s="17"/>
      <c r="H11" s="17"/>
      <c r="I11" s="17"/>
      <c r="J11" s="17"/>
      <c r="K11" s="17"/>
      <c r="L11" s="17"/>
      <c r="M11" s="17"/>
      <c r="N11" s="17"/>
      <c r="O11" s="17"/>
      <c r="P11" s="17"/>
      <c r="Q11" s="17"/>
    </row>
    <row r="12" spans="1:17" ht="16.899999999999999" customHeight="1">
      <c r="A12" s="275">
        <v>1</v>
      </c>
      <c r="B12" s="316" t="s">
        <v>3400</v>
      </c>
      <c r="C12" s="316"/>
      <c r="D12" s="316"/>
      <c r="E12" s="278"/>
      <c r="F12" s="279"/>
      <c r="G12" s="17"/>
      <c r="H12" s="17"/>
      <c r="I12" s="17"/>
      <c r="J12" s="17"/>
      <c r="K12" s="17"/>
      <c r="L12" s="17"/>
      <c r="M12" s="17"/>
      <c r="N12" s="17"/>
      <c r="O12" s="17"/>
      <c r="P12" s="17"/>
      <c r="Q12" s="17"/>
    </row>
    <row r="13" spans="1:17" ht="16.899999999999999" customHeight="1">
      <c r="A13" s="275">
        <f t="shared" ref="A13:A29" si="0">A12+1</f>
        <v>2</v>
      </c>
      <c r="B13" s="316"/>
      <c r="C13" s="316"/>
      <c r="D13" s="316"/>
      <c r="E13" s="1858">
        <f>E93</f>
        <v>65601325</v>
      </c>
      <c r="F13" s="2377">
        <f>F93</f>
        <v>69473273</v>
      </c>
      <c r="G13" s="17"/>
      <c r="H13" s="17"/>
      <c r="I13" s="17"/>
      <c r="J13" s="17"/>
      <c r="K13" s="17"/>
      <c r="L13" s="17"/>
      <c r="M13" s="17"/>
      <c r="N13" s="17"/>
      <c r="O13" s="17"/>
      <c r="P13" s="17"/>
      <c r="Q13" s="17"/>
    </row>
    <row r="14" spans="1:17" ht="16.899999999999999" customHeight="1">
      <c r="A14" s="275">
        <f t="shared" si="0"/>
        <v>3</v>
      </c>
      <c r="B14" s="316"/>
      <c r="C14" s="316"/>
      <c r="D14" s="316"/>
      <c r="E14" s="322"/>
      <c r="F14" s="321"/>
      <c r="G14" s="17"/>
      <c r="H14" s="17"/>
      <c r="I14" s="17"/>
      <c r="J14" s="17"/>
      <c r="K14" s="17"/>
      <c r="L14" s="17"/>
      <c r="M14" s="17"/>
      <c r="N14" s="17"/>
      <c r="O14" s="17"/>
      <c r="P14" s="17"/>
      <c r="Q14" s="17"/>
    </row>
    <row r="15" spans="1:17" ht="16.899999999999999" customHeight="1">
      <c r="A15" s="275">
        <f t="shared" si="0"/>
        <v>4</v>
      </c>
      <c r="B15" s="316"/>
      <c r="C15" s="316"/>
      <c r="D15" s="316"/>
      <c r="E15" s="322"/>
      <c r="F15" s="321"/>
      <c r="G15" s="17"/>
      <c r="H15" s="17"/>
      <c r="I15" s="17"/>
      <c r="J15" s="17"/>
      <c r="K15" s="17"/>
      <c r="L15" s="17"/>
      <c r="M15" s="17"/>
      <c r="N15" s="17"/>
      <c r="O15" s="17"/>
      <c r="P15" s="17"/>
      <c r="Q15" s="17"/>
    </row>
    <row r="16" spans="1:17" ht="16.899999999999999" customHeight="1">
      <c r="A16" s="275">
        <f t="shared" si="0"/>
        <v>5</v>
      </c>
      <c r="B16" s="316"/>
      <c r="C16" s="316"/>
      <c r="D16" s="316"/>
      <c r="E16" s="322"/>
      <c r="F16" s="321"/>
      <c r="G16" s="17"/>
      <c r="H16" s="17"/>
      <c r="I16" s="17"/>
      <c r="J16" s="17"/>
      <c r="K16" s="17"/>
      <c r="L16" s="17"/>
      <c r="M16" s="17"/>
      <c r="N16" s="17"/>
      <c r="O16" s="17"/>
      <c r="P16" s="17"/>
      <c r="Q16" s="17"/>
    </row>
    <row r="17" spans="1:17" ht="16.899999999999999" customHeight="1">
      <c r="A17" s="275">
        <f t="shared" si="0"/>
        <v>6</v>
      </c>
      <c r="B17" s="316"/>
      <c r="C17" s="316"/>
      <c r="D17" s="316"/>
      <c r="E17" s="322"/>
      <c r="F17" s="321"/>
      <c r="G17" s="17"/>
      <c r="H17" s="17"/>
      <c r="I17" s="17"/>
      <c r="J17" s="17"/>
      <c r="K17" s="17"/>
      <c r="L17" s="17"/>
      <c r="M17" s="17"/>
      <c r="N17" s="17"/>
      <c r="O17" s="17"/>
      <c r="P17" s="17"/>
      <c r="Q17" s="17"/>
    </row>
    <row r="18" spans="1:17" ht="16.899999999999999" customHeight="1">
      <c r="A18" s="275">
        <f t="shared" si="0"/>
        <v>7</v>
      </c>
      <c r="B18" s="316" t="s">
        <v>2656</v>
      </c>
      <c r="C18" s="316"/>
      <c r="D18" s="316"/>
      <c r="E18" s="322"/>
      <c r="F18" s="321"/>
      <c r="G18" s="17"/>
      <c r="H18" s="17"/>
      <c r="I18" s="17"/>
      <c r="J18" s="17"/>
      <c r="K18" s="17"/>
      <c r="L18" s="17"/>
      <c r="M18" s="17"/>
      <c r="N18" s="17"/>
      <c r="O18" s="17"/>
      <c r="P18" s="17"/>
      <c r="Q18" s="17"/>
    </row>
    <row r="19" spans="1:17" ht="16.899999999999999" customHeight="1">
      <c r="A19" s="275">
        <f t="shared" si="0"/>
        <v>8</v>
      </c>
      <c r="B19" s="316" t="s">
        <v>665</v>
      </c>
      <c r="C19" s="316"/>
      <c r="D19" s="316"/>
      <c r="E19" s="319">
        <f>SUM(E13:E18)</f>
        <v>65601325</v>
      </c>
      <c r="F19" s="318">
        <f>SUM(F13:F18)</f>
        <v>69473273</v>
      </c>
      <c r="G19" s="17"/>
      <c r="H19" s="17"/>
      <c r="I19" s="17"/>
      <c r="J19" s="17"/>
      <c r="K19" s="17"/>
      <c r="L19" s="17"/>
      <c r="M19" s="17"/>
      <c r="N19" s="17"/>
      <c r="O19" s="17"/>
      <c r="P19" s="17"/>
      <c r="Q19" s="17"/>
    </row>
    <row r="20" spans="1:17" ht="16.899999999999999" customHeight="1">
      <c r="A20" s="275">
        <f t="shared" si="0"/>
        <v>9</v>
      </c>
      <c r="B20" s="316" t="s">
        <v>3401</v>
      </c>
      <c r="C20" s="316"/>
      <c r="D20" s="316"/>
      <c r="E20" s="278"/>
      <c r="F20" s="302"/>
      <c r="G20" s="17"/>
      <c r="H20" s="17"/>
      <c r="I20" s="17"/>
      <c r="J20" s="17"/>
      <c r="K20" s="17"/>
      <c r="L20" s="17"/>
      <c r="M20" s="17"/>
      <c r="N20" s="17"/>
      <c r="O20" s="17"/>
      <c r="P20" s="17"/>
      <c r="Q20" s="17"/>
    </row>
    <row r="21" spans="1:17" ht="16.899999999999999" customHeight="1">
      <c r="A21" s="275">
        <f t="shared" si="0"/>
        <v>10</v>
      </c>
      <c r="B21" s="316"/>
      <c r="C21" s="316"/>
      <c r="D21" s="316"/>
      <c r="E21" s="1859">
        <f>E154</f>
        <v>15449562</v>
      </c>
      <c r="F21" s="2378">
        <f>F154</f>
        <v>17000752</v>
      </c>
      <c r="G21" s="17"/>
      <c r="H21" s="17"/>
      <c r="I21" s="17"/>
      <c r="J21" s="17"/>
      <c r="K21" s="17"/>
      <c r="L21" s="17"/>
      <c r="M21" s="17"/>
      <c r="N21" s="17"/>
      <c r="O21" s="17"/>
      <c r="P21" s="17"/>
      <c r="Q21" s="17"/>
    </row>
    <row r="22" spans="1:17" ht="16.899999999999999" customHeight="1">
      <c r="A22" s="275">
        <f t="shared" si="0"/>
        <v>11</v>
      </c>
      <c r="B22" s="316"/>
      <c r="C22" s="316"/>
      <c r="D22" s="316"/>
      <c r="E22" s="322"/>
      <c r="F22" s="321"/>
      <c r="G22" s="17"/>
      <c r="H22" s="17"/>
      <c r="I22" s="17"/>
      <c r="J22" s="17"/>
      <c r="K22" s="17"/>
      <c r="L22" s="17"/>
      <c r="M22" s="17"/>
      <c r="N22" s="17"/>
      <c r="O22" s="17"/>
      <c r="P22" s="17"/>
      <c r="Q22" s="17"/>
    </row>
    <row r="23" spans="1:17" ht="16.899999999999999" customHeight="1">
      <c r="A23" s="275">
        <f t="shared" si="0"/>
        <v>12</v>
      </c>
      <c r="B23" s="316"/>
      <c r="C23" s="316"/>
      <c r="D23" s="316"/>
      <c r="E23" s="322"/>
      <c r="F23" s="321"/>
      <c r="G23" s="17"/>
      <c r="H23" s="17"/>
      <c r="I23" s="17"/>
      <c r="J23" s="17"/>
      <c r="K23" s="17"/>
      <c r="L23" s="17"/>
      <c r="M23" s="17"/>
      <c r="N23" s="17"/>
      <c r="O23" s="17"/>
      <c r="P23" s="17"/>
      <c r="Q23" s="17"/>
    </row>
    <row r="24" spans="1:17" ht="16.899999999999999" customHeight="1">
      <c r="A24" s="275">
        <f t="shared" si="0"/>
        <v>13</v>
      </c>
      <c r="B24" s="316"/>
      <c r="C24" s="316"/>
      <c r="D24" s="316"/>
      <c r="E24" s="322"/>
      <c r="F24" s="321"/>
      <c r="G24" s="17"/>
      <c r="H24" s="17"/>
      <c r="I24" s="17"/>
      <c r="J24" s="17"/>
      <c r="K24" s="17"/>
      <c r="L24" s="17"/>
      <c r="M24" s="17"/>
      <c r="N24" s="17"/>
      <c r="O24" s="17"/>
      <c r="P24" s="17"/>
      <c r="Q24" s="17"/>
    </row>
    <row r="25" spans="1:17" ht="16.899999999999999" customHeight="1">
      <c r="A25" s="275">
        <f t="shared" si="0"/>
        <v>14</v>
      </c>
      <c r="B25" s="316"/>
      <c r="C25" s="316"/>
      <c r="D25" s="316"/>
      <c r="E25" s="322"/>
      <c r="F25" s="321"/>
      <c r="G25" s="17"/>
      <c r="H25" s="17"/>
      <c r="I25" s="17"/>
      <c r="J25" s="17"/>
      <c r="K25" s="17"/>
      <c r="L25" s="17"/>
      <c r="M25" s="17"/>
      <c r="N25" s="17"/>
      <c r="O25" s="17"/>
      <c r="P25" s="17"/>
      <c r="Q25" s="17"/>
    </row>
    <row r="26" spans="1:17" ht="16.899999999999999" customHeight="1">
      <c r="A26" s="275">
        <f t="shared" si="0"/>
        <v>15</v>
      </c>
      <c r="B26" s="316" t="s">
        <v>2656</v>
      </c>
      <c r="C26" s="316"/>
      <c r="D26" s="316"/>
      <c r="E26" s="322"/>
      <c r="F26" s="321"/>
      <c r="G26" s="17"/>
      <c r="H26" s="17"/>
      <c r="I26" s="17"/>
      <c r="J26" s="17"/>
      <c r="K26" s="17"/>
      <c r="L26" s="17"/>
      <c r="M26" s="17"/>
      <c r="N26" s="17"/>
      <c r="O26" s="17"/>
      <c r="P26" s="17"/>
      <c r="Q26" s="17"/>
    </row>
    <row r="27" spans="1:17" ht="16.899999999999999" customHeight="1">
      <c r="A27" s="275">
        <f t="shared" si="0"/>
        <v>16</v>
      </c>
      <c r="B27" s="316" t="s">
        <v>666</v>
      </c>
      <c r="C27" s="17"/>
      <c r="D27" s="17"/>
      <c r="E27" s="319">
        <f>SUM(E21:E26)</f>
        <v>15449562</v>
      </c>
      <c r="F27" s="318">
        <f>SUM(F21:F26)</f>
        <v>17000752</v>
      </c>
      <c r="G27" s="17"/>
      <c r="H27" s="17"/>
      <c r="I27" s="17"/>
      <c r="J27" s="17"/>
      <c r="K27" s="17"/>
      <c r="L27" s="17"/>
      <c r="M27" s="17"/>
      <c r="N27" s="17"/>
      <c r="O27" s="17"/>
      <c r="P27" s="17"/>
      <c r="Q27" s="17"/>
    </row>
    <row r="28" spans="1:17" ht="16.899999999999999" customHeight="1">
      <c r="A28" s="275">
        <f t="shared" si="0"/>
        <v>17</v>
      </c>
      <c r="B28" s="316" t="s">
        <v>3399</v>
      </c>
      <c r="C28" s="316"/>
      <c r="D28" s="316"/>
      <c r="E28" s="322">
        <f>E181</f>
        <v>39494400</v>
      </c>
      <c r="F28" s="321">
        <f>F181</f>
        <v>39730100</v>
      </c>
      <c r="G28" s="17"/>
      <c r="H28" s="17"/>
      <c r="I28" s="17"/>
      <c r="J28" s="17"/>
      <c r="K28" s="17"/>
      <c r="L28" s="17"/>
      <c r="M28" s="17"/>
      <c r="N28" s="17"/>
      <c r="O28" s="17"/>
      <c r="P28" s="17"/>
      <c r="Q28" s="17"/>
    </row>
    <row r="29" spans="1:17" ht="16.899999999999999" customHeight="1">
      <c r="A29" s="275">
        <f t="shared" si="0"/>
        <v>18</v>
      </c>
      <c r="B29" s="316" t="s">
        <v>667</v>
      </c>
      <c r="C29" s="316"/>
      <c r="D29" s="316"/>
      <c r="E29" s="319">
        <f>E19+E27+E28</f>
        <v>120545287</v>
      </c>
      <c r="F29" s="318">
        <f>F19+F27+F28</f>
        <v>126204125</v>
      </c>
      <c r="G29" s="17"/>
      <c r="H29" s="17"/>
      <c r="I29" s="17"/>
      <c r="J29" s="17"/>
      <c r="K29" s="17"/>
      <c r="L29" s="17"/>
      <c r="M29" s="17"/>
      <c r="N29" s="17"/>
      <c r="O29" s="17"/>
      <c r="P29" s="17"/>
      <c r="Q29" s="17"/>
    </row>
    <row r="30" spans="1:17" ht="16.899999999999999" customHeight="1">
      <c r="A30" s="413" t="s">
        <v>668</v>
      </c>
      <c r="B30" s="414"/>
      <c r="C30" s="414"/>
      <c r="D30" s="414"/>
      <c r="E30" s="414"/>
      <c r="F30" s="415"/>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ht="15.75" thickBot="1">
      <c r="A50" s="112"/>
      <c r="B50" s="113"/>
      <c r="C50" s="113"/>
      <c r="D50" s="113"/>
      <c r="E50" s="113"/>
      <c r="F50" s="114"/>
      <c r="G50" s="17"/>
      <c r="H50" s="17"/>
      <c r="I50" s="17"/>
      <c r="J50" s="17"/>
      <c r="K50" s="17"/>
      <c r="L50" s="17"/>
      <c r="M50" s="17"/>
      <c r="N50" s="17"/>
      <c r="O50" s="17"/>
      <c r="P50" s="17"/>
      <c r="Q50" s="17"/>
    </row>
    <row r="51" spans="1:17">
      <c r="A51" s="17"/>
      <c r="B51" s="17"/>
      <c r="C51" s="17"/>
      <c r="D51" s="17"/>
      <c r="E51" s="17"/>
      <c r="F51" s="17"/>
      <c r="G51" s="17"/>
      <c r="H51" s="17"/>
      <c r="I51" s="17"/>
      <c r="J51" s="17"/>
      <c r="K51" s="17"/>
      <c r="L51" s="17"/>
      <c r="M51" s="17"/>
      <c r="N51" s="17"/>
      <c r="O51" s="17"/>
      <c r="P51" s="17"/>
      <c r="Q51" s="17"/>
    </row>
    <row r="52" spans="1:17">
      <c r="A52" s="17" t="s">
        <v>669</v>
      </c>
      <c r="B52" s="17"/>
      <c r="C52" s="17"/>
      <c r="D52" s="17"/>
      <c r="E52" s="17"/>
      <c r="F52" s="17"/>
      <c r="G52" s="17"/>
      <c r="H52" s="17"/>
      <c r="I52" s="17"/>
      <c r="J52" s="17"/>
      <c r="K52" s="17"/>
      <c r="L52" s="17"/>
      <c r="M52" s="17"/>
      <c r="N52" s="17"/>
      <c r="O52" s="17"/>
      <c r="P52" s="17"/>
      <c r="Q52" s="17"/>
    </row>
    <row r="53" spans="1:17">
      <c r="A53" s="69" t="s">
        <v>670</v>
      </c>
      <c r="B53" s="69"/>
      <c r="C53" s="69"/>
      <c r="D53" s="69"/>
      <c r="E53" s="69"/>
      <c r="F53" s="69" t="s">
        <v>671</v>
      </c>
      <c r="G53" s="17"/>
      <c r="H53" s="17"/>
      <c r="I53" s="17"/>
      <c r="J53" s="17"/>
      <c r="K53" s="17"/>
      <c r="L53" s="17"/>
      <c r="M53" s="17"/>
      <c r="N53" s="17"/>
      <c r="O53" s="17"/>
      <c r="P53" s="17"/>
      <c r="Q53" s="17"/>
    </row>
    <row r="54" spans="1:17" ht="15.75">
      <c r="A54" s="71" t="s">
        <v>652</v>
      </c>
      <c r="B54" s="69"/>
      <c r="C54" s="69"/>
      <c r="D54" s="69"/>
      <c r="E54" s="69"/>
      <c r="F54" s="69"/>
      <c r="G54" s="17"/>
      <c r="H54" s="17"/>
      <c r="I54" s="17"/>
      <c r="J54" s="17"/>
      <c r="K54" s="17"/>
      <c r="L54" s="17"/>
      <c r="M54" s="17"/>
      <c r="N54" s="17"/>
      <c r="O54" s="17"/>
      <c r="P54" s="17"/>
      <c r="Q54" s="17"/>
    </row>
    <row r="55" spans="1:17">
      <c r="A55" s="17"/>
      <c r="B55" s="17"/>
      <c r="C55" s="17"/>
      <c r="D55" s="17"/>
      <c r="E55" s="17"/>
      <c r="F55" s="17"/>
      <c r="G55" s="17"/>
      <c r="H55" s="17"/>
      <c r="I55" s="17"/>
      <c r="J55" s="17"/>
      <c r="K55" s="17"/>
      <c r="L55" s="17"/>
      <c r="M55" s="17"/>
      <c r="N55" s="17"/>
      <c r="O55" s="17"/>
      <c r="P55" s="17"/>
      <c r="Q55" s="17"/>
    </row>
    <row r="56" spans="1:17" ht="15.75" thickBot="1">
      <c r="A56" s="17" t="str">
        <f>'Data Sheet'!$C$25</f>
        <v>Central Hudson Gas &amp; Electric</v>
      </c>
      <c r="B56" s="17"/>
      <c r="C56" s="17"/>
      <c r="D56" s="17"/>
      <c r="E56" s="836" t="str">
        <f>'Data Sheet'!$C$40</f>
        <v>4/15/2015</v>
      </c>
      <c r="F56" s="268" t="str">
        <f>'Data Sheet'!$C$38</f>
        <v>12/31/14</v>
      </c>
      <c r="G56" s="17"/>
      <c r="H56" s="17"/>
      <c r="I56" s="17"/>
      <c r="J56" s="17"/>
      <c r="K56" s="17"/>
      <c r="L56" s="17"/>
      <c r="M56" s="17"/>
      <c r="N56" s="17"/>
      <c r="O56" s="17"/>
      <c r="P56" s="17"/>
      <c r="Q56" s="17"/>
    </row>
    <row r="57" spans="1:17">
      <c r="A57" s="29"/>
      <c r="B57" s="66"/>
      <c r="C57" s="66"/>
      <c r="D57" s="66"/>
      <c r="E57" s="66"/>
      <c r="F57" s="67"/>
      <c r="G57" s="17"/>
      <c r="H57" s="17"/>
      <c r="I57" s="17"/>
      <c r="J57" s="17"/>
      <c r="K57" s="17"/>
      <c r="L57" s="17"/>
      <c r="M57" s="17"/>
      <c r="N57" s="17"/>
      <c r="O57" s="17"/>
      <c r="P57" s="17"/>
      <c r="Q57" s="17"/>
    </row>
    <row r="58" spans="1:17">
      <c r="A58" s="72"/>
      <c r="B58" s="69" t="s">
        <v>654</v>
      </c>
      <c r="C58" s="69"/>
      <c r="D58" s="69"/>
      <c r="E58" s="69"/>
      <c r="F58" s="70"/>
      <c r="G58" s="17"/>
      <c r="H58" s="17"/>
      <c r="I58" s="17"/>
      <c r="J58" s="17"/>
      <c r="K58" s="17"/>
      <c r="L58" s="17"/>
      <c r="M58" s="17"/>
      <c r="N58" s="17"/>
      <c r="O58" s="17"/>
      <c r="P58" s="17"/>
      <c r="Q58" s="17"/>
    </row>
    <row r="59" spans="1:17">
      <c r="A59" s="74"/>
      <c r="B59" s="77"/>
      <c r="C59" s="77"/>
      <c r="D59" s="77"/>
      <c r="E59" s="77"/>
      <c r="F59" s="76"/>
      <c r="G59" s="17"/>
      <c r="H59" s="17"/>
      <c r="I59" s="17"/>
      <c r="J59" s="17"/>
      <c r="K59" s="17"/>
      <c r="L59" s="17"/>
      <c r="M59" s="17"/>
      <c r="N59" s="17"/>
      <c r="O59" s="17"/>
      <c r="P59" s="17"/>
      <c r="Q59" s="17"/>
    </row>
    <row r="60" spans="1:17">
      <c r="A60" s="412"/>
      <c r="B60" s="89"/>
      <c r="C60" s="89"/>
      <c r="D60" s="89"/>
      <c r="E60" s="805" t="s">
        <v>658</v>
      </c>
      <c r="F60" s="402" t="s">
        <v>3623</v>
      </c>
      <c r="G60" s="17"/>
      <c r="H60" s="17"/>
      <c r="I60" s="17"/>
      <c r="J60" s="17"/>
      <c r="K60" s="17"/>
      <c r="L60" s="17"/>
      <c r="M60" s="17"/>
      <c r="N60" s="17"/>
      <c r="O60" s="17"/>
      <c r="P60" s="17"/>
      <c r="Q60" s="17"/>
    </row>
    <row r="61" spans="1:17">
      <c r="A61" s="333" t="s">
        <v>659</v>
      </c>
      <c r="B61" s="17"/>
      <c r="C61" s="69" t="s">
        <v>660</v>
      </c>
      <c r="D61" s="69"/>
      <c r="E61" s="346" t="s">
        <v>661</v>
      </c>
      <c r="F61" s="271" t="s">
        <v>662</v>
      </c>
      <c r="G61" s="17"/>
      <c r="H61" s="17"/>
      <c r="I61" s="17"/>
      <c r="J61" s="17"/>
      <c r="K61" s="17"/>
      <c r="L61" s="17"/>
      <c r="M61" s="17"/>
      <c r="N61" s="17"/>
      <c r="O61" s="17"/>
      <c r="P61" s="17"/>
      <c r="Q61" s="17"/>
    </row>
    <row r="62" spans="1:17">
      <c r="A62" s="333" t="s">
        <v>1967</v>
      </c>
      <c r="B62" s="17"/>
      <c r="C62" s="17"/>
      <c r="D62" s="17"/>
      <c r="E62" s="346" t="s">
        <v>663</v>
      </c>
      <c r="F62" s="271" t="s">
        <v>643</v>
      </c>
      <c r="G62" s="17"/>
      <c r="H62" s="17"/>
      <c r="I62" s="17"/>
      <c r="J62" s="17"/>
      <c r="K62" s="17"/>
      <c r="L62" s="17"/>
      <c r="M62" s="17"/>
      <c r="N62" s="17"/>
      <c r="O62" s="17"/>
      <c r="P62" s="17"/>
      <c r="Q62" s="17"/>
    </row>
    <row r="63" spans="1:17">
      <c r="A63" s="2381"/>
      <c r="B63" s="2382"/>
      <c r="C63" s="2383" t="s">
        <v>3423</v>
      </c>
      <c r="D63" s="2383"/>
      <c r="E63" s="2384" t="s">
        <v>664</v>
      </c>
      <c r="F63" s="2385" t="s">
        <v>3425</v>
      </c>
      <c r="G63" s="17"/>
      <c r="H63" s="17"/>
      <c r="I63" s="17"/>
      <c r="J63" s="17"/>
      <c r="K63" s="17"/>
      <c r="L63" s="17"/>
      <c r="M63" s="17"/>
      <c r="N63" s="17"/>
      <c r="O63" s="17"/>
      <c r="P63" s="17"/>
      <c r="Q63" s="17"/>
    </row>
    <row r="64" spans="1:17">
      <c r="A64" s="72"/>
      <c r="B64" s="98"/>
      <c r="C64" s="1856" t="s">
        <v>3400</v>
      </c>
      <c r="E64" s="2379"/>
      <c r="F64" s="2380"/>
      <c r="G64" s="17"/>
      <c r="H64" s="17"/>
      <c r="I64" s="17"/>
      <c r="J64" s="17"/>
      <c r="K64" s="17"/>
      <c r="L64" s="17"/>
      <c r="M64" s="17"/>
      <c r="N64" s="17"/>
      <c r="O64" s="17"/>
      <c r="P64" s="17"/>
      <c r="Q64" s="17"/>
    </row>
    <row r="65" spans="1:17">
      <c r="A65" s="72"/>
      <c r="B65" s="98"/>
      <c r="C65" s="1857" t="s">
        <v>4872</v>
      </c>
      <c r="E65" s="2369">
        <v>2242300</v>
      </c>
      <c r="F65" s="2373">
        <v>2508800</v>
      </c>
      <c r="G65" s="17"/>
      <c r="H65" s="17"/>
      <c r="I65" s="17"/>
      <c r="J65" s="17"/>
      <c r="K65" s="17"/>
      <c r="L65" s="17"/>
      <c r="M65" s="17"/>
      <c r="N65" s="17"/>
      <c r="O65" s="17"/>
      <c r="P65" s="17"/>
      <c r="Q65" s="17"/>
    </row>
    <row r="66" spans="1:17">
      <c r="A66" s="72"/>
      <c r="B66" s="98"/>
      <c r="C66" s="1857" t="s">
        <v>4873</v>
      </c>
      <c r="E66" s="2369">
        <v>5086500</v>
      </c>
      <c r="F66" s="2373">
        <v>5802500</v>
      </c>
      <c r="G66" s="17"/>
      <c r="H66" s="17"/>
      <c r="I66" s="17"/>
      <c r="J66" s="17"/>
      <c r="K66" s="17"/>
      <c r="L66" s="17"/>
      <c r="M66" s="17"/>
      <c r="N66" s="17"/>
      <c r="O66" s="17"/>
      <c r="P66" s="17"/>
      <c r="Q66" s="17"/>
    </row>
    <row r="67" spans="1:17">
      <c r="A67" s="72"/>
      <c r="B67" s="98"/>
      <c r="C67" s="1857" t="s">
        <v>4874</v>
      </c>
      <c r="E67" s="2369">
        <v>5053300</v>
      </c>
      <c r="F67" s="2373">
        <v>6044700</v>
      </c>
      <c r="G67" s="17"/>
      <c r="H67" s="17"/>
      <c r="I67" s="17"/>
      <c r="J67" s="17"/>
      <c r="K67" s="17"/>
      <c r="L67" s="17"/>
      <c r="M67" s="17"/>
      <c r="N67" s="17"/>
      <c r="O67" s="17"/>
      <c r="P67" s="17"/>
      <c r="Q67" s="17"/>
    </row>
    <row r="68" spans="1:17">
      <c r="A68" s="72"/>
      <c r="B68" s="98"/>
      <c r="C68" s="1857" t="s">
        <v>4875</v>
      </c>
      <c r="E68" s="2369">
        <v>370900</v>
      </c>
      <c r="F68" s="2373">
        <v>547600</v>
      </c>
      <c r="G68" s="17"/>
      <c r="H68" s="17"/>
      <c r="I68" s="17"/>
      <c r="J68" s="17"/>
      <c r="K68" s="17"/>
      <c r="L68" s="17"/>
      <c r="M68" s="17"/>
      <c r="N68" s="17"/>
      <c r="O68" s="17"/>
      <c r="P68" s="17"/>
      <c r="Q68" s="17"/>
    </row>
    <row r="69" spans="1:17">
      <c r="A69" s="72"/>
      <c r="B69" s="98"/>
      <c r="C69" s="1857" t="s">
        <v>4876</v>
      </c>
      <c r="E69" s="2369">
        <v>4698700</v>
      </c>
      <c r="F69" s="2373">
        <v>4698700</v>
      </c>
      <c r="G69" s="17"/>
      <c r="H69" s="17"/>
      <c r="I69" s="17"/>
      <c r="J69" s="17"/>
      <c r="K69" s="17"/>
      <c r="L69" s="17"/>
      <c r="M69" s="17"/>
      <c r="N69" s="17"/>
      <c r="O69" s="17"/>
      <c r="P69" s="17"/>
      <c r="Q69" s="17"/>
    </row>
    <row r="70" spans="1:17">
      <c r="A70" s="72"/>
      <c r="B70" s="98"/>
      <c r="C70" s="1857" t="s">
        <v>4877</v>
      </c>
      <c r="E70" s="2369">
        <v>228200</v>
      </c>
      <c r="F70" s="2373">
        <v>204400</v>
      </c>
      <c r="G70" s="17"/>
      <c r="H70" s="17"/>
      <c r="I70" s="17"/>
      <c r="J70" s="17"/>
      <c r="K70" s="17"/>
      <c r="L70" s="17"/>
      <c r="M70" s="17"/>
      <c r="N70" s="17"/>
      <c r="O70" s="17"/>
      <c r="P70" s="17"/>
      <c r="Q70" s="17"/>
    </row>
    <row r="71" spans="1:17">
      <c r="A71" s="72"/>
      <c r="B71" s="98"/>
      <c r="C71" s="1857" t="s">
        <v>4878</v>
      </c>
      <c r="E71" s="2369">
        <v>1260200</v>
      </c>
      <c r="F71" s="2373">
        <v>2012700</v>
      </c>
      <c r="G71" s="17"/>
      <c r="H71" s="17"/>
      <c r="I71" s="17"/>
      <c r="J71" s="17"/>
      <c r="K71" s="17"/>
      <c r="L71" s="17"/>
      <c r="M71" s="17"/>
      <c r="N71" s="17"/>
      <c r="O71" s="17"/>
      <c r="P71" s="17"/>
      <c r="Q71" s="17"/>
    </row>
    <row r="72" spans="1:17">
      <c r="A72" s="72"/>
      <c r="B72" s="98"/>
      <c r="C72" s="1857" t="s">
        <v>4879</v>
      </c>
      <c r="E72" s="2369">
        <v>1695600</v>
      </c>
      <c r="F72" s="2373">
        <v>2034700</v>
      </c>
      <c r="G72" s="17"/>
      <c r="H72" s="17"/>
      <c r="I72" s="17"/>
      <c r="J72" s="17"/>
      <c r="K72" s="17"/>
      <c r="L72" s="17"/>
      <c r="M72" s="17"/>
      <c r="N72" s="17"/>
      <c r="O72" s="17"/>
      <c r="P72" s="17"/>
      <c r="Q72" s="17"/>
    </row>
    <row r="73" spans="1:17">
      <c r="A73" s="72"/>
      <c r="B73" s="98"/>
      <c r="C73" s="1857" t="s">
        <v>4880</v>
      </c>
      <c r="E73" s="2369">
        <v>38400</v>
      </c>
      <c r="F73" s="2373">
        <v>63400</v>
      </c>
      <c r="G73" s="17"/>
      <c r="H73" s="17"/>
      <c r="I73" s="17"/>
      <c r="J73" s="17"/>
      <c r="K73" s="17"/>
      <c r="L73" s="17"/>
      <c r="M73" s="17"/>
      <c r="N73" s="17"/>
      <c r="O73" s="17"/>
      <c r="P73" s="17"/>
      <c r="Q73" s="17"/>
    </row>
    <row r="74" spans="1:17">
      <c r="A74" s="72"/>
      <c r="B74" s="98"/>
      <c r="C74" s="1857" t="s">
        <v>4881</v>
      </c>
      <c r="E74" s="2369">
        <v>443400</v>
      </c>
      <c r="F74" s="2373">
        <v>483400</v>
      </c>
      <c r="G74" s="17"/>
      <c r="H74" s="17"/>
      <c r="I74" s="17"/>
      <c r="J74" s="17"/>
      <c r="K74" s="17"/>
      <c r="L74" s="17"/>
      <c r="M74" s="17"/>
      <c r="N74" s="17"/>
      <c r="O74" s="17"/>
      <c r="P74" s="17"/>
      <c r="Q74" s="17"/>
    </row>
    <row r="75" spans="1:17">
      <c r="A75" s="72"/>
      <c r="B75" s="98"/>
      <c r="C75" s="1857" t="s">
        <v>4882</v>
      </c>
      <c r="E75" s="2369">
        <v>229500</v>
      </c>
      <c r="F75" s="2373">
        <v>362900</v>
      </c>
      <c r="G75" s="17"/>
      <c r="H75" s="17"/>
      <c r="I75" s="17"/>
      <c r="J75" s="17"/>
      <c r="K75" s="17"/>
      <c r="L75" s="17"/>
      <c r="M75" s="17"/>
      <c r="N75" s="17"/>
      <c r="O75" s="17"/>
      <c r="P75" s="17"/>
      <c r="Q75" s="17"/>
    </row>
    <row r="76" spans="1:17">
      <c r="A76" s="72"/>
      <c r="B76" s="98"/>
      <c r="C76" s="1857" t="s">
        <v>4883</v>
      </c>
      <c r="E76" s="2369">
        <v>473000</v>
      </c>
      <c r="F76" s="2373">
        <v>450200</v>
      </c>
      <c r="G76" s="17"/>
      <c r="H76" s="17"/>
      <c r="I76" s="17"/>
      <c r="J76" s="17"/>
      <c r="K76" s="17"/>
      <c r="L76" s="17"/>
      <c r="M76" s="17"/>
      <c r="N76" s="17"/>
      <c r="O76" s="17"/>
      <c r="P76" s="17"/>
      <c r="Q76" s="17"/>
    </row>
    <row r="77" spans="1:17">
      <c r="A77" s="72"/>
      <c r="B77" s="98"/>
      <c r="C77" s="1857" t="s">
        <v>4884</v>
      </c>
      <c r="E77" s="2369">
        <v>3688300</v>
      </c>
      <c r="F77" s="2373">
        <v>3688300</v>
      </c>
      <c r="G77" s="17"/>
      <c r="H77" s="17"/>
      <c r="I77" s="17"/>
      <c r="J77" s="17"/>
      <c r="K77" s="17"/>
      <c r="L77" s="17"/>
      <c r="M77" s="17"/>
      <c r="N77" s="17"/>
      <c r="O77" s="17"/>
      <c r="P77" s="17"/>
      <c r="Q77" s="17"/>
    </row>
    <row r="78" spans="1:17">
      <c r="A78" s="72"/>
      <c r="B78" s="98"/>
      <c r="C78" s="1857" t="s">
        <v>4885</v>
      </c>
      <c r="E78" s="2369">
        <v>73000</v>
      </c>
      <c r="F78" s="2373">
        <v>72400</v>
      </c>
      <c r="G78" s="17"/>
      <c r="H78" s="17"/>
      <c r="I78" s="17"/>
      <c r="J78" s="17"/>
      <c r="K78" s="17"/>
      <c r="L78" s="17"/>
      <c r="M78" s="17"/>
      <c r="N78" s="17"/>
      <c r="O78" s="17"/>
      <c r="P78" s="17"/>
      <c r="Q78" s="17"/>
    </row>
    <row r="79" spans="1:17">
      <c r="A79" s="72"/>
      <c r="B79" s="98"/>
      <c r="C79" s="1857" t="s">
        <v>4886</v>
      </c>
      <c r="E79" s="2369">
        <v>3892400</v>
      </c>
      <c r="F79" s="2373">
        <v>4365600</v>
      </c>
      <c r="G79" s="17"/>
      <c r="H79" s="17"/>
      <c r="I79" s="17"/>
      <c r="J79" s="17"/>
      <c r="K79" s="17"/>
      <c r="L79" s="17"/>
      <c r="M79" s="17"/>
      <c r="N79" s="17"/>
      <c r="O79" s="17"/>
      <c r="P79" s="17"/>
      <c r="Q79" s="17"/>
    </row>
    <row r="80" spans="1:17">
      <c r="A80" s="72"/>
      <c r="B80" s="98"/>
      <c r="C80" s="1857" t="s">
        <v>4887</v>
      </c>
      <c r="E80" s="2369">
        <v>2975935</v>
      </c>
      <c r="F80" s="2373">
        <v>2380425</v>
      </c>
      <c r="G80" s="17"/>
      <c r="H80" s="17"/>
      <c r="I80" s="17"/>
      <c r="J80" s="17"/>
      <c r="K80" s="17"/>
      <c r="L80" s="17"/>
      <c r="M80" s="17"/>
      <c r="N80" s="17"/>
      <c r="O80" s="17"/>
      <c r="P80" s="17"/>
      <c r="Q80" s="17"/>
    </row>
    <row r="81" spans="1:17">
      <c r="A81" s="72"/>
      <c r="B81" s="98"/>
      <c r="C81" s="1857" t="s">
        <v>4888</v>
      </c>
      <c r="E81" s="2369">
        <v>0</v>
      </c>
      <c r="F81" s="2373">
        <v>195500</v>
      </c>
      <c r="G81" s="17"/>
      <c r="H81" s="17"/>
      <c r="I81" s="17"/>
      <c r="J81" s="17"/>
      <c r="K81" s="17"/>
      <c r="L81" s="17"/>
      <c r="M81" s="17"/>
      <c r="N81" s="17"/>
      <c r="O81" s="17"/>
      <c r="P81" s="17"/>
      <c r="Q81" s="17"/>
    </row>
    <row r="82" spans="1:17">
      <c r="A82" s="72"/>
      <c r="B82" s="98"/>
      <c r="C82" s="1857" t="s">
        <v>4889</v>
      </c>
      <c r="E82" s="2369">
        <v>23629100</v>
      </c>
      <c r="F82" s="2373">
        <v>20594200</v>
      </c>
      <c r="G82" s="17"/>
      <c r="H82" s="17"/>
      <c r="I82" s="17"/>
      <c r="J82" s="17"/>
      <c r="K82" s="17"/>
      <c r="L82" s="17"/>
      <c r="M82" s="17"/>
      <c r="N82" s="17"/>
      <c r="O82" s="17"/>
      <c r="P82" s="17"/>
      <c r="Q82" s="17"/>
    </row>
    <row r="83" spans="1:17">
      <c r="A83" s="72"/>
      <c r="B83" s="98"/>
      <c r="C83" s="1857" t="s">
        <v>4890</v>
      </c>
      <c r="E83" s="2369">
        <v>1336800</v>
      </c>
      <c r="F83" s="2373">
        <v>1485300</v>
      </c>
      <c r="G83" s="17"/>
      <c r="H83" s="17"/>
      <c r="I83" s="17"/>
      <c r="J83" s="17"/>
      <c r="K83" s="17"/>
      <c r="L83" s="17"/>
      <c r="M83" s="17"/>
      <c r="N83" s="17"/>
      <c r="O83" s="17"/>
      <c r="P83" s="17"/>
      <c r="Q83" s="17"/>
    </row>
    <row r="84" spans="1:17">
      <c r="A84" s="72"/>
      <c r="B84" s="98"/>
      <c r="C84" s="1857" t="s">
        <v>4891</v>
      </c>
      <c r="E84" s="2369">
        <v>311500</v>
      </c>
      <c r="F84" s="2373">
        <v>934500</v>
      </c>
      <c r="G84" s="17"/>
      <c r="H84" s="17"/>
      <c r="I84" s="17"/>
      <c r="J84" s="17"/>
      <c r="K84" s="17"/>
      <c r="L84" s="17"/>
      <c r="M84" s="17"/>
      <c r="N84" s="17"/>
      <c r="O84" s="17"/>
      <c r="P84" s="17"/>
      <c r="Q84" s="17"/>
    </row>
    <row r="85" spans="1:17">
      <c r="A85" s="72"/>
      <c r="B85" s="98"/>
      <c r="C85" s="1857" t="s">
        <v>4892</v>
      </c>
      <c r="E85" s="2369">
        <v>144800</v>
      </c>
      <c r="F85" s="2373">
        <v>111200</v>
      </c>
      <c r="G85" s="17"/>
      <c r="H85" s="17"/>
      <c r="I85" s="17"/>
      <c r="J85" s="17"/>
      <c r="K85" s="17"/>
      <c r="L85" s="17"/>
      <c r="M85" s="17"/>
      <c r="N85" s="17"/>
      <c r="O85" s="17"/>
      <c r="P85" s="17"/>
      <c r="Q85" s="17"/>
    </row>
    <row r="86" spans="1:17">
      <c r="A86" s="72"/>
      <c r="B86" s="98"/>
      <c r="C86" s="1857" t="s">
        <v>4893</v>
      </c>
      <c r="E86" s="2369"/>
      <c r="F86" s="2373">
        <v>399800</v>
      </c>
      <c r="G86" s="17"/>
      <c r="H86" s="17"/>
      <c r="I86" s="17"/>
      <c r="J86" s="17"/>
      <c r="K86" s="17"/>
      <c r="L86" s="17"/>
      <c r="M86" s="17"/>
      <c r="N86" s="17"/>
      <c r="O86" s="17"/>
      <c r="P86" s="17"/>
      <c r="Q86" s="17"/>
    </row>
    <row r="87" spans="1:17">
      <c r="A87" s="72"/>
      <c r="B87" s="98"/>
      <c r="C87" s="1857" t="s">
        <v>4894</v>
      </c>
      <c r="E87" s="2369">
        <v>1702742</v>
      </c>
      <c r="F87" s="2373">
        <v>470000</v>
      </c>
      <c r="G87" s="17"/>
      <c r="H87" s="17"/>
      <c r="I87" s="17"/>
      <c r="J87" s="17"/>
      <c r="K87" s="17"/>
      <c r="L87" s="17"/>
      <c r="M87" s="17"/>
      <c r="N87" s="17"/>
      <c r="O87" s="17"/>
      <c r="P87" s="17"/>
      <c r="Q87" s="17"/>
    </row>
    <row r="88" spans="1:17">
      <c r="A88" s="72"/>
      <c r="B88" s="98"/>
      <c r="C88" s="1857" t="s">
        <v>4895</v>
      </c>
      <c r="E88" s="2369">
        <v>2577300</v>
      </c>
      <c r="F88" s="2373">
        <v>2484300</v>
      </c>
      <c r="G88" s="17"/>
      <c r="H88" s="17"/>
      <c r="I88" s="17"/>
      <c r="J88" s="17"/>
      <c r="K88" s="17"/>
      <c r="L88" s="17"/>
      <c r="M88" s="17"/>
      <c r="N88" s="17"/>
      <c r="O88" s="17"/>
      <c r="P88" s="17"/>
      <c r="Q88" s="17"/>
    </row>
    <row r="89" spans="1:17">
      <c r="A89" s="72"/>
      <c r="B89" s="98"/>
      <c r="C89" s="1857" t="s">
        <v>4896</v>
      </c>
      <c r="E89" s="2369">
        <v>3056200</v>
      </c>
      <c r="F89" s="2373">
        <v>6684300</v>
      </c>
      <c r="G89" s="17"/>
      <c r="H89" s="17"/>
      <c r="I89" s="17"/>
      <c r="J89" s="17"/>
      <c r="K89" s="17"/>
      <c r="L89" s="17"/>
      <c r="M89" s="17"/>
      <c r="N89" s="17"/>
      <c r="O89" s="17"/>
      <c r="P89" s="17"/>
      <c r="Q89" s="17"/>
    </row>
    <row r="90" spans="1:17">
      <c r="A90" s="72"/>
      <c r="B90" s="98"/>
      <c r="C90" s="1857" t="s">
        <v>4897</v>
      </c>
      <c r="E90" s="2369">
        <v>393248</v>
      </c>
      <c r="F90" s="2373">
        <v>393448</v>
      </c>
      <c r="G90" s="17"/>
      <c r="H90" s="17"/>
      <c r="I90" s="17"/>
      <c r="J90" s="17"/>
      <c r="K90" s="17"/>
      <c r="L90" s="17"/>
      <c r="M90" s="17"/>
      <c r="N90" s="17"/>
      <c r="O90" s="17"/>
      <c r="P90" s="17"/>
      <c r="Q90" s="17"/>
    </row>
    <row r="91" spans="1:17">
      <c r="A91" s="72"/>
      <c r="B91" s="98"/>
      <c r="C91" s="1857" t="s">
        <v>4898</v>
      </c>
      <c r="E91" s="2369">
        <v>0</v>
      </c>
      <c r="F91" s="2373">
        <v>0</v>
      </c>
      <c r="G91" s="17"/>
      <c r="H91" s="17"/>
      <c r="I91" s="17"/>
      <c r="J91" s="17"/>
      <c r="K91" s="17"/>
      <c r="L91" s="17"/>
      <c r="M91" s="17"/>
      <c r="N91" s="17"/>
      <c r="O91" s="17"/>
      <c r="P91" s="17"/>
      <c r="Q91" s="17"/>
    </row>
    <row r="92" spans="1:17">
      <c r="A92" s="72"/>
      <c r="B92" s="98"/>
      <c r="C92" s="1857"/>
      <c r="E92" s="2369"/>
      <c r="F92" s="2373"/>
      <c r="G92" s="17"/>
      <c r="H92" s="17"/>
      <c r="I92" s="17"/>
      <c r="J92" s="17"/>
      <c r="K92" s="17"/>
      <c r="L92" s="17"/>
      <c r="M92" s="17"/>
      <c r="N92" s="17"/>
      <c r="O92" s="17"/>
      <c r="P92" s="17"/>
      <c r="Q92" s="17"/>
    </row>
    <row r="93" spans="1:17">
      <c r="A93" s="72"/>
      <c r="B93" s="98"/>
      <c r="C93" s="1857" t="s">
        <v>4899</v>
      </c>
      <c r="E93" s="2369">
        <f>SUM(E65:E90)</f>
        <v>65601325</v>
      </c>
      <c r="F93" s="2373">
        <f>SUM(F65:F90)</f>
        <v>69473273</v>
      </c>
      <c r="G93" s="17"/>
      <c r="H93" s="17"/>
      <c r="I93" s="17"/>
      <c r="J93" s="17"/>
      <c r="K93" s="17"/>
      <c r="L93" s="17"/>
      <c r="M93" s="17"/>
      <c r="N93" s="17"/>
      <c r="O93" s="17"/>
      <c r="P93" s="17"/>
      <c r="Q93" s="17"/>
    </row>
    <row r="94" spans="1:17">
      <c r="A94" s="72"/>
      <c r="B94" s="98"/>
      <c r="C94" s="17"/>
      <c r="D94" s="17"/>
      <c r="E94" s="388"/>
      <c r="F94" s="339"/>
      <c r="G94" s="17"/>
      <c r="H94" s="17"/>
      <c r="I94" s="17"/>
      <c r="J94" s="17"/>
      <c r="K94" s="17"/>
      <c r="L94" s="17"/>
      <c r="M94" s="17"/>
      <c r="N94" s="17"/>
      <c r="O94" s="17"/>
      <c r="P94" s="17"/>
      <c r="Q94" s="17"/>
    </row>
    <row r="95" spans="1:17">
      <c r="A95" s="72"/>
      <c r="B95" s="98"/>
      <c r="C95" s="17"/>
      <c r="D95" s="17"/>
      <c r="E95" s="388"/>
      <c r="F95" s="382"/>
      <c r="G95" s="17"/>
      <c r="H95" s="17"/>
      <c r="I95" s="17"/>
      <c r="J95" s="17"/>
      <c r="K95" s="17"/>
      <c r="L95" s="17"/>
      <c r="M95" s="17"/>
      <c r="N95" s="17"/>
      <c r="O95" s="17"/>
      <c r="P95" s="17"/>
      <c r="Q95" s="17"/>
    </row>
    <row r="96" spans="1:17">
      <c r="A96" s="72"/>
      <c r="B96" s="98"/>
      <c r="C96" s="17"/>
      <c r="D96" s="17"/>
      <c r="E96" s="388"/>
      <c r="F96" s="382"/>
      <c r="G96" s="17"/>
      <c r="H96" s="17"/>
      <c r="I96" s="17"/>
      <c r="J96" s="17"/>
      <c r="K96" s="17"/>
      <c r="L96" s="17"/>
      <c r="M96" s="17"/>
      <c r="N96" s="17"/>
      <c r="O96" s="17"/>
      <c r="P96" s="17"/>
      <c r="Q96" s="17"/>
    </row>
    <row r="97" spans="1:17">
      <c r="A97" s="72"/>
      <c r="B97" s="98"/>
      <c r="C97" s="17"/>
      <c r="D97" s="17"/>
      <c r="E97" s="388"/>
      <c r="F97" s="382"/>
      <c r="G97" s="17"/>
      <c r="H97" s="17"/>
      <c r="I97" s="17"/>
      <c r="J97" s="17"/>
      <c r="K97" s="17"/>
      <c r="L97" s="17"/>
      <c r="M97" s="17"/>
      <c r="N97" s="17"/>
      <c r="O97" s="17"/>
      <c r="P97" s="17"/>
      <c r="Q97" s="17"/>
    </row>
    <row r="98" spans="1:17">
      <c r="A98" s="72"/>
      <c r="B98" s="98"/>
      <c r="C98" s="17"/>
      <c r="D98" s="17"/>
      <c r="E98" s="388"/>
      <c r="F98" s="382"/>
      <c r="G98" s="17"/>
      <c r="H98" s="17"/>
      <c r="I98" s="17"/>
      <c r="J98" s="17"/>
      <c r="K98" s="17"/>
      <c r="L98" s="17"/>
      <c r="M98" s="17"/>
      <c r="N98" s="17"/>
      <c r="O98" s="17"/>
      <c r="P98" s="17"/>
      <c r="Q98" s="17"/>
    </row>
    <row r="99" spans="1:17">
      <c r="A99" s="72"/>
      <c r="B99" s="98"/>
      <c r="C99" s="17"/>
      <c r="D99" s="17"/>
      <c r="E99" s="388"/>
      <c r="F99" s="382"/>
      <c r="G99" s="17"/>
      <c r="H99" s="17"/>
      <c r="I99" s="17"/>
      <c r="J99" s="17"/>
      <c r="K99" s="17"/>
      <c r="L99" s="17"/>
      <c r="M99" s="17"/>
      <c r="N99" s="17"/>
      <c r="O99" s="17"/>
      <c r="P99" s="17"/>
      <c r="Q99" s="17"/>
    </row>
    <row r="100" spans="1:17">
      <c r="A100" s="72"/>
      <c r="B100" s="98"/>
      <c r="C100" s="17"/>
      <c r="D100" s="17"/>
      <c r="E100" s="388"/>
      <c r="F100" s="382"/>
      <c r="G100" s="17"/>
      <c r="H100" s="17"/>
      <c r="I100" s="17"/>
      <c r="J100" s="17"/>
      <c r="K100" s="17"/>
      <c r="L100" s="17"/>
      <c r="M100" s="17"/>
      <c r="N100" s="17"/>
      <c r="O100" s="17"/>
      <c r="P100" s="17"/>
      <c r="Q100" s="17"/>
    </row>
    <row r="101" spans="1:17">
      <c r="A101" s="72"/>
      <c r="B101" s="98"/>
      <c r="C101" s="17"/>
      <c r="D101" s="17"/>
      <c r="E101" s="388"/>
      <c r="F101" s="382"/>
      <c r="G101" s="17"/>
      <c r="H101" s="17"/>
      <c r="I101" s="17"/>
      <c r="J101" s="17"/>
      <c r="K101" s="17"/>
      <c r="L101" s="17"/>
      <c r="M101" s="17"/>
      <c r="N101" s="17"/>
      <c r="O101" s="17"/>
      <c r="P101" s="17"/>
      <c r="Q101" s="17"/>
    </row>
    <row r="102" spans="1:17">
      <c r="A102" s="72"/>
      <c r="B102" s="98"/>
      <c r="C102" s="17"/>
      <c r="D102" s="17"/>
      <c r="E102" s="388"/>
      <c r="F102" s="382"/>
      <c r="G102" s="17"/>
      <c r="H102" s="17"/>
      <c r="I102" s="17"/>
      <c r="J102" s="17"/>
      <c r="K102" s="17"/>
      <c r="L102" s="17"/>
      <c r="M102" s="17"/>
      <c r="N102" s="17"/>
      <c r="O102" s="17"/>
      <c r="P102" s="17"/>
      <c r="Q102" s="17"/>
    </row>
    <row r="103" spans="1:17">
      <c r="A103" s="72"/>
      <c r="B103" s="98"/>
      <c r="C103" s="17"/>
      <c r="D103" s="17"/>
      <c r="E103" s="388"/>
      <c r="F103" s="382"/>
      <c r="G103" s="17"/>
      <c r="H103" s="17"/>
      <c r="I103" s="17"/>
      <c r="J103" s="17"/>
      <c r="K103" s="17"/>
      <c r="L103" s="17"/>
      <c r="M103" s="17"/>
      <c r="N103" s="17"/>
      <c r="O103" s="17"/>
      <c r="P103" s="17"/>
      <c r="Q103" s="17"/>
    </row>
    <row r="104" spans="1:17">
      <c r="A104" s="72"/>
      <c r="B104" s="98"/>
      <c r="C104" s="17"/>
      <c r="D104" s="17"/>
      <c r="E104" s="388"/>
      <c r="F104" s="382"/>
      <c r="G104" s="17"/>
      <c r="H104" s="17"/>
      <c r="I104" s="17"/>
      <c r="J104" s="17"/>
      <c r="K104" s="17"/>
      <c r="L104" s="17"/>
      <c r="M104" s="17"/>
      <c r="N104" s="17"/>
      <c r="O104" s="17"/>
      <c r="P104" s="17"/>
      <c r="Q104" s="17"/>
    </row>
    <row r="105" spans="1:17">
      <c r="A105" s="72"/>
      <c r="B105" s="98"/>
      <c r="C105" s="17"/>
      <c r="D105" s="17"/>
      <c r="E105" s="388"/>
      <c r="F105" s="382"/>
      <c r="G105" s="17"/>
      <c r="H105" s="17"/>
      <c r="I105" s="17"/>
      <c r="J105" s="17"/>
      <c r="K105" s="17"/>
      <c r="L105" s="17"/>
      <c r="M105" s="17"/>
      <c r="N105" s="17"/>
      <c r="O105" s="17"/>
      <c r="P105" s="17"/>
      <c r="Q105" s="17"/>
    </row>
    <row r="106" spans="1:17">
      <c r="A106" s="72"/>
      <c r="B106" s="98"/>
      <c r="C106" s="17"/>
      <c r="D106" s="17"/>
      <c r="E106" s="388"/>
      <c r="F106" s="382"/>
      <c r="G106" s="17"/>
      <c r="H106" s="17"/>
      <c r="I106" s="17"/>
      <c r="J106" s="17"/>
      <c r="K106" s="17"/>
      <c r="L106" s="17"/>
      <c r="M106" s="17"/>
      <c r="N106" s="17"/>
      <c r="O106" s="17"/>
      <c r="P106" s="17"/>
      <c r="Q106" s="17"/>
    </row>
    <row r="107" spans="1:17">
      <c r="A107" s="72"/>
      <c r="B107" s="98"/>
      <c r="C107" s="17"/>
      <c r="D107" s="17"/>
      <c r="E107" s="388"/>
      <c r="F107" s="382"/>
      <c r="G107" s="17"/>
      <c r="H107" s="17"/>
      <c r="I107" s="17"/>
      <c r="J107" s="17"/>
      <c r="K107" s="17"/>
      <c r="L107" s="17"/>
      <c r="M107" s="17"/>
      <c r="N107" s="17"/>
      <c r="O107" s="17"/>
      <c r="P107" s="17"/>
      <c r="Q107" s="17"/>
    </row>
    <row r="108" spans="1:17">
      <c r="A108" s="72"/>
      <c r="B108" s="98"/>
      <c r="C108" s="17"/>
      <c r="D108" s="17"/>
      <c r="E108" s="388"/>
      <c r="F108" s="382"/>
      <c r="G108" s="17"/>
      <c r="H108" s="17"/>
      <c r="I108" s="17"/>
      <c r="J108" s="17"/>
      <c r="K108" s="17"/>
      <c r="L108" s="17"/>
      <c r="M108" s="17"/>
      <c r="N108" s="17"/>
      <c r="O108" s="17"/>
      <c r="P108" s="17"/>
      <c r="Q108" s="17"/>
    </row>
    <row r="109" spans="1:17">
      <c r="A109" s="72"/>
      <c r="B109" s="98"/>
      <c r="C109" s="17"/>
      <c r="D109" s="17"/>
      <c r="E109" s="388"/>
      <c r="F109" s="382"/>
      <c r="G109" s="17"/>
      <c r="H109" s="17"/>
      <c r="I109" s="17"/>
      <c r="J109" s="17"/>
      <c r="K109" s="17"/>
      <c r="L109" s="17"/>
      <c r="M109" s="17"/>
      <c r="N109" s="17"/>
      <c r="O109" s="17"/>
      <c r="P109" s="17"/>
      <c r="Q109" s="17"/>
    </row>
    <row r="110" spans="1:17">
      <c r="A110" s="72"/>
      <c r="B110" s="98"/>
      <c r="C110" s="17"/>
      <c r="D110" s="17"/>
      <c r="E110" s="388"/>
      <c r="F110" s="382"/>
      <c r="G110" s="17"/>
      <c r="H110" s="17"/>
      <c r="I110" s="17"/>
      <c r="J110" s="17"/>
      <c r="K110" s="17"/>
      <c r="L110" s="17"/>
      <c r="M110" s="17"/>
      <c r="N110" s="17"/>
      <c r="O110" s="17"/>
      <c r="P110" s="17"/>
      <c r="Q110" s="17"/>
    </row>
    <row r="111" spans="1:17">
      <c r="A111" s="72"/>
      <c r="B111" s="98"/>
      <c r="C111" s="17"/>
      <c r="D111" s="17"/>
      <c r="E111" s="388"/>
      <c r="F111" s="382"/>
      <c r="G111" s="17"/>
      <c r="H111" s="17"/>
      <c r="I111" s="17"/>
      <c r="J111" s="17"/>
      <c r="K111" s="17"/>
      <c r="L111" s="17"/>
      <c r="M111" s="17"/>
      <c r="N111" s="17"/>
      <c r="O111" s="17"/>
      <c r="P111" s="17"/>
      <c r="Q111" s="17"/>
    </row>
    <row r="112" spans="1:17">
      <c r="A112" s="72"/>
      <c r="B112" s="98"/>
      <c r="C112" s="17"/>
      <c r="D112" s="17"/>
      <c r="E112" s="388"/>
      <c r="F112" s="382"/>
      <c r="G112" s="17"/>
      <c r="H112" s="17"/>
      <c r="I112" s="17"/>
      <c r="J112" s="17"/>
      <c r="K112" s="17"/>
      <c r="L112" s="17"/>
      <c r="M112" s="17"/>
      <c r="N112" s="17"/>
      <c r="O112" s="17"/>
      <c r="P112" s="17"/>
      <c r="Q112" s="17"/>
    </row>
    <row r="113" spans="1:17" ht="15.75" thickBot="1">
      <c r="A113" s="112"/>
      <c r="B113" s="395"/>
      <c r="C113" s="113"/>
      <c r="D113" s="113"/>
      <c r="E113" s="416"/>
      <c r="F113" s="417"/>
      <c r="G113" s="17"/>
      <c r="H113" s="17"/>
      <c r="I113" s="17"/>
      <c r="J113" s="17"/>
      <c r="K113" s="17"/>
      <c r="L113" s="17"/>
      <c r="M113" s="17"/>
      <c r="N113" s="17"/>
      <c r="O113" s="17"/>
      <c r="P113" s="17"/>
      <c r="Q113" s="17"/>
    </row>
    <row r="114" spans="1:17">
      <c r="A114" s="17"/>
      <c r="B114" s="17"/>
      <c r="C114" s="17"/>
      <c r="D114" s="17"/>
      <c r="E114" s="17"/>
      <c r="F114" s="17"/>
      <c r="G114" s="17"/>
      <c r="H114" s="17"/>
      <c r="I114" s="17"/>
      <c r="J114" s="17"/>
      <c r="K114" s="17"/>
      <c r="L114" s="17"/>
      <c r="M114" s="17"/>
      <c r="N114" s="17"/>
      <c r="O114" s="17"/>
      <c r="P114" s="17"/>
      <c r="Q114" s="17"/>
    </row>
    <row r="115" spans="1:17">
      <c r="A115" s="69" t="s">
        <v>672</v>
      </c>
      <c r="B115" s="69"/>
      <c r="C115" s="69"/>
      <c r="D115" s="69"/>
      <c r="E115" s="69"/>
      <c r="F115" s="69"/>
      <c r="G115" s="17"/>
      <c r="H115" s="17"/>
      <c r="I115" s="17"/>
      <c r="J115" s="17"/>
      <c r="K115" s="17"/>
      <c r="L115" s="17"/>
      <c r="M115" s="17"/>
      <c r="N115" s="17"/>
      <c r="O115" s="17"/>
      <c r="P115" s="17"/>
      <c r="Q115" s="17"/>
    </row>
    <row r="118" spans="1:17" ht="15.75" thickBot="1">
      <c r="A118" s="17" t="str">
        <f>'Data Sheet'!$C$25</f>
        <v>Central Hudson Gas &amp; Electric</v>
      </c>
      <c r="B118" s="17"/>
      <c r="C118" s="17"/>
      <c r="D118" s="17"/>
      <c r="E118" s="836" t="str">
        <f>'Data Sheet'!$C$40</f>
        <v>4/15/2015</v>
      </c>
      <c r="F118" s="268" t="str">
        <f>'Data Sheet'!$C$38</f>
        <v>12/31/14</v>
      </c>
    </row>
    <row r="119" spans="1:17">
      <c r="A119" s="29"/>
      <c r="B119" s="66"/>
      <c r="C119" s="66"/>
      <c r="D119" s="66"/>
      <c r="E119" s="66"/>
      <c r="F119" s="67"/>
    </row>
    <row r="120" spans="1:17">
      <c r="A120" s="72"/>
      <c r="B120" s="69" t="s">
        <v>654</v>
      </c>
      <c r="C120" s="69"/>
      <c r="D120" s="69"/>
      <c r="E120" s="69"/>
      <c r="F120" s="70"/>
    </row>
    <row r="121" spans="1:17">
      <c r="A121" s="74"/>
      <c r="B121" s="77"/>
      <c r="C121" s="77"/>
      <c r="D121" s="77"/>
      <c r="E121" s="77"/>
      <c r="F121" s="76"/>
    </row>
    <row r="122" spans="1:17">
      <c r="A122" s="412"/>
      <c r="B122" s="89"/>
      <c r="C122" s="89"/>
      <c r="D122" s="89"/>
      <c r="E122" s="805" t="s">
        <v>658</v>
      </c>
      <c r="F122" s="402" t="s">
        <v>3623</v>
      </c>
    </row>
    <row r="123" spans="1:17">
      <c r="A123" s="333" t="s">
        <v>659</v>
      </c>
      <c r="B123" s="17"/>
      <c r="C123" s="69" t="s">
        <v>660</v>
      </c>
      <c r="D123" s="69"/>
      <c r="E123" s="346" t="s">
        <v>661</v>
      </c>
      <c r="F123" s="271" t="s">
        <v>662</v>
      </c>
    </row>
    <row r="124" spans="1:17">
      <c r="A124" s="333" t="s">
        <v>1967</v>
      </c>
      <c r="B124" s="989"/>
      <c r="C124" s="989"/>
      <c r="D124" s="989"/>
      <c r="E124" s="346" t="s">
        <v>663</v>
      </c>
      <c r="F124" s="271" t="s">
        <v>643</v>
      </c>
    </row>
    <row r="125" spans="1:17">
      <c r="A125" s="334"/>
      <c r="B125" s="2126"/>
      <c r="C125" s="75" t="s">
        <v>3423</v>
      </c>
      <c r="D125" s="75"/>
      <c r="E125" s="398" t="s">
        <v>664</v>
      </c>
      <c r="F125" s="274" t="s">
        <v>3425</v>
      </c>
    </row>
    <row r="126" spans="1:17">
      <c r="A126" s="72"/>
      <c r="B126" s="98"/>
      <c r="C126" s="1856" t="s">
        <v>3401</v>
      </c>
      <c r="D126" s="1856"/>
      <c r="E126" s="2370"/>
      <c r="F126" s="2374"/>
    </row>
    <row r="127" spans="1:17">
      <c r="A127" s="72"/>
      <c r="B127" s="98"/>
      <c r="C127" s="1857" t="s">
        <v>4872</v>
      </c>
      <c r="D127" s="1857"/>
      <c r="E127" s="2371">
        <v>433600</v>
      </c>
      <c r="F127" s="2375">
        <v>446700</v>
      </c>
    </row>
    <row r="128" spans="1:17">
      <c r="A128" s="72"/>
      <c r="B128" s="98"/>
      <c r="C128" s="1857" t="s">
        <v>4882</v>
      </c>
      <c r="D128" s="1857"/>
      <c r="E128" s="2371">
        <v>60600</v>
      </c>
      <c r="F128" s="2375">
        <v>96700</v>
      </c>
    </row>
    <row r="129" spans="1:6">
      <c r="A129" s="72"/>
      <c r="B129" s="98"/>
      <c r="C129" s="1857" t="s">
        <v>4873</v>
      </c>
      <c r="D129" s="1857"/>
      <c r="E129" s="2371">
        <v>1798100</v>
      </c>
      <c r="F129" s="2375">
        <v>2122800</v>
      </c>
    </row>
    <row r="130" spans="1:6">
      <c r="A130" s="72"/>
      <c r="B130" s="98"/>
      <c r="C130" s="1857" t="s">
        <v>4874</v>
      </c>
      <c r="D130" s="1857"/>
      <c r="E130" s="2371">
        <v>3252000</v>
      </c>
      <c r="F130" s="2375">
        <v>3704400</v>
      </c>
    </row>
    <row r="131" spans="1:6">
      <c r="A131" s="72"/>
      <c r="B131" s="98"/>
      <c r="C131" s="1857" t="s">
        <v>4875</v>
      </c>
      <c r="D131" s="1857"/>
      <c r="E131" s="2371">
        <v>179200</v>
      </c>
      <c r="F131" s="2375">
        <v>-77700</v>
      </c>
    </row>
    <row r="132" spans="1:6">
      <c r="A132" s="72"/>
      <c r="B132" s="98"/>
      <c r="C132" s="1857" t="s">
        <v>4900</v>
      </c>
      <c r="D132" s="1857"/>
      <c r="E132" s="2371">
        <v>1191800</v>
      </c>
      <c r="F132" s="2375">
        <v>1191800</v>
      </c>
    </row>
    <row r="133" spans="1:6">
      <c r="A133" s="72"/>
      <c r="B133" s="98"/>
      <c r="C133" s="1857" t="s">
        <v>4877</v>
      </c>
      <c r="D133" s="1857"/>
      <c r="E133" s="2371">
        <v>17300</v>
      </c>
      <c r="F133" s="2375">
        <v>13100</v>
      </c>
    </row>
    <row r="134" spans="1:6">
      <c r="A134" s="72"/>
      <c r="B134" s="98"/>
      <c r="C134" s="1857" t="s">
        <v>4901</v>
      </c>
      <c r="D134" s="1857"/>
      <c r="E134" s="2371">
        <v>42000</v>
      </c>
      <c r="F134" s="2375">
        <v>0</v>
      </c>
    </row>
    <row r="135" spans="1:6">
      <c r="A135" s="72"/>
      <c r="B135" s="98"/>
      <c r="C135" s="1857" t="s">
        <v>4893</v>
      </c>
      <c r="D135" s="1857"/>
      <c r="E135" s="2371"/>
      <c r="F135" s="2375">
        <v>42000</v>
      </c>
    </row>
    <row r="136" spans="1:6">
      <c r="A136" s="72"/>
      <c r="B136" s="98"/>
      <c r="C136" s="1857" t="s">
        <v>4879</v>
      </c>
      <c r="D136" s="1857"/>
      <c r="E136" s="2371">
        <v>-48600</v>
      </c>
      <c r="F136" s="2375">
        <v>-2800</v>
      </c>
    </row>
    <row r="137" spans="1:6">
      <c r="A137" s="72"/>
      <c r="B137" s="98"/>
      <c r="C137" s="1857" t="s">
        <v>4884</v>
      </c>
      <c r="D137" s="1857"/>
      <c r="E137" s="2371">
        <v>641700</v>
      </c>
      <c r="F137" s="2375">
        <v>875500</v>
      </c>
    </row>
    <row r="138" spans="1:6">
      <c r="A138" s="72"/>
      <c r="B138" s="98"/>
      <c r="C138" s="1857" t="s">
        <v>4885</v>
      </c>
      <c r="D138" s="1857"/>
      <c r="E138" s="2371">
        <v>10200</v>
      </c>
      <c r="F138" s="2375">
        <v>10200</v>
      </c>
    </row>
    <row r="139" spans="1:6">
      <c r="A139" s="72"/>
      <c r="B139" s="98"/>
      <c r="C139" s="1857" t="s">
        <v>4902</v>
      </c>
      <c r="D139" s="1857"/>
      <c r="E139" s="2371">
        <v>4200</v>
      </c>
      <c r="F139" s="2375">
        <v>4200</v>
      </c>
    </row>
    <row r="140" spans="1:6">
      <c r="A140" s="72"/>
      <c r="B140" s="98"/>
      <c r="C140" s="1857" t="s">
        <v>4886</v>
      </c>
      <c r="D140" s="1857"/>
      <c r="E140" s="2371">
        <v>657600</v>
      </c>
      <c r="F140" s="2375">
        <v>741000</v>
      </c>
    </row>
    <row r="141" spans="1:6">
      <c r="A141" s="72"/>
      <c r="B141" s="98"/>
      <c r="C141" s="1857" t="s">
        <v>4903</v>
      </c>
      <c r="D141" s="1857"/>
      <c r="E141" s="2371">
        <v>76100</v>
      </c>
      <c r="F141" s="2375">
        <v>139900</v>
      </c>
    </row>
    <row r="142" spans="1:6">
      <c r="A142" s="72"/>
      <c r="B142" s="98"/>
      <c r="C142" s="1857" t="s">
        <v>4887</v>
      </c>
      <c r="D142" s="1857"/>
      <c r="E142" s="2371">
        <v>525165</v>
      </c>
      <c r="F142" s="2375">
        <v>420075</v>
      </c>
    </row>
    <row r="143" spans="1:6">
      <c r="A143" s="72"/>
      <c r="B143" s="98"/>
      <c r="C143" s="1857" t="s">
        <v>4904</v>
      </c>
      <c r="D143" s="1857"/>
      <c r="E143" s="2371">
        <v>119300</v>
      </c>
      <c r="F143" s="2375">
        <v>100600</v>
      </c>
    </row>
    <row r="144" spans="1:6">
      <c r="A144" s="72"/>
      <c r="B144" s="98"/>
      <c r="C144" s="1857" t="s">
        <v>4888</v>
      </c>
      <c r="D144" s="1857"/>
      <c r="E144" s="2371">
        <v>0</v>
      </c>
      <c r="F144" s="2375">
        <v>34500</v>
      </c>
    </row>
    <row r="145" spans="1:6">
      <c r="A145" s="72"/>
      <c r="B145" s="98"/>
      <c r="C145" s="1857" t="s">
        <v>4889</v>
      </c>
      <c r="D145" s="1857"/>
      <c r="E145" s="2371">
        <v>5131000</v>
      </c>
      <c r="F145" s="2375">
        <v>4464800</v>
      </c>
    </row>
    <row r="146" spans="1:6">
      <c r="A146" s="72"/>
      <c r="B146" s="98"/>
      <c r="C146" s="1857" t="s">
        <v>4905</v>
      </c>
      <c r="D146" s="1857"/>
      <c r="E146" s="2371">
        <v>51400</v>
      </c>
      <c r="F146" s="2375">
        <v>160200</v>
      </c>
    </row>
    <row r="147" spans="1:6">
      <c r="A147" s="72"/>
      <c r="B147" s="98"/>
      <c r="C147" s="1857" t="s">
        <v>4890</v>
      </c>
      <c r="D147" s="1857"/>
      <c r="E147" s="2371">
        <v>224400</v>
      </c>
      <c r="F147" s="2375">
        <v>268800</v>
      </c>
    </row>
    <row r="148" spans="1:6">
      <c r="A148" s="72"/>
      <c r="B148" s="98"/>
      <c r="C148" s="1857" t="s">
        <v>4906</v>
      </c>
      <c r="D148" s="1857"/>
      <c r="E148" s="2371">
        <v>55000</v>
      </c>
      <c r="F148" s="2375">
        <v>164900</v>
      </c>
    </row>
    <row r="149" spans="1:6">
      <c r="A149" s="72"/>
      <c r="B149" s="98"/>
      <c r="C149" s="1857" t="s">
        <v>4892</v>
      </c>
      <c r="D149" s="1857"/>
      <c r="E149" s="2371">
        <v>26800</v>
      </c>
      <c r="F149" s="2375">
        <v>19600</v>
      </c>
    </row>
    <row r="150" spans="1:6">
      <c r="A150" s="72"/>
      <c r="B150" s="98"/>
      <c r="C150" s="1857" t="s">
        <v>4894</v>
      </c>
      <c r="D150" s="1857"/>
      <c r="E150" s="2372">
        <v>173200</v>
      </c>
      <c r="F150" s="2375">
        <v>441380</v>
      </c>
    </row>
    <row r="151" spans="1:6">
      <c r="A151" s="72"/>
      <c r="B151" s="98"/>
      <c r="C151" s="1857" t="s">
        <v>4907</v>
      </c>
      <c r="D151" s="1857"/>
      <c r="E151" s="2371">
        <v>128200</v>
      </c>
      <c r="F151" s="2375">
        <v>57500</v>
      </c>
    </row>
    <row r="152" spans="1:6">
      <c r="A152" s="72"/>
      <c r="B152" s="98"/>
      <c r="C152" s="1857" t="s">
        <v>4896</v>
      </c>
      <c r="D152" s="1857"/>
      <c r="E152" s="2371">
        <v>629900</v>
      </c>
      <c r="F152" s="2375">
        <v>1491200</v>
      </c>
    </row>
    <row r="153" spans="1:6">
      <c r="A153" s="72"/>
      <c r="B153" s="98"/>
      <c r="C153" s="1857" t="s">
        <v>4908</v>
      </c>
      <c r="D153" s="1857"/>
      <c r="E153" s="2371">
        <v>69397</v>
      </c>
      <c r="F153" s="2375">
        <v>69397</v>
      </c>
    </row>
    <row r="154" spans="1:6">
      <c r="A154" s="72"/>
      <c r="B154" s="98"/>
      <c r="C154" s="1857" t="s">
        <v>4909</v>
      </c>
      <c r="D154" s="1857" t="s">
        <v>4909</v>
      </c>
      <c r="E154" s="2371">
        <f>SUM(E127:E153)</f>
        <v>15449562</v>
      </c>
      <c r="F154" s="2375">
        <f>SUM(F127:F153)</f>
        <v>17000752</v>
      </c>
    </row>
    <row r="155" spans="1:6">
      <c r="A155" s="72"/>
      <c r="B155" s="98"/>
      <c r="C155" s="17"/>
      <c r="D155" s="17"/>
      <c r="E155" s="388"/>
      <c r="F155" s="339"/>
    </row>
    <row r="156" spans="1:6">
      <c r="A156" s="72"/>
      <c r="B156" s="98"/>
      <c r="C156" s="1856" t="s">
        <v>4910</v>
      </c>
      <c r="E156" s="2371"/>
      <c r="F156" s="2375"/>
    </row>
    <row r="157" spans="1:6">
      <c r="A157" s="72"/>
      <c r="B157" s="98"/>
      <c r="C157" s="1857" t="s">
        <v>4911</v>
      </c>
      <c r="E157" s="2371">
        <v>32700</v>
      </c>
      <c r="F157" s="2375">
        <v>9100</v>
      </c>
    </row>
    <row r="158" spans="1:6">
      <c r="A158" s="72"/>
      <c r="B158" s="98"/>
      <c r="C158" s="1857" t="s">
        <v>4887</v>
      </c>
      <c r="E158" s="2371">
        <v>2935400</v>
      </c>
      <c r="F158" s="2375">
        <v>3286500</v>
      </c>
    </row>
    <row r="159" spans="1:6">
      <c r="A159" s="72"/>
      <c r="B159" s="98"/>
      <c r="C159" s="1857" t="s">
        <v>4912</v>
      </c>
      <c r="E159" s="2371">
        <v>996200</v>
      </c>
      <c r="F159" s="2376">
        <v>1232800</v>
      </c>
    </row>
    <row r="160" spans="1:6">
      <c r="A160" s="72"/>
      <c r="B160" s="98"/>
      <c r="C160" s="1857" t="s">
        <v>4913</v>
      </c>
      <c r="E160" s="2371">
        <v>2800</v>
      </c>
      <c r="F160" s="2375">
        <v>2500</v>
      </c>
    </row>
    <row r="161" spans="1:6">
      <c r="A161" s="72"/>
      <c r="B161" s="98"/>
      <c r="C161" s="1857" t="s">
        <v>4892</v>
      </c>
      <c r="E161" s="2371">
        <v>1500</v>
      </c>
      <c r="F161" s="2375">
        <v>105700</v>
      </c>
    </row>
    <row r="162" spans="1:6">
      <c r="A162" s="72"/>
      <c r="B162" s="98"/>
      <c r="C162" s="1857" t="s">
        <v>4894</v>
      </c>
      <c r="E162" s="2371">
        <v>68900</v>
      </c>
      <c r="F162" s="2375">
        <v>126300</v>
      </c>
    </row>
    <row r="163" spans="1:6">
      <c r="A163" s="72"/>
      <c r="B163" s="98"/>
      <c r="C163" s="1857" t="s">
        <v>4914</v>
      </c>
      <c r="E163" s="2371">
        <v>18000</v>
      </c>
      <c r="F163" s="2375">
        <v>2300</v>
      </c>
    </row>
    <row r="164" spans="1:6">
      <c r="A164" s="72"/>
      <c r="B164" s="98"/>
      <c r="C164" s="1857" t="s">
        <v>4915</v>
      </c>
      <c r="E164" s="2371">
        <v>6019300</v>
      </c>
      <c r="F164" s="2376">
        <v>8316000</v>
      </c>
    </row>
    <row r="165" spans="1:6">
      <c r="A165" s="72"/>
      <c r="B165" s="98"/>
      <c r="C165" s="1857" t="s">
        <v>4916</v>
      </c>
      <c r="E165" s="2371">
        <v>556900</v>
      </c>
      <c r="F165" s="2375">
        <v>745200</v>
      </c>
    </row>
    <row r="166" spans="1:6">
      <c r="A166" s="72"/>
      <c r="B166" s="98"/>
      <c r="C166" s="1857" t="s">
        <v>4917</v>
      </c>
      <c r="E166" s="2371">
        <v>4100</v>
      </c>
      <c r="F166" s="2375">
        <v>6800</v>
      </c>
    </row>
    <row r="167" spans="1:6">
      <c r="A167" s="72"/>
      <c r="B167" s="98"/>
      <c r="C167" s="1857" t="s">
        <v>4918</v>
      </c>
      <c r="E167" s="2371">
        <v>37800</v>
      </c>
      <c r="F167" s="2376">
        <v>58300</v>
      </c>
    </row>
    <row r="168" spans="1:6">
      <c r="A168" s="72"/>
      <c r="B168" s="98"/>
      <c r="C168" s="1857" t="s">
        <v>4919</v>
      </c>
      <c r="E168" s="2371">
        <v>8800</v>
      </c>
      <c r="F168" s="2375">
        <v>27400</v>
      </c>
    </row>
    <row r="169" spans="1:6">
      <c r="A169" s="72"/>
      <c r="B169" s="98"/>
      <c r="C169" s="1857" t="s">
        <v>4920</v>
      </c>
      <c r="E169" s="2371">
        <v>82100</v>
      </c>
      <c r="F169" s="2375">
        <v>167300</v>
      </c>
    </row>
    <row r="170" spans="1:6">
      <c r="A170" s="72"/>
      <c r="B170" s="98"/>
      <c r="C170" s="1857" t="s">
        <v>4921</v>
      </c>
      <c r="E170" s="2371">
        <v>628400</v>
      </c>
      <c r="F170" s="2375">
        <v>628400</v>
      </c>
    </row>
    <row r="171" spans="1:6">
      <c r="A171" s="72"/>
      <c r="B171" s="98"/>
      <c r="C171" s="1857" t="s">
        <v>4922</v>
      </c>
      <c r="E171" s="2371">
        <v>13700</v>
      </c>
      <c r="F171" s="2375">
        <v>41200</v>
      </c>
    </row>
    <row r="172" spans="1:6">
      <c r="A172" s="72"/>
      <c r="B172" s="98"/>
      <c r="C172" s="1857" t="s">
        <v>4923</v>
      </c>
      <c r="E172" s="2371">
        <v>151100</v>
      </c>
      <c r="F172" s="2375">
        <v>453200</v>
      </c>
    </row>
    <row r="173" spans="1:6">
      <c r="A173" s="72"/>
      <c r="B173" s="98"/>
      <c r="C173" s="1857" t="s">
        <v>4924</v>
      </c>
      <c r="E173" s="2371">
        <v>38400</v>
      </c>
      <c r="F173" s="2375">
        <v>115000</v>
      </c>
    </row>
    <row r="174" spans="1:6">
      <c r="A174" s="72"/>
      <c r="B174" s="98"/>
      <c r="C174" s="1857" t="s">
        <v>4925</v>
      </c>
      <c r="E174" s="2371">
        <v>6800</v>
      </c>
      <c r="F174" s="2375">
        <v>9100</v>
      </c>
    </row>
    <row r="175" spans="1:6">
      <c r="A175" s="72"/>
      <c r="B175" s="98"/>
      <c r="C175" s="1857" t="s">
        <v>4926</v>
      </c>
      <c r="E175" s="2371">
        <v>7200</v>
      </c>
      <c r="F175" s="2375">
        <v>13500</v>
      </c>
    </row>
    <row r="176" spans="1:6">
      <c r="A176" s="72"/>
      <c r="B176" s="98"/>
      <c r="C176" s="1857" t="s">
        <v>4927</v>
      </c>
      <c r="E176" s="2371">
        <v>132100</v>
      </c>
      <c r="F176" s="2375">
        <v>203700</v>
      </c>
    </row>
    <row r="177" spans="1:6">
      <c r="A177" s="72"/>
      <c r="B177" s="98"/>
      <c r="C177" s="1857" t="s">
        <v>4928</v>
      </c>
      <c r="E177" s="2371">
        <v>2553000</v>
      </c>
      <c r="F177" s="2375">
        <v>3074600</v>
      </c>
    </row>
    <row r="178" spans="1:6">
      <c r="A178" s="72"/>
      <c r="B178" s="98"/>
      <c r="C178" s="1857" t="s">
        <v>4929</v>
      </c>
      <c r="E178" s="2371">
        <v>22150700</v>
      </c>
      <c r="F178" s="2375">
        <v>18620500</v>
      </c>
    </row>
    <row r="179" spans="1:6">
      <c r="A179" s="72"/>
      <c r="B179" s="98"/>
      <c r="C179" s="1857" t="s">
        <v>4930</v>
      </c>
      <c r="E179" s="2371">
        <v>1656200</v>
      </c>
      <c r="F179" s="2375">
        <v>1724900</v>
      </c>
    </row>
    <row r="180" spans="1:6">
      <c r="A180" s="72"/>
      <c r="B180" s="98"/>
      <c r="C180" s="1857" t="s">
        <v>4931</v>
      </c>
      <c r="E180" s="2371">
        <v>1392300</v>
      </c>
      <c r="F180" s="2375">
        <v>759800</v>
      </c>
    </row>
    <row r="181" spans="1:6">
      <c r="A181" s="72"/>
      <c r="B181" s="98"/>
      <c r="C181" s="1857" t="s">
        <v>4932</v>
      </c>
      <c r="E181" s="2371">
        <f>SUM(E157:E180)</f>
        <v>39494400</v>
      </c>
      <c r="F181" s="2375">
        <f>SUM(F157:F180)</f>
        <v>39730100</v>
      </c>
    </row>
    <row r="182" spans="1:6" ht="15.75" thickBot="1">
      <c r="A182" s="112"/>
      <c r="B182" s="395"/>
      <c r="C182" s="113"/>
      <c r="D182" s="113"/>
      <c r="E182" s="416"/>
      <c r="F182" s="355"/>
    </row>
    <row r="183" spans="1:6">
      <c r="A183" s="17"/>
      <c r="B183" s="17"/>
      <c r="C183" s="17"/>
      <c r="D183" s="17"/>
      <c r="E183" s="17"/>
      <c r="F183" s="17"/>
    </row>
    <row r="184" spans="1:6">
      <c r="A184" s="69" t="s">
        <v>4871</v>
      </c>
      <c r="B184" s="69"/>
      <c r="C184" s="69"/>
      <c r="D184" s="69"/>
      <c r="E184" s="69"/>
      <c r="F184" s="69"/>
    </row>
  </sheetData>
  <customSheetViews>
    <customSheetView guid="{98C50475-4C04-4614-833E-ABC6EEFF4E8E}" scale="60" colorId="22" showPageBreaks="1" printArea="1" view="pageBreakPreview" topLeftCell="A35">
      <selection activeCell="A63" sqref="A63:F63"/>
      <rowBreaks count="2" manualBreakCount="2">
        <brk id="54" max="16383" man="1"/>
        <brk id="116" max="5" man="1"/>
      </rowBreaks>
      <pageMargins left="0.5" right="0.5" top="0.5" bottom="0.5" header="0.5" footer="0.5"/>
      <printOptions horizontalCentered="1"/>
      <pageSetup scale="65" orientation="portrait" r:id="rId1"/>
      <headerFooter alignWithMargins="0"/>
    </customSheetView>
    <customSheetView guid="{C6EFCE4C-D5CB-4C1D-A286-0DC52BE770F9}" scale="85" colorId="22" showPageBreaks="1" printArea="1" topLeftCell="A9">
      <selection activeCell="C40" sqref="C40"/>
      <rowBreaks count="12" manualBreakCount="12">
        <brk id="31" max="5" man="1"/>
        <brk id="32" max="5" man="1"/>
        <brk id="33" max="5" man="1"/>
        <brk id="34" max="5" man="1"/>
        <brk id="35" max="5" man="1"/>
        <brk id="36" max="5" man="1"/>
        <brk id="37" max="5" man="1"/>
        <brk id="38" max="5" man="1"/>
        <brk id="39" max="5" man="1"/>
        <brk id="40" max="5" man="1"/>
        <brk id="41" max="5" man="1"/>
        <brk id="65" max="16383" man="1"/>
      </rowBreaks>
      <pageMargins left="0.5" right="0.5" top="0.5" bottom="0.5" header="0.5" footer="0.5"/>
      <printOptions horizontalCentered="1"/>
      <pageSetup scale="65" orientation="portrait" horizontalDpi="300" verticalDpi="300" r:id="rId2"/>
      <headerFooter alignWithMargins="0"/>
    </customSheetView>
    <customSheetView guid="{4BC658A1-0B43-4474-B09F-01138A2D4649}" scale="85" colorId="22" showPageBreaks="1" topLeftCell="A9">
      <selection activeCell="C40" sqref="C40"/>
      <rowBreaks count="42" manualBreakCount="42">
        <brk id="50" max="5" man="1"/>
        <brk id="51" max="5" man="1"/>
        <brk id="52" max="5"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rowBreaks>
      <pageMargins left="0.5" right="0.5" top="0.5" bottom="0.5" header="0.5" footer="0.5"/>
      <printOptions horizontalCentered="1"/>
      <pageSetup scale="65" orientation="portrait" horizontalDpi="300" verticalDpi="300" r:id="rId3"/>
      <headerFooter alignWithMargins="0"/>
    </customSheetView>
    <customSheetView guid="{615B5AE4-EF39-45E8-9166-92037A1A48C3}" scale="60" colorId="22" showPageBreaks="1" printArea="1" view="pageBreakPreview">
      <selection activeCell="C40" sqref="C40"/>
      <rowBreaks count="1" manualBreakCount="1">
        <brk id="54" max="16383" man="1"/>
      </rowBreaks>
      <pageMargins left="0.5" right="0.5" top="0.5" bottom="0.5" header="0.5" footer="0.5"/>
      <printOptions horizontalCentered="1"/>
      <pageSetup scale="65" orientation="portrait" r:id="rId4"/>
      <headerFooter alignWithMargins="0"/>
    </customSheetView>
    <customSheetView guid="{5615FF12-3AD0-401B-9520-85684B49B8C2}" scale="85" colorId="22" topLeftCell="A9">
      <rowBreaks count="14" manualBreakCount="14">
        <brk id="51" max="5" man="1"/>
        <brk id="52" max="5" man="1"/>
        <brk id="53" max="5" man="1"/>
        <brk id="54" max="5" man="1"/>
        <brk id="55" max="5" man="1"/>
        <brk id="56" max="5" man="1"/>
        <brk id="57" max="5" man="1"/>
        <brk id="58" max="5" man="1"/>
        <brk id="59" max="5" man="1"/>
        <brk id="60" max="5" man="1"/>
        <brk id="61" max="5" man="1"/>
        <brk id="62" max="5" man="1"/>
        <brk id="63" max="5" man="1"/>
        <brk id="65" max="16383" man="1"/>
      </rowBreaks>
      <pageMargins left="0.5" right="0.5" top="0.5" bottom="0.5" header="0.5" footer="0.5"/>
      <printOptions horizontalCentered="1"/>
      <pageSetup scale="65" orientation="portrait" horizontalDpi="300" verticalDpi="300" r:id="rId5"/>
      <headerFooter alignWithMargins="0"/>
    </customSheetView>
    <customSheetView guid="{770BB473-BE5C-4268-9ADA-B2B104B49C99}" scale="85" colorId="22" showPageBreaks="1" printArea="1" topLeftCell="A9">
      <rowBreaks count="1" manualBreakCount="1">
        <brk id="65" max="16383" man="1"/>
      </rowBreaks>
      <pageMargins left="0.5" right="0.5" top="0.5" bottom="0.5" header="0.5" footer="0.5"/>
      <printOptions horizontalCentered="1"/>
      <pageSetup scale="65" orientation="portrait" horizontalDpi="300" verticalDpi="300" r:id="rId6"/>
      <headerFooter alignWithMargins="0"/>
    </customSheetView>
    <customSheetView guid="{2DCD765F-7FFB-4119-8ABA-95F832C93250}" scale="60" colorId="22" showPageBreaks="1" printArea="1" view="pageBreakPreview" topLeftCell="A136">
      <selection activeCell="C40" sqref="C40"/>
      <rowBreaks count="1" manualBreakCount="1">
        <brk id="54" max="16383" man="1"/>
      </rowBreaks>
      <pageMargins left="0.5" right="0.5" top="0.5" bottom="0.5" header="0.5" footer="0.5"/>
      <printOptions horizontalCentered="1"/>
      <pageSetup scale="65" orientation="portrait" r:id="rId7"/>
      <headerFooter alignWithMargins="0"/>
    </customSheetView>
    <customSheetView guid="{9A54DEF0-DEC4-4137-89B1-509D03916E27}" scale="85" colorId="22" topLeftCell="A9">
      <selection activeCell="C40" sqref="C40"/>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8"/>
      <headerFooter alignWithMargins="0"/>
    </customSheetView>
    <customSheetView guid="{3F1C1F7F-1627-415A-A980-D9471073F5DE}" scale="85" colorId="22" showPageBreaks="1" topLeftCell="A9">
      <selection activeCell="C40" sqref="C40"/>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9"/>
      <headerFooter alignWithMargins="0"/>
    </customSheetView>
    <customSheetView guid="{139C5046-2F46-48F5-A0B9-76AEA7D78668}" scale="85" colorId="22" topLeftCell="A9">
      <selection activeCell="C40" sqref="C40"/>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0"/>
      <headerFooter alignWithMargins="0"/>
    </customSheetView>
    <customSheetView guid="{B81AA01E-C0DE-4A87-A251-E1F5DB0B073A}" scale="85" colorId="22" topLeftCell="A9">
      <selection activeCell="C40" sqref="C40"/>
      <rowBreaks count="47" manualBreakCount="47">
        <brk id="51" max="5" man="1"/>
        <brk id="52" max="5" man="1"/>
        <brk id="53" max="5" man="1"/>
        <brk id="54" max="5" man="1"/>
        <brk id="55" max="5" man="1"/>
        <brk id="56" max="5" man="1"/>
        <brk id="57" max="5" man="1"/>
        <brk id="58" max="5" man="1"/>
        <brk id="59" max="5" man="1"/>
        <brk id="60" max="5" man="1"/>
        <brk id="61" max="5" man="1"/>
        <brk id="62" max="5" man="1"/>
        <brk id="63" max="5"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96" max="16383" man="1"/>
        <brk id="97" max="16383" man="1"/>
      </rowBreaks>
      <pageMargins left="0.5" right="0.5" top="0.5" bottom="0.5" header="0.5" footer="0.5"/>
      <printOptions horizontalCentered="1"/>
      <pageSetup scale="65" orientation="portrait" horizontalDpi="300" verticalDpi="300" r:id="rId11"/>
      <headerFooter alignWithMargins="0"/>
    </customSheetView>
  </customSheetViews>
  <printOptions horizontalCentered="1"/>
  <pageMargins left="0.5" right="0.5" top="0.5" bottom="0.5" header="0.5" footer="0.5"/>
  <pageSetup scale="65" orientation="portrait" r:id="rId12"/>
  <headerFooter alignWithMargins="0"/>
  <rowBreaks count="2" manualBreakCount="2">
    <brk id="54" max="16383" man="1"/>
    <brk id="116"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topLeftCell="B26" colorId="22" zoomScale="85" zoomScaleNormal="85" workbookViewId="0">
      <selection activeCell="E58" sqref="E58"/>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2036</v>
      </c>
      <c r="B1" s="261"/>
      <c r="C1" s="66" t="s">
        <v>3735</v>
      </c>
      <c r="D1" s="262" t="s">
        <v>2038</v>
      </c>
      <c r="E1" s="67" t="s">
        <v>2039</v>
      </c>
      <c r="F1" s="29" t="s">
        <v>2036</v>
      </c>
      <c r="G1" s="66"/>
      <c r="H1" s="261"/>
      <c r="I1" s="66" t="s">
        <v>3735</v>
      </c>
      <c r="J1" s="263" t="s">
        <v>2038</v>
      </c>
      <c r="K1" s="261"/>
      <c r="L1" s="66" t="s">
        <v>2039</v>
      </c>
      <c r="M1" s="67"/>
      <c r="N1" s="17"/>
      <c r="O1" s="17"/>
      <c r="P1" s="17"/>
      <c r="Q1" s="17"/>
      <c r="R1" s="17"/>
      <c r="S1" s="17"/>
      <c r="T1" s="17"/>
    </row>
    <row r="2" spans="1:20">
      <c r="A2" s="72" t="str">
        <f>'Data Sheet'!$C$25</f>
        <v>Central Hudson Gas &amp; Electric</v>
      </c>
      <c r="B2" s="81"/>
      <c r="C2" s="17" t="s">
        <v>2058</v>
      </c>
      <c r="D2" s="78" t="s">
        <v>3760</v>
      </c>
      <c r="E2" s="73"/>
      <c r="F2" s="72" t="str">
        <f>'Data Sheet'!$C$25</f>
        <v>Central Hudson Gas &amp; Electric</v>
      </c>
      <c r="G2" s="17"/>
      <c r="H2" s="81"/>
      <c r="I2" s="17" t="s">
        <v>2058</v>
      </c>
      <c r="J2" s="98" t="s">
        <v>3760</v>
      </c>
      <c r="K2" s="81"/>
      <c r="L2" s="17"/>
      <c r="M2" s="73"/>
      <c r="N2" s="17"/>
      <c r="O2" s="17"/>
      <c r="P2" s="17"/>
      <c r="Q2" s="17"/>
      <c r="R2" s="17"/>
      <c r="S2" s="17"/>
      <c r="T2" s="17"/>
    </row>
    <row r="3" spans="1:20" ht="15" customHeight="1">
      <c r="A3" s="74"/>
      <c r="B3" s="118"/>
      <c r="C3" s="118" t="s">
        <v>3395</v>
      </c>
      <c r="D3" s="848" t="str">
        <f>'Data Sheet'!$C$40</f>
        <v>4/15/2015</v>
      </c>
      <c r="E3" s="111" t="str">
        <f>'Data Sheet'!$C$38</f>
        <v>12/31/14</v>
      </c>
      <c r="F3" s="74"/>
      <c r="G3" s="77"/>
      <c r="H3" s="118"/>
      <c r="I3" s="77" t="s">
        <v>3395</v>
      </c>
      <c r="J3" s="841" t="str">
        <f>'Data Sheet'!$C$40</f>
        <v>4/15/2015</v>
      </c>
      <c r="K3" s="118"/>
      <c r="L3" s="105" t="str">
        <f>'Data Sheet'!$C$38</f>
        <v>12/31/14</v>
      </c>
      <c r="M3" s="76"/>
      <c r="N3" s="17"/>
      <c r="O3" s="839"/>
      <c r="P3" s="17"/>
      <c r="Q3" s="17"/>
      <c r="R3" s="17"/>
      <c r="S3" s="17"/>
      <c r="T3" s="17"/>
    </row>
    <row r="4" spans="1:20" ht="15" customHeight="1">
      <c r="A4" s="315"/>
      <c r="B4" s="265" t="s">
        <v>673</v>
      </c>
      <c r="C4" s="265"/>
      <c r="D4" s="265"/>
      <c r="E4" s="266"/>
      <c r="F4" s="315"/>
      <c r="G4" s="265" t="s">
        <v>674</v>
      </c>
      <c r="H4" s="265"/>
      <c r="I4" s="265"/>
      <c r="J4" s="265"/>
      <c r="K4" s="265"/>
      <c r="L4" s="265"/>
      <c r="M4" s="266"/>
      <c r="N4" s="17"/>
      <c r="O4" s="17"/>
      <c r="P4" s="17"/>
      <c r="Q4" s="17"/>
      <c r="R4" s="17"/>
      <c r="S4" s="17"/>
      <c r="T4" s="17"/>
    </row>
    <row r="5" spans="1:20">
      <c r="A5" s="838"/>
      <c r="B5" s="474"/>
      <c r="C5" s="474"/>
      <c r="D5" s="474"/>
      <c r="E5" s="865"/>
      <c r="F5" s="72"/>
      <c r="G5" s="17"/>
      <c r="H5" s="17"/>
      <c r="I5" s="17"/>
      <c r="J5" s="17"/>
      <c r="K5" s="17"/>
      <c r="L5" s="17"/>
      <c r="M5" s="73"/>
      <c r="N5" s="17"/>
      <c r="O5" s="17"/>
      <c r="P5" s="17"/>
      <c r="Q5" s="17"/>
      <c r="R5" s="17"/>
      <c r="S5" s="17"/>
      <c r="T5" s="17"/>
    </row>
    <row r="6" spans="1:20">
      <c r="A6" s="2314" t="s">
        <v>4378</v>
      </c>
      <c r="B6" s="2315"/>
      <c r="C6" s="2315"/>
      <c r="D6" s="2315"/>
      <c r="E6" s="2312"/>
      <c r="F6" s="2314" t="s">
        <v>675</v>
      </c>
      <c r="G6" s="2311"/>
      <c r="H6" s="2311"/>
      <c r="I6" s="2311"/>
      <c r="J6" s="2311"/>
      <c r="K6" s="2311"/>
      <c r="L6" s="2311"/>
      <c r="M6" s="269"/>
      <c r="N6" s="17"/>
      <c r="O6" s="17"/>
      <c r="P6" s="17"/>
      <c r="Q6" s="17"/>
      <c r="R6" s="17"/>
      <c r="S6" s="17"/>
      <c r="T6" s="17"/>
    </row>
    <row r="7" spans="1:20">
      <c r="A7" s="2314" t="s">
        <v>4379</v>
      </c>
      <c r="B7" s="2315"/>
      <c r="C7" s="2315"/>
      <c r="D7" s="2315"/>
      <c r="E7" s="2312"/>
      <c r="F7" s="2314" t="s">
        <v>4382</v>
      </c>
      <c r="G7" s="2311"/>
      <c r="H7" s="2311"/>
      <c r="I7" s="2311"/>
      <c r="J7" s="2311"/>
      <c r="K7" s="2311"/>
      <c r="L7" s="2311"/>
      <c r="M7" s="269"/>
      <c r="N7" s="17"/>
      <c r="O7" s="17"/>
      <c r="P7" s="17"/>
      <c r="Q7" s="17"/>
      <c r="R7" s="17"/>
      <c r="S7" s="17"/>
      <c r="T7" s="17"/>
    </row>
    <row r="8" spans="1:20">
      <c r="A8" s="2314" t="s">
        <v>4381</v>
      </c>
      <c r="B8" s="2315"/>
      <c r="C8" s="2315"/>
      <c r="D8" s="2315"/>
      <c r="E8" s="2312"/>
      <c r="F8" s="2314" t="s">
        <v>1073</v>
      </c>
      <c r="G8" s="2311"/>
      <c r="H8" s="2311"/>
      <c r="I8" s="2311"/>
      <c r="J8" s="2311"/>
      <c r="K8" s="2311"/>
      <c r="L8" s="2311"/>
      <c r="M8" s="269"/>
      <c r="N8" s="17"/>
      <c r="O8" s="17"/>
      <c r="P8" s="17"/>
      <c r="Q8" s="17"/>
      <c r="R8" s="17"/>
      <c r="S8" s="17"/>
      <c r="T8" s="17"/>
    </row>
    <row r="9" spans="1:20">
      <c r="A9" s="2314" t="s">
        <v>4380</v>
      </c>
      <c r="B9" s="2315"/>
      <c r="C9" s="2315"/>
      <c r="D9" s="2315"/>
      <c r="E9" s="2312"/>
      <c r="F9" s="2314" t="s">
        <v>4383</v>
      </c>
      <c r="G9" s="2311"/>
      <c r="H9" s="2311"/>
      <c r="I9" s="2311"/>
      <c r="J9" s="2311"/>
      <c r="K9" s="2311"/>
      <c r="L9" s="2311"/>
      <c r="M9" s="269"/>
      <c r="N9" s="17"/>
      <c r="O9" s="17"/>
      <c r="P9" s="17"/>
      <c r="Q9" s="17"/>
      <c r="R9" s="17"/>
      <c r="S9" s="17"/>
      <c r="T9" s="17"/>
    </row>
    <row r="10" spans="1:20">
      <c r="A10" s="2314" t="s">
        <v>1074</v>
      </c>
      <c r="B10" s="2315"/>
      <c r="C10" s="2315"/>
      <c r="D10" s="2315"/>
      <c r="E10" s="2312"/>
      <c r="F10" s="2314" t="s">
        <v>4384</v>
      </c>
      <c r="G10" s="2311"/>
      <c r="H10" s="2311"/>
      <c r="I10" s="2311"/>
      <c r="J10" s="2311"/>
      <c r="K10" s="2311"/>
      <c r="L10" s="2311"/>
      <c r="M10" s="269"/>
      <c r="N10" s="17"/>
      <c r="O10" s="17"/>
      <c r="P10" s="17"/>
      <c r="Q10" s="17"/>
      <c r="R10" s="17"/>
      <c r="S10" s="17"/>
      <c r="T10" s="17"/>
    </row>
    <row r="11" spans="1:20">
      <c r="A11" s="2314" t="s">
        <v>1075</v>
      </c>
      <c r="B11" s="2315"/>
      <c r="C11" s="2315"/>
      <c r="D11" s="2315"/>
      <c r="E11" s="2312"/>
      <c r="F11" s="72"/>
      <c r="G11" s="17"/>
      <c r="H11" s="17"/>
      <c r="I11" s="17"/>
      <c r="J11" s="17"/>
      <c r="K11" s="17"/>
      <c r="L11" s="17"/>
      <c r="M11" s="73"/>
      <c r="N11" s="17"/>
      <c r="O11" s="17"/>
      <c r="P11" s="17"/>
      <c r="Q11" s="17"/>
      <c r="R11" s="17"/>
      <c r="S11" s="17"/>
      <c r="T11" s="17"/>
    </row>
    <row r="12" spans="1:20">
      <c r="A12" s="2314" t="s">
        <v>1076</v>
      </c>
      <c r="B12" s="2315"/>
      <c r="C12" s="2315"/>
      <c r="D12" s="2315"/>
      <c r="E12" s="2312"/>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72"/>
      <c r="B14" s="98"/>
      <c r="C14" s="784" t="s">
        <v>2023</v>
      </c>
      <c r="D14" s="786" t="s">
        <v>1077</v>
      </c>
      <c r="E14" s="483" t="s">
        <v>1078</v>
      </c>
      <c r="F14" s="2342" t="s">
        <v>1079</v>
      </c>
      <c r="G14" s="2343"/>
      <c r="H14" s="2344"/>
      <c r="I14" s="98"/>
      <c r="J14" s="17" t="s">
        <v>1080</v>
      </c>
      <c r="K14" s="17"/>
      <c r="L14" s="17"/>
      <c r="M14" s="83"/>
      <c r="N14" s="17"/>
      <c r="O14" s="17"/>
      <c r="P14" s="17"/>
      <c r="Q14" s="17"/>
      <c r="R14" s="17"/>
      <c r="S14" s="17"/>
      <c r="T14" s="17"/>
    </row>
    <row r="15" spans="1:20">
      <c r="A15" s="272"/>
      <c r="B15" s="346" t="s">
        <v>1081</v>
      </c>
      <c r="C15" s="786" t="s">
        <v>1082</v>
      </c>
      <c r="D15" s="786" t="s">
        <v>1083</v>
      </c>
      <c r="E15" s="483" t="s">
        <v>1084</v>
      </c>
      <c r="F15" s="2345" t="s">
        <v>1085</v>
      </c>
      <c r="G15" s="2322"/>
      <c r="H15" s="2346"/>
      <c r="I15" s="105"/>
      <c r="J15" s="77"/>
      <c r="K15" s="77"/>
      <c r="L15" s="77"/>
      <c r="M15" s="83"/>
      <c r="N15" s="17"/>
      <c r="O15" s="17"/>
      <c r="P15" s="17"/>
      <c r="Q15" s="17"/>
      <c r="R15" s="17"/>
      <c r="S15" s="17"/>
      <c r="T15" s="17"/>
    </row>
    <row r="16" spans="1:20">
      <c r="A16" s="272"/>
      <c r="B16" s="346" t="s">
        <v>1086</v>
      </c>
      <c r="C16" s="786" t="s">
        <v>1087</v>
      </c>
      <c r="D16" s="786" t="s">
        <v>1088</v>
      </c>
      <c r="E16" s="483" t="s">
        <v>2846</v>
      </c>
      <c r="F16" s="2345" t="s">
        <v>1089</v>
      </c>
      <c r="G16" s="2322"/>
      <c r="H16" s="2346"/>
      <c r="I16" s="98" t="s">
        <v>1090</v>
      </c>
      <c r="J16" s="17"/>
      <c r="K16" s="98" t="s">
        <v>1091</v>
      </c>
      <c r="L16" s="17"/>
      <c r="M16" s="83"/>
      <c r="N16" s="17"/>
      <c r="O16" s="17"/>
      <c r="P16" s="17"/>
      <c r="Q16" s="17"/>
      <c r="R16" s="17"/>
      <c r="S16" s="17"/>
      <c r="T16" s="17"/>
    </row>
    <row r="17" spans="1:20">
      <c r="A17" s="272"/>
      <c r="B17" s="98"/>
      <c r="C17" s="786" t="s">
        <v>1092</v>
      </c>
      <c r="D17" s="786" t="s">
        <v>1093</v>
      </c>
      <c r="E17" s="73"/>
      <c r="F17" s="2345" t="s">
        <v>1094</v>
      </c>
      <c r="G17" s="2322"/>
      <c r="H17" s="2346"/>
      <c r="I17" s="98" t="s">
        <v>1095</v>
      </c>
      <c r="J17" s="17"/>
      <c r="K17" s="98" t="s">
        <v>1096</v>
      </c>
      <c r="L17" s="17"/>
      <c r="M17" s="83"/>
      <c r="N17" s="17"/>
      <c r="O17" s="17"/>
      <c r="P17" s="17"/>
      <c r="Q17" s="17"/>
      <c r="R17" s="17"/>
      <c r="S17" s="17"/>
      <c r="T17" s="17"/>
    </row>
    <row r="18" spans="1:20">
      <c r="A18" s="272"/>
      <c r="B18" s="98"/>
      <c r="C18" s="78"/>
      <c r="D18" s="78"/>
      <c r="E18" s="73"/>
      <c r="F18" s="74"/>
      <c r="G18" s="77"/>
      <c r="H18" s="17"/>
      <c r="I18" s="105"/>
      <c r="J18" s="77"/>
      <c r="K18" s="105"/>
      <c r="L18" s="77"/>
      <c r="M18" s="111"/>
      <c r="N18" s="17"/>
      <c r="O18" s="17"/>
      <c r="P18" s="17"/>
      <c r="Q18" s="17"/>
      <c r="R18" s="17"/>
      <c r="S18" s="17"/>
      <c r="T18" s="17"/>
    </row>
    <row r="19" spans="1:20">
      <c r="A19" s="272" t="s">
        <v>1964</v>
      </c>
      <c r="B19" s="98"/>
      <c r="C19" s="78"/>
      <c r="D19" s="78"/>
      <c r="E19" s="73"/>
      <c r="F19" s="87"/>
      <c r="G19" s="802" t="s">
        <v>1097</v>
      </c>
      <c r="H19" s="805" t="s">
        <v>2079</v>
      </c>
      <c r="I19" s="346" t="s">
        <v>1097</v>
      </c>
      <c r="J19" s="346" t="s">
        <v>1098</v>
      </c>
      <c r="K19" s="346" t="s">
        <v>1097</v>
      </c>
      <c r="L19" s="346" t="s">
        <v>2079</v>
      </c>
      <c r="M19" s="271" t="s">
        <v>1964</v>
      </c>
      <c r="N19" s="17"/>
      <c r="O19" s="17"/>
      <c r="P19" s="17"/>
      <c r="Q19" s="17"/>
      <c r="R19" s="17"/>
      <c r="S19" s="17"/>
      <c r="T19" s="17"/>
    </row>
    <row r="20" spans="1:20">
      <c r="A20" s="273" t="s">
        <v>1967</v>
      </c>
      <c r="B20" s="398" t="s">
        <v>3423</v>
      </c>
      <c r="C20" s="799" t="s">
        <v>3424</v>
      </c>
      <c r="D20" s="799" t="s">
        <v>3425</v>
      </c>
      <c r="E20" s="621" t="s">
        <v>3426</v>
      </c>
      <c r="F20" s="74"/>
      <c r="G20" s="800" t="s">
        <v>2672</v>
      </c>
      <c r="H20" s="398" t="s">
        <v>2673</v>
      </c>
      <c r="I20" s="398" t="s">
        <v>2674</v>
      </c>
      <c r="J20" s="398" t="s">
        <v>2675</v>
      </c>
      <c r="K20" s="398" t="s">
        <v>2676</v>
      </c>
      <c r="L20" s="398" t="s">
        <v>2677</v>
      </c>
      <c r="M20" s="274" t="s">
        <v>1967</v>
      </c>
      <c r="N20" s="17"/>
      <c r="O20" s="17"/>
      <c r="P20" s="17"/>
      <c r="Q20" s="17"/>
      <c r="R20" s="17"/>
      <c r="S20" s="17"/>
      <c r="T20" s="17"/>
    </row>
    <row r="21" spans="1:20">
      <c r="A21" s="272">
        <v>1</v>
      </c>
      <c r="B21" s="357" t="s">
        <v>1099</v>
      </c>
      <c r="C21" s="418"/>
      <c r="D21" s="419"/>
      <c r="E21" s="420"/>
      <c r="F21" s="421"/>
      <c r="G21" s="422"/>
      <c r="H21" s="423"/>
      <c r="I21" s="418"/>
      <c r="J21" s="418"/>
      <c r="K21" s="418"/>
      <c r="L21" s="418"/>
      <c r="M21" s="424">
        <v>1</v>
      </c>
      <c r="N21" s="377"/>
      <c r="O21" s="377"/>
      <c r="P21" s="17"/>
      <c r="Q21" s="17"/>
      <c r="R21" s="17"/>
      <c r="S21" s="17"/>
      <c r="T21" s="17"/>
    </row>
    <row r="22" spans="1:20">
      <c r="A22" s="272">
        <v>2</v>
      </c>
      <c r="B22" s="98"/>
      <c r="C22" s="378"/>
      <c r="D22" s="425"/>
      <c r="E22" s="426"/>
      <c r="F22" s="427"/>
      <c r="G22" s="377"/>
      <c r="H22" s="383"/>
      <c r="I22" s="378"/>
      <c r="J22" s="383"/>
      <c r="K22" s="378"/>
      <c r="L22" s="383"/>
      <c r="M22" s="424">
        <v>2</v>
      </c>
      <c r="N22" s="377"/>
      <c r="O22" s="377"/>
      <c r="P22" s="17"/>
      <c r="Q22" s="17"/>
      <c r="R22" s="17"/>
      <c r="S22" s="17"/>
      <c r="T22" s="17"/>
    </row>
    <row r="23" spans="1:20">
      <c r="A23" s="272">
        <v>3</v>
      </c>
      <c r="B23" s="98" t="s">
        <v>5264</v>
      </c>
      <c r="C23" s="378">
        <v>30000000</v>
      </c>
      <c r="D23" s="428">
        <v>5</v>
      </c>
      <c r="E23" s="429"/>
      <c r="F23" s="427"/>
      <c r="G23" s="377">
        <v>16862087</v>
      </c>
      <c r="H23" s="378">
        <v>84310435</v>
      </c>
      <c r="I23" s="378"/>
      <c r="J23" s="378"/>
      <c r="K23" s="378"/>
      <c r="L23" s="378"/>
      <c r="M23" s="424">
        <v>3</v>
      </c>
      <c r="N23" s="377"/>
      <c r="O23" s="377"/>
      <c r="P23" s="17"/>
      <c r="Q23" s="17"/>
      <c r="R23" s="17"/>
      <c r="S23" s="17"/>
      <c r="T23" s="17"/>
    </row>
    <row r="24" spans="1:20">
      <c r="A24" s="272">
        <v>4</v>
      </c>
      <c r="B24" s="98"/>
      <c r="C24" s="378"/>
      <c r="D24" s="428"/>
      <c r="E24" s="429"/>
      <c r="F24" s="427"/>
      <c r="G24" s="377"/>
      <c r="H24" s="378"/>
      <c r="I24" s="378"/>
      <c r="J24" s="378"/>
      <c r="K24" s="378"/>
      <c r="L24" s="378"/>
      <c r="M24" s="424">
        <v>4</v>
      </c>
      <c r="N24" s="377"/>
      <c r="O24" s="377"/>
      <c r="P24" s="17"/>
      <c r="Q24" s="17"/>
      <c r="R24" s="17"/>
      <c r="S24" s="17"/>
      <c r="T24" s="17"/>
    </row>
    <row r="25" spans="1:20">
      <c r="A25" s="272">
        <v>5</v>
      </c>
      <c r="B25" s="98"/>
      <c r="C25" s="378"/>
      <c r="D25" s="428"/>
      <c r="E25" s="429"/>
      <c r="F25" s="427"/>
      <c r="G25" s="377"/>
      <c r="H25" s="378"/>
      <c r="I25" s="378"/>
      <c r="J25" s="378"/>
      <c r="K25" s="378"/>
      <c r="L25" s="378"/>
      <c r="M25" s="424">
        <v>5</v>
      </c>
      <c r="N25" s="377"/>
      <c r="O25" s="377"/>
      <c r="P25" s="17"/>
      <c r="Q25" s="17"/>
      <c r="R25" s="17"/>
      <c r="S25" s="17"/>
      <c r="T25" s="17"/>
    </row>
    <row r="26" spans="1:20">
      <c r="A26" s="272">
        <v>6</v>
      </c>
      <c r="B26" s="98"/>
      <c r="C26" s="378"/>
      <c r="D26" s="428"/>
      <c r="E26" s="429"/>
      <c r="F26" s="427"/>
      <c r="G26" s="377"/>
      <c r="H26" s="378"/>
      <c r="I26" s="378"/>
      <c r="J26" s="378"/>
      <c r="K26" s="378"/>
      <c r="L26" s="378"/>
      <c r="M26" s="424">
        <v>6</v>
      </c>
      <c r="N26" s="377"/>
      <c r="O26" s="377"/>
      <c r="P26" s="17"/>
      <c r="Q26" s="17"/>
      <c r="R26" s="17"/>
      <c r="S26" s="17"/>
      <c r="T26" s="17"/>
    </row>
    <row r="27" spans="1:20">
      <c r="A27" s="272">
        <v>7</v>
      </c>
      <c r="B27" s="98"/>
      <c r="C27" s="378"/>
      <c r="D27" s="428"/>
      <c r="E27" s="429"/>
      <c r="F27" s="427"/>
      <c r="G27" s="377"/>
      <c r="H27" s="378"/>
      <c r="I27" s="378"/>
      <c r="J27" s="378"/>
      <c r="K27" s="378"/>
      <c r="L27" s="378"/>
      <c r="M27" s="424">
        <v>7</v>
      </c>
      <c r="N27" s="377"/>
      <c r="O27" s="377"/>
      <c r="P27" s="17"/>
      <c r="Q27" s="17"/>
      <c r="R27" s="17"/>
      <c r="S27" s="17"/>
      <c r="T27" s="17"/>
    </row>
    <row r="28" spans="1:20">
      <c r="A28" s="272">
        <v>8</v>
      </c>
      <c r="B28" s="98"/>
      <c r="C28" s="378"/>
      <c r="D28" s="428"/>
      <c r="E28" s="429"/>
      <c r="F28" s="427"/>
      <c r="G28" s="377"/>
      <c r="H28" s="378"/>
      <c r="I28" s="378"/>
      <c r="J28" s="378"/>
      <c r="K28" s="378"/>
      <c r="L28" s="378"/>
      <c r="M28" s="424">
        <v>8</v>
      </c>
      <c r="N28" s="377"/>
      <c r="O28" s="377"/>
      <c r="P28" s="17"/>
      <c r="Q28" s="17"/>
      <c r="R28" s="17"/>
      <c r="S28" s="17"/>
      <c r="T28" s="17"/>
    </row>
    <row r="29" spans="1:20">
      <c r="A29" s="272">
        <v>9</v>
      </c>
      <c r="B29" s="98"/>
      <c r="C29" s="378"/>
      <c r="D29" s="428"/>
      <c r="E29" s="429"/>
      <c r="F29" s="427"/>
      <c r="G29" s="377"/>
      <c r="H29" s="378"/>
      <c r="I29" s="378"/>
      <c r="J29" s="378"/>
      <c r="K29" s="378"/>
      <c r="L29" s="378"/>
      <c r="M29" s="424">
        <v>9</v>
      </c>
      <c r="N29" s="377"/>
      <c r="O29" s="377"/>
      <c r="P29" s="17"/>
      <c r="Q29" s="17"/>
      <c r="R29" s="17"/>
      <c r="S29" s="17"/>
      <c r="T29" s="17"/>
    </row>
    <row r="30" spans="1:20">
      <c r="A30" s="272">
        <v>10</v>
      </c>
      <c r="B30" s="98"/>
      <c r="C30" s="378"/>
      <c r="D30" s="428"/>
      <c r="E30" s="429"/>
      <c r="F30" s="427"/>
      <c r="G30" s="377"/>
      <c r="H30" s="378"/>
      <c r="I30" s="378"/>
      <c r="J30" s="378"/>
      <c r="K30" s="378"/>
      <c r="L30" s="378"/>
      <c r="M30" s="424">
        <v>10</v>
      </c>
      <c r="N30" s="377"/>
      <c r="O30" s="377"/>
      <c r="P30" s="17"/>
      <c r="Q30" s="17"/>
      <c r="R30" s="17"/>
      <c r="S30" s="17"/>
      <c r="T30" s="17"/>
    </row>
    <row r="31" spans="1:20">
      <c r="A31" s="272">
        <v>11</v>
      </c>
      <c r="B31" s="98"/>
      <c r="C31" s="378"/>
      <c r="D31" s="428"/>
      <c r="E31" s="429"/>
      <c r="F31" s="427"/>
      <c r="G31" s="377"/>
      <c r="H31" s="378"/>
      <c r="I31" s="378"/>
      <c r="J31" s="378"/>
      <c r="K31" s="378"/>
      <c r="L31" s="378"/>
      <c r="M31" s="424">
        <v>11</v>
      </c>
      <c r="N31" s="377"/>
      <c r="O31" s="377"/>
      <c r="P31" s="17"/>
      <c r="Q31" s="17"/>
      <c r="R31" s="17"/>
      <c r="S31" s="17"/>
      <c r="T31" s="17"/>
    </row>
    <row r="32" spans="1:20">
      <c r="A32" s="272">
        <v>12</v>
      </c>
      <c r="B32" s="98" t="s">
        <v>5265</v>
      </c>
      <c r="C32" s="378"/>
      <c r="D32" s="428"/>
      <c r="E32" s="429"/>
      <c r="F32" s="427"/>
      <c r="G32" s="377"/>
      <c r="H32" s="378"/>
      <c r="I32" s="378"/>
      <c r="J32" s="378"/>
      <c r="K32" s="378"/>
      <c r="L32" s="378"/>
      <c r="M32" s="424">
        <v>12</v>
      </c>
      <c r="N32" s="377"/>
      <c r="O32" s="377"/>
      <c r="P32" s="17"/>
      <c r="Q32" s="17"/>
      <c r="R32" s="17"/>
      <c r="S32" s="17"/>
      <c r="T32" s="17"/>
    </row>
    <row r="33" spans="1:20">
      <c r="A33" s="272">
        <v>13</v>
      </c>
      <c r="B33" s="98" t="s">
        <v>5266</v>
      </c>
      <c r="C33" s="378"/>
      <c r="D33" s="428"/>
      <c r="E33" s="429"/>
      <c r="F33" s="427"/>
      <c r="G33" s="377"/>
      <c r="H33" s="378"/>
      <c r="I33" s="378"/>
      <c r="J33" s="378"/>
      <c r="K33" s="378"/>
      <c r="L33" s="378"/>
      <c r="M33" s="424">
        <v>13</v>
      </c>
      <c r="N33" s="377"/>
      <c r="O33" s="377"/>
      <c r="P33" s="17"/>
      <c r="Q33" s="17"/>
      <c r="R33" s="17"/>
      <c r="S33" s="17"/>
      <c r="T33" s="17"/>
    </row>
    <row r="34" spans="1:20">
      <c r="A34" s="272">
        <v>14</v>
      </c>
      <c r="B34" s="98" t="s">
        <v>5432</v>
      </c>
      <c r="C34" s="378"/>
      <c r="D34" s="428"/>
      <c r="E34" s="429"/>
      <c r="F34" s="427"/>
      <c r="G34" s="377"/>
      <c r="H34" s="378"/>
      <c r="I34" s="378"/>
      <c r="J34" s="378"/>
      <c r="K34" s="378"/>
      <c r="L34" s="378"/>
      <c r="M34" s="424">
        <v>14</v>
      </c>
      <c r="N34" s="377"/>
      <c r="O34" s="377"/>
      <c r="P34" s="17"/>
      <c r="Q34" s="17"/>
      <c r="R34" s="17"/>
      <c r="S34" s="17"/>
      <c r="T34" s="17"/>
    </row>
    <row r="35" spans="1:20">
      <c r="A35" s="272">
        <v>15</v>
      </c>
      <c r="B35" s="98"/>
      <c r="C35" s="378"/>
      <c r="D35" s="428"/>
      <c r="E35" s="429"/>
      <c r="F35" s="72"/>
      <c r="G35" s="377"/>
      <c r="H35" s="378"/>
      <c r="I35" s="98"/>
      <c r="J35" s="378"/>
      <c r="K35" s="378"/>
      <c r="L35" s="378"/>
      <c r="M35" s="271">
        <v>15</v>
      </c>
      <c r="N35" s="17"/>
      <c r="O35" s="17"/>
      <c r="P35" s="17"/>
      <c r="Q35" s="17"/>
      <c r="R35" s="17"/>
      <c r="S35" s="17"/>
      <c r="T35" s="17"/>
    </row>
    <row r="36" spans="1:20">
      <c r="A36" s="272">
        <v>16</v>
      </c>
      <c r="B36" s="98"/>
      <c r="C36" s="378"/>
      <c r="D36" s="428"/>
      <c r="E36" s="429"/>
      <c r="F36" s="427"/>
      <c r="G36" s="377"/>
      <c r="H36" s="378"/>
      <c r="I36" s="378"/>
      <c r="J36" s="378"/>
      <c r="K36" s="378"/>
      <c r="L36" s="378"/>
      <c r="M36" s="424">
        <v>16</v>
      </c>
      <c r="N36" s="377"/>
      <c r="O36" s="377"/>
      <c r="P36" s="17"/>
      <c r="Q36" s="17"/>
      <c r="R36" s="17"/>
      <c r="S36" s="17"/>
      <c r="T36" s="17"/>
    </row>
    <row r="37" spans="1:20">
      <c r="A37" s="272">
        <v>17</v>
      </c>
      <c r="B37" s="98"/>
      <c r="C37" s="378"/>
      <c r="D37" s="428"/>
      <c r="E37" s="429"/>
      <c r="F37" s="72"/>
      <c r="G37" s="377"/>
      <c r="H37" s="378"/>
      <c r="I37" s="98"/>
      <c r="J37" s="378"/>
      <c r="K37" s="378"/>
      <c r="L37" s="378"/>
      <c r="M37" s="424">
        <v>17</v>
      </c>
      <c r="N37" s="17"/>
      <c r="O37" s="17"/>
      <c r="P37" s="17"/>
      <c r="Q37" s="17"/>
      <c r="R37" s="17"/>
      <c r="S37" s="17"/>
      <c r="T37" s="17"/>
    </row>
    <row r="38" spans="1:20">
      <c r="A38" s="272">
        <v>18</v>
      </c>
      <c r="B38" s="98"/>
      <c r="C38" s="378"/>
      <c r="D38" s="428"/>
      <c r="E38" s="429"/>
      <c r="F38" s="427"/>
      <c r="G38" s="377"/>
      <c r="H38" s="378"/>
      <c r="I38" s="378"/>
      <c r="J38" s="378"/>
      <c r="K38" s="378"/>
      <c r="L38" s="378"/>
      <c r="M38" s="424">
        <v>18</v>
      </c>
      <c r="N38" s="377"/>
      <c r="O38" s="377"/>
      <c r="P38" s="17"/>
      <c r="Q38" s="17"/>
      <c r="R38" s="17"/>
      <c r="S38" s="17"/>
      <c r="T38" s="17"/>
    </row>
    <row r="39" spans="1:20">
      <c r="A39" s="272">
        <v>19</v>
      </c>
      <c r="B39" s="98"/>
      <c r="C39" s="388"/>
      <c r="D39" s="428"/>
      <c r="E39" s="429"/>
      <c r="F39" s="427"/>
      <c r="G39" s="430"/>
      <c r="H39" s="378"/>
      <c r="I39" s="378"/>
      <c r="J39" s="378"/>
      <c r="K39" s="378"/>
      <c r="L39" s="378"/>
      <c r="M39" s="424">
        <v>19</v>
      </c>
      <c r="N39" s="377"/>
      <c r="O39" s="377"/>
      <c r="P39" s="17"/>
      <c r="Q39" s="17"/>
      <c r="R39" s="17"/>
      <c r="S39" s="17"/>
      <c r="T39" s="17"/>
    </row>
    <row r="40" spans="1:20">
      <c r="A40" s="272">
        <v>20</v>
      </c>
      <c r="B40" s="346" t="s">
        <v>2657</v>
      </c>
      <c r="C40" s="322">
        <f>SUM(C21:C39)</f>
        <v>30000000</v>
      </c>
      <c r="D40" s="388"/>
      <c r="E40" s="429"/>
      <c r="F40" s="431"/>
      <c r="G40" s="323">
        <f t="shared" ref="G40:L40" si="0">SUM(G21:G39)</f>
        <v>16862087</v>
      </c>
      <c r="H40" s="319">
        <f t="shared" si="0"/>
        <v>84310435</v>
      </c>
      <c r="I40" s="322">
        <f t="shared" si="0"/>
        <v>0</v>
      </c>
      <c r="J40" s="319">
        <f t="shared" si="0"/>
        <v>0</v>
      </c>
      <c r="K40" s="322">
        <f t="shared" si="0"/>
        <v>0</v>
      </c>
      <c r="L40" s="319">
        <f t="shared" si="0"/>
        <v>0</v>
      </c>
      <c r="M40" s="424">
        <v>20</v>
      </c>
      <c r="N40" s="377"/>
      <c r="O40" s="377"/>
      <c r="P40" s="17"/>
      <c r="Q40" s="17"/>
      <c r="R40" s="17"/>
      <c r="S40" s="17"/>
      <c r="T40" s="17"/>
    </row>
    <row r="41" spans="1:20">
      <c r="A41" s="272">
        <v>21</v>
      </c>
      <c r="B41" s="432"/>
      <c r="C41" s="433"/>
      <c r="D41" s="434"/>
      <c r="E41" s="435"/>
      <c r="F41" s="436"/>
      <c r="G41" s="437"/>
      <c r="H41" s="433"/>
      <c r="I41" s="433"/>
      <c r="J41" s="433"/>
      <c r="K41" s="433"/>
      <c r="L41" s="433"/>
      <c r="M41" s="424">
        <v>21</v>
      </c>
      <c r="N41" s="377"/>
      <c r="O41" s="377"/>
      <c r="P41" s="17"/>
      <c r="Q41" s="17"/>
      <c r="R41" s="17"/>
      <c r="S41" s="17"/>
      <c r="T41" s="17"/>
    </row>
    <row r="42" spans="1:20">
      <c r="A42" s="272">
        <v>22</v>
      </c>
      <c r="B42" s="357" t="s">
        <v>1100</v>
      </c>
      <c r="C42" s="418"/>
      <c r="D42" s="419"/>
      <c r="E42" s="438"/>
      <c r="F42" s="421"/>
      <c r="G42" s="422"/>
      <c r="H42" s="418"/>
      <c r="I42" s="418"/>
      <c r="J42" s="418"/>
      <c r="K42" s="418"/>
      <c r="L42" s="418"/>
      <c r="M42" s="424">
        <v>22</v>
      </c>
      <c r="N42" s="377"/>
      <c r="O42" s="377"/>
      <c r="P42" s="17"/>
      <c r="Q42" s="17"/>
      <c r="R42" s="17"/>
      <c r="S42" s="17"/>
      <c r="T42" s="17"/>
    </row>
    <row r="43" spans="1:20">
      <c r="A43" s="272">
        <v>23</v>
      </c>
      <c r="B43" s="98"/>
      <c r="C43" s="378"/>
      <c r="D43" s="425"/>
      <c r="E43" s="426"/>
      <c r="F43" s="427"/>
      <c r="G43" s="377"/>
      <c r="H43" s="383"/>
      <c r="I43" s="378"/>
      <c r="J43" s="383"/>
      <c r="K43" s="378"/>
      <c r="L43" s="383"/>
      <c r="M43" s="424">
        <v>23</v>
      </c>
      <c r="N43" s="377"/>
      <c r="O43" s="377"/>
      <c r="P43" s="17"/>
      <c r="Q43" s="17"/>
      <c r="R43" s="17"/>
      <c r="S43" s="17"/>
      <c r="T43" s="17"/>
    </row>
    <row r="44" spans="1:20">
      <c r="A44" s="272">
        <v>24</v>
      </c>
      <c r="B44" s="98" t="s">
        <v>5430</v>
      </c>
      <c r="C44" s="378">
        <v>1</v>
      </c>
      <c r="D44" s="388">
        <v>100</v>
      </c>
      <c r="E44" s="382"/>
      <c r="F44" s="427"/>
      <c r="G44" s="377">
        <v>1</v>
      </c>
      <c r="H44" s="378">
        <v>100</v>
      </c>
      <c r="I44" s="378"/>
      <c r="J44" s="378"/>
      <c r="K44" s="378"/>
      <c r="L44" s="378"/>
      <c r="M44" s="424">
        <v>24</v>
      </c>
      <c r="N44" s="377"/>
      <c r="O44" s="377"/>
      <c r="P44" s="17"/>
      <c r="Q44" s="17"/>
      <c r="R44" s="17"/>
      <c r="S44" s="17"/>
      <c r="T44" s="17"/>
    </row>
    <row r="45" spans="1:20">
      <c r="A45" s="272">
        <v>25</v>
      </c>
      <c r="B45" s="98"/>
      <c r="C45" s="378"/>
      <c r="D45" s="388"/>
      <c r="E45" s="382"/>
      <c r="F45" s="427"/>
      <c r="G45" s="377"/>
      <c r="H45" s="378"/>
      <c r="I45" s="378"/>
      <c r="J45" s="378"/>
      <c r="K45" s="378"/>
      <c r="L45" s="378"/>
      <c r="M45" s="424">
        <v>25</v>
      </c>
      <c r="N45" s="377"/>
      <c r="O45" s="377"/>
      <c r="P45" s="17"/>
      <c r="Q45" s="17"/>
      <c r="R45" s="17"/>
      <c r="S45" s="17"/>
      <c r="T45" s="17"/>
    </row>
    <row r="46" spans="1:20">
      <c r="A46" s="272">
        <v>26</v>
      </c>
      <c r="B46" s="98"/>
      <c r="C46" s="378"/>
      <c r="D46" s="388"/>
      <c r="E46" s="382"/>
      <c r="F46" s="427"/>
      <c r="G46" s="377"/>
      <c r="H46" s="378"/>
      <c r="I46" s="378"/>
      <c r="J46" s="378"/>
      <c r="K46" s="378"/>
      <c r="L46" s="378"/>
      <c r="M46" s="424">
        <v>26</v>
      </c>
      <c r="N46" s="377"/>
      <c r="O46" s="377"/>
      <c r="P46" s="17"/>
      <c r="Q46" s="17"/>
      <c r="R46" s="17"/>
      <c r="S46" s="17"/>
      <c r="T46" s="17"/>
    </row>
    <row r="47" spans="1:20">
      <c r="A47" s="272">
        <v>27</v>
      </c>
      <c r="B47" s="98"/>
      <c r="C47" s="378"/>
      <c r="D47" s="388"/>
      <c r="E47" s="382"/>
      <c r="F47" s="427"/>
      <c r="G47" s="377"/>
      <c r="H47" s="378"/>
      <c r="I47" s="378"/>
      <c r="J47" s="378"/>
      <c r="K47" s="378"/>
      <c r="L47" s="378"/>
      <c r="M47" s="424">
        <v>27</v>
      </c>
      <c r="N47" s="377"/>
      <c r="O47" s="377"/>
      <c r="P47" s="17"/>
      <c r="Q47" s="17"/>
      <c r="R47" s="17"/>
      <c r="S47" s="17"/>
      <c r="T47" s="17"/>
    </row>
    <row r="48" spans="1:20">
      <c r="A48" s="272">
        <v>28</v>
      </c>
      <c r="B48" s="98"/>
      <c r="C48" s="378"/>
      <c r="D48" s="388"/>
      <c r="E48" s="382"/>
      <c r="F48" s="427"/>
      <c r="G48" s="377"/>
      <c r="H48" s="378"/>
      <c r="I48" s="378"/>
      <c r="J48" s="378"/>
      <c r="K48" s="378"/>
      <c r="L48" s="378"/>
      <c r="M48" s="424">
        <v>28</v>
      </c>
      <c r="N48" s="377"/>
      <c r="O48" s="377"/>
      <c r="P48" s="17"/>
      <c r="Q48" s="17"/>
      <c r="R48" s="17"/>
      <c r="S48" s="17"/>
      <c r="T48" s="17"/>
    </row>
    <row r="49" spans="1:20">
      <c r="A49" s="272">
        <v>29</v>
      </c>
      <c r="B49" s="98"/>
      <c r="C49" s="378"/>
      <c r="D49" s="388"/>
      <c r="E49" s="382"/>
      <c r="F49" s="427"/>
      <c r="G49" s="377"/>
      <c r="H49" s="378"/>
      <c r="I49" s="378"/>
      <c r="J49" s="378"/>
      <c r="K49" s="378"/>
      <c r="L49" s="378"/>
      <c r="M49" s="424">
        <v>29</v>
      </c>
      <c r="N49" s="377"/>
      <c r="O49" s="377"/>
      <c r="P49" s="17"/>
      <c r="Q49" s="17"/>
      <c r="R49" s="17"/>
      <c r="S49" s="17"/>
      <c r="T49" s="17"/>
    </row>
    <row r="50" spans="1:20">
      <c r="A50" s="272">
        <v>30</v>
      </c>
      <c r="B50" s="98"/>
      <c r="C50" s="378"/>
      <c r="D50" s="388"/>
      <c r="E50" s="382"/>
      <c r="F50" s="427"/>
      <c r="G50" s="377"/>
      <c r="H50" s="378"/>
      <c r="I50" s="378"/>
      <c r="J50" s="378"/>
      <c r="K50" s="378"/>
      <c r="L50" s="378"/>
      <c r="M50" s="271">
        <v>30</v>
      </c>
      <c r="N50" s="17"/>
      <c r="O50" s="17"/>
      <c r="P50" s="17"/>
      <c r="Q50" s="17"/>
      <c r="R50" s="17"/>
      <c r="S50" s="17"/>
      <c r="T50" s="17"/>
    </row>
    <row r="51" spans="1:20">
      <c r="A51" s="272">
        <v>31</v>
      </c>
      <c r="B51" s="98"/>
      <c r="C51" s="378"/>
      <c r="D51" s="388"/>
      <c r="E51" s="382"/>
      <c r="F51" s="427"/>
      <c r="G51" s="377"/>
      <c r="H51" s="378"/>
      <c r="I51" s="378"/>
      <c r="J51" s="378"/>
      <c r="K51" s="378"/>
      <c r="L51" s="378"/>
      <c r="M51" s="271">
        <v>31</v>
      </c>
      <c r="N51" s="17"/>
      <c r="O51" s="17"/>
      <c r="P51" s="17"/>
      <c r="Q51" s="17"/>
      <c r="R51" s="17"/>
      <c r="S51" s="17"/>
      <c r="T51" s="17"/>
    </row>
    <row r="52" spans="1:20">
      <c r="A52" s="272">
        <v>32</v>
      </c>
      <c r="B52" s="98"/>
      <c r="C52" s="378"/>
      <c r="D52" s="388"/>
      <c r="E52" s="382"/>
      <c r="F52" s="427"/>
      <c r="G52" s="377"/>
      <c r="H52" s="378"/>
      <c r="I52" s="378"/>
      <c r="J52" s="378"/>
      <c r="K52" s="378"/>
      <c r="L52" s="378"/>
      <c r="M52" s="271">
        <v>32</v>
      </c>
      <c r="N52" s="17"/>
      <c r="O52" s="17"/>
      <c r="P52" s="17"/>
      <c r="Q52" s="17"/>
      <c r="R52" s="17"/>
      <c r="S52" s="17"/>
      <c r="T52" s="17"/>
    </row>
    <row r="53" spans="1:20">
      <c r="A53" s="272">
        <v>33</v>
      </c>
      <c r="B53" s="98" t="s">
        <v>5431</v>
      </c>
      <c r="C53" s="378"/>
      <c r="D53" s="388"/>
      <c r="E53" s="382"/>
      <c r="F53" s="427"/>
      <c r="G53" s="377"/>
      <c r="H53" s="378"/>
      <c r="I53" s="378"/>
      <c r="J53" s="378"/>
      <c r="K53" s="378"/>
      <c r="L53" s="378"/>
      <c r="M53" s="271">
        <v>33</v>
      </c>
      <c r="N53" s="17"/>
      <c r="O53" s="17"/>
      <c r="P53" s="17"/>
      <c r="Q53" s="17"/>
      <c r="R53" s="17"/>
      <c r="S53" s="17"/>
      <c r="T53" s="17"/>
    </row>
    <row r="54" spans="1:20">
      <c r="A54" s="272">
        <v>34</v>
      </c>
      <c r="B54" s="98" t="s">
        <v>5499</v>
      </c>
      <c r="C54" s="378"/>
      <c r="D54" s="388"/>
      <c r="E54" s="382"/>
      <c r="F54" s="427"/>
      <c r="G54" s="377"/>
      <c r="H54" s="378"/>
      <c r="I54" s="378"/>
      <c r="J54" s="378"/>
      <c r="K54" s="378"/>
      <c r="L54" s="378"/>
      <c r="M54" s="271">
        <v>34</v>
      </c>
      <c r="N54" s="17"/>
      <c r="O54" s="17"/>
      <c r="P54" s="17"/>
      <c r="Q54" s="17"/>
      <c r="R54" s="17"/>
      <c r="S54" s="17"/>
      <c r="T54" s="17"/>
    </row>
    <row r="55" spans="1:20">
      <c r="A55" s="272">
        <v>35</v>
      </c>
      <c r="B55" s="98" t="s">
        <v>5500</v>
      </c>
      <c r="C55" s="378"/>
      <c r="D55" s="388"/>
      <c r="E55" s="382"/>
      <c r="F55" s="427"/>
      <c r="G55" s="377"/>
      <c r="H55" s="378"/>
      <c r="I55" s="378"/>
      <c r="J55" s="378"/>
      <c r="K55" s="378"/>
      <c r="L55" s="378"/>
      <c r="M55" s="271">
        <v>35</v>
      </c>
      <c r="N55" s="17"/>
      <c r="O55" s="17"/>
      <c r="P55" s="17"/>
      <c r="Q55" s="17"/>
      <c r="R55" s="17"/>
      <c r="S55" s="17"/>
      <c r="T55" s="17"/>
    </row>
    <row r="56" spans="1:20">
      <c r="A56" s="272">
        <v>36</v>
      </c>
      <c r="B56" s="98"/>
      <c r="C56" s="378"/>
      <c r="D56" s="388"/>
      <c r="E56" s="382"/>
      <c r="F56" s="427"/>
      <c r="G56" s="377"/>
      <c r="H56" s="378"/>
      <c r="I56" s="378"/>
      <c r="J56" s="378"/>
      <c r="K56" s="378"/>
      <c r="L56" s="378"/>
      <c r="M56" s="271">
        <v>36</v>
      </c>
      <c r="N56" s="17"/>
      <c r="O56" s="17"/>
      <c r="P56" s="17"/>
      <c r="Q56" s="17"/>
      <c r="R56" s="17"/>
      <c r="S56" s="17"/>
      <c r="T56" s="17"/>
    </row>
    <row r="57" spans="1:20">
      <c r="A57" s="272">
        <v>37</v>
      </c>
      <c r="B57" s="378"/>
      <c r="C57" s="378"/>
      <c r="D57" s="388"/>
      <c r="E57" s="382"/>
      <c r="F57" s="427"/>
      <c r="G57" s="377"/>
      <c r="H57" s="378"/>
      <c r="I57" s="378"/>
      <c r="J57" s="378"/>
      <c r="K57" s="378"/>
      <c r="L57" s="378"/>
      <c r="M57" s="271">
        <v>37</v>
      </c>
      <c r="N57" s="17"/>
      <c r="O57" s="17"/>
      <c r="P57" s="17"/>
      <c r="Q57" s="17"/>
      <c r="R57" s="17"/>
      <c r="S57" s="17"/>
      <c r="T57" s="17"/>
    </row>
    <row r="58" spans="1:20">
      <c r="A58" s="272">
        <v>38</v>
      </c>
      <c r="B58" s="378"/>
      <c r="C58" s="378"/>
      <c r="D58" s="388"/>
      <c r="E58" s="382"/>
      <c r="F58" s="427"/>
      <c r="G58" s="377"/>
      <c r="H58" s="378"/>
      <c r="I58" s="378"/>
      <c r="J58" s="378"/>
      <c r="K58" s="378"/>
      <c r="L58" s="378"/>
      <c r="M58" s="271">
        <v>38</v>
      </c>
      <c r="N58" s="17"/>
      <c r="O58" s="17"/>
      <c r="P58" s="17"/>
      <c r="Q58" s="17"/>
      <c r="R58" s="17"/>
      <c r="S58" s="17"/>
      <c r="T58" s="17"/>
    </row>
    <row r="59" spans="1:20">
      <c r="A59" s="272">
        <v>39</v>
      </c>
      <c r="B59" s="378"/>
      <c r="C59" s="378"/>
      <c r="D59" s="388"/>
      <c r="E59" s="382"/>
      <c r="F59" s="427"/>
      <c r="G59" s="377"/>
      <c r="H59" s="378"/>
      <c r="I59" s="378"/>
      <c r="J59" s="378"/>
      <c r="K59" s="378"/>
      <c r="L59" s="378"/>
      <c r="M59" s="271">
        <v>39</v>
      </c>
      <c r="N59" s="17"/>
      <c r="O59" s="17"/>
      <c r="P59" s="17"/>
      <c r="Q59" s="17"/>
      <c r="R59" s="17"/>
      <c r="S59" s="17"/>
      <c r="T59" s="17"/>
    </row>
    <row r="60" spans="1:20">
      <c r="A60" s="272">
        <v>40</v>
      </c>
      <c r="B60" s="378"/>
      <c r="C60" s="378"/>
      <c r="D60" s="388"/>
      <c r="E60" s="382"/>
      <c r="F60" s="427"/>
      <c r="G60" s="377"/>
      <c r="H60" s="378"/>
      <c r="I60" s="378"/>
      <c r="J60" s="378"/>
      <c r="K60" s="378"/>
      <c r="L60" s="378"/>
      <c r="M60" s="271">
        <v>40</v>
      </c>
      <c r="N60" s="17"/>
      <c r="O60" s="17"/>
      <c r="P60" s="17"/>
      <c r="Q60" s="17"/>
      <c r="R60" s="17"/>
      <c r="S60" s="17"/>
      <c r="T60" s="17"/>
    </row>
    <row r="61" spans="1:20">
      <c r="A61" s="272">
        <v>41</v>
      </c>
      <c r="B61" s="346" t="s">
        <v>2657</v>
      </c>
      <c r="C61" s="322">
        <f>SUM(C42:C60)</f>
        <v>1</v>
      </c>
      <c r="D61" s="428"/>
      <c r="E61" s="429"/>
      <c r="F61" s="315"/>
      <c r="G61" s="323">
        <f t="shared" ref="G61:L61" si="1">SUM(G42:G60)</f>
        <v>1</v>
      </c>
      <c r="H61" s="319">
        <f t="shared" si="1"/>
        <v>100</v>
      </c>
      <c r="I61" s="322">
        <f t="shared" si="1"/>
        <v>0</v>
      </c>
      <c r="J61" s="319">
        <f t="shared" si="1"/>
        <v>0</v>
      </c>
      <c r="K61" s="322">
        <f t="shared" si="1"/>
        <v>0</v>
      </c>
      <c r="L61" s="319">
        <f t="shared" si="1"/>
        <v>0</v>
      </c>
      <c r="M61" s="271">
        <v>41</v>
      </c>
      <c r="N61" s="17"/>
      <c r="O61" s="17"/>
      <c r="P61" s="17"/>
      <c r="Q61" s="17"/>
      <c r="R61" s="17"/>
      <c r="S61" s="17"/>
      <c r="T61" s="17"/>
    </row>
    <row r="62" spans="1:20" ht="15.75" thickBot="1">
      <c r="A62" s="407">
        <v>42</v>
      </c>
      <c r="B62" s="343"/>
      <c r="C62" s="343"/>
      <c r="D62" s="439"/>
      <c r="E62" s="440"/>
      <c r="F62" s="441"/>
      <c r="G62" s="344"/>
      <c r="H62" s="343"/>
      <c r="I62" s="343"/>
      <c r="J62" s="343"/>
      <c r="K62" s="343"/>
      <c r="L62" s="343"/>
      <c r="M62" s="312">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2324" t="s">
        <v>1101</v>
      </c>
      <c r="B64" s="2324"/>
      <c r="C64" s="17"/>
      <c r="D64" s="17"/>
      <c r="E64" s="17"/>
      <c r="F64" s="2324" t="str">
        <f>A64</f>
        <v>FERC FORM NO. 1 (ED. 12- 91) NYPSC-Modified-96</v>
      </c>
      <c r="G64" s="2324"/>
      <c r="H64" s="2324"/>
      <c r="I64" s="2324"/>
      <c r="J64" s="17"/>
      <c r="K64" s="17"/>
      <c r="L64" s="17"/>
      <c r="M64" s="17"/>
      <c r="N64" s="17"/>
      <c r="O64" s="17"/>
      <c r="P64" s="17"/>
      <c r="Q64" s="17"/>
      <c r="R64" s="17"/>
      <c r="S64" s="17"/>
      <c r="T64" s="17"/>
    </row>
    <row r="65" spans="1:20">
      <c r="A65" s="69" t="s">
        <v>1102</v>
      </c>
      <c r="B65" s="69"/>
      <c r="C65" s="69"/>
      <c r="D65" s="69"/>
      <c r="E65" s="69"/>
      <c r="F65" s="69" t="s">
        <v>1103</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customSheetViews>
    <customSheetView guid="{98C50475-4C04-4614-833E-ABC6EEFF4E8E}" scale="85" colorId="22" showPageBreaks="1" printArea="1" topLeftCell="B26">
      <selection activeCell="E58" sqref="E58"/>
      <colBreaks count="1" manualBreakCount="1">
        <brk id="5" max="64" man="1"/>
      </colBreaks>
      <pageMargins left="0.5" right="0.5" top="0.5" bottom="0.5" header="0.5" footer="0.5"/>
      <printOptions horizontalCentered="1" verticalCentered="1"/>
      <pageSetup scale="70" fitToWidth="2" orientation="portrait" r:id="rId1"/>
      <headerFooter alignWithMargins="0"/>
    </customSheetView>
    <customSheetView guid="{C6EFCE4C-D5CB-4C1D-A286-0DC52BE770F9}" scale="85" colorId="22" showPageBreaks="1" printArea="1">
      <selection activeCell="B29" sqref="B29"/>
      <colBreaks count="1" manualBreakCount="1">
        <brk id="5" max="64" man="1"/>
      </colBreaks>
      <pageMargins left="0.5" right="0.5" top="0.5" bottom="0.5" header="0.5" footer="0.5"/>
      <printOptions horizontalCentered="1" verticalCentered="1"/>
      <pageSetup scale="70" fitToWidth="2" orientation="portrait" horizontalDpi="300" verticalDpi="300" r:id="rId2"/>
      <headerFooter alignWithMargins="0"/>
    </customSheetView>
    <customSheetView guid="{4BC658A1-0B43-4474-B09F-01138A2D4649}" scale="85" colorId="22" showPageBreaks="1">
      <selection activeCell="L23" sqref="L23"/>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3"/>
      <headerFooter alignWithMargins="0"/>
    </customSheetView>
    <customSheetView guid="{615B5AE4-EF39-45E8-9166-92037A1A48C3}"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4"/>
      <headerFooter alignWithMargins="0"/>
    </customSheetView>
    <customSheetView guid="{5615FF12-3AD0-401B-9520-85684B49B8C2}" scale="85" colorId="22">
      <colBreaks count="1" manualBreakCount="1">
        <brk id="5" max="64" man="1"/>
      </colBreaks>
      <pageMargins left="0.5" right="0.5" top="0.5" bottom="0.5" header="0.5" footer="0.5"/>
      <printOptions horizontalCentered="1" verticalCentered="1"/>
      <pageSetup scale="70" fitToWidth="2" orientation="portrait" horizontalDpi="300" verticalDpi="300" r:id="rId5"/>
      <headerFooter alignWithMargins="0"/>
    </customSheetView>
    <customSheetView guid="{770BB473-BE5C-4268-9ADA-B2B104B49C99}"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6"/>
      <headerFooter alignWithMargins="0"/>
    </customSheetView>
    <customSheetView guid="{2DCD765F-7FFB-4119-8ABA-95F832C93250}" scale="85" colorId="22" showPageBreaks="1" printArea="1">
      <colBreaks count="1" manualBreakCount="1">
        <brk id="5" max="64" man="1"/>
      </colBreaks>
      <pageMargins left="0.5" right="0.5" top="0.5" bottom="0.5" header="0.5" footer="0.5"/>
      <printOptions horizontalCentered="1" verticalCentered="1"/>
      <pageSetup scale="70" fitToWidth="2" orientation="portrait" horizontalDpi="300" verticalDpi="300" r:id="rId7"/>
      <headerFooter alignWithMargins="0"/>
    </customSheetView>
    <customSheetView guid="{9A54DEF0-DEC4-4137-89B1-509D03916E27}" scale="85" colorId="22">
      <selection activeCell="B29" sqref="B29"/>
      <colBreaks count="2" manualBreakCount="2">
        <brk id="5" max="64" man="1"/>
        <brk id="13" max="1048575" man="1"/>
      </colBreaks>
      <pageMargins left="0.5" right="0.5" top="0.5" bottom="0.5" header="0.5" footer="0.5"/>
      <printOptions horizontalCentered="1" verticalCentered="1"/>
      <pageSetup scale="70" fitToWidth="2" orientation="portrait" r:id="rId8"/>
      <headerFooter alignWithMargins="0"/>
    </customSheetView>
    <customSheetView guid="{3F1C1F7F-1627-415A-A980-D9471073F5DE}" scale="85" colorId="22" showPageBreaks="1">
      <selection activeCell="B29" sqref="B29"/>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9"/>
      <headerFooter alignWithMargins="0"/>
    </customSheetView>
    <customSheetView guid="{139C5046-2F46-48F5-A0B9-76AEA7D78668}" scale="85" colorId="22">
      <selection activeCell="B29" sqref="B29"/>
      <colBreaks count="2" manualBreakCount="2">
        <brk id="5" max="64" man="1"/>
        <brk id="13" max="1048575" man="1"/>
      </colBreaks>
      <pageMargins left="0.5" right="0.5" top="0.5" bottom="0.5" header="0.5" footer="0.5"/>
      <printOptions horizontalCentered="1" verticalCentered="1"/>
      <pageSetup scale="70" fitToWidth="2" orientation="portrait" r:id="rId10"/>
      <headerFooter alignWithMargins="0"/>
    </customSheetView>
    <customSheetView guid="{B81AA01E-C0DE-4A87-A251-E1F5DB0B073A}" scale="85" colorId="22" topLeftCell="D1">
      <selection activeCell="L23" sqref="L23"/>
      <colBreaks count="2" manualBreakCount="2">
        <brk id="5" max="64" man="1"/>
        <brk id="13" max="1048575" man="1"/>
      </colBreaks>
      <pageMargins left="0.5" right="0.5" top="0.5" bottom="0.5" header="0.5" footer="0.5"/>
      <printOptions horizontalCentered="1" verticalCentered="1"/>
      <pageSetup scale="70" fitToWidth="2" orientation="portrait" horizontalDpi="300" verticalDpi="300" r:id="rId11"/>
      <headerFooter alignWithMargins="0"/>
    </customSheetView>
  </customSheetViews>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r:id="rId12"/>
  <headerFooter alignWithMargins="0"/>
  <colBreaks count="1" manualBreakCount="1">
    <brk id="5" max="6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64"/>
  <sheetViews>
    <sheetView defaultGridColor="0" topLeftCell="A28" colorId="22" zoomScale="85" zoomScaleNormal="85" workbookViewId="0"/>
  </sheetViews>
  <sheetFormatPr defaultColWidth="9.6640625" defaultRowHeight="15"/>
  <cols>
    <col min="1" max="1" width="4.6640625" style="9" customWidth="1"/>
    <col min="2" max="2" width="30.6640625" style="9" customWidth="1"/>
    <col min="3" max="3" width="24.6640625" style="9" customWidth="1"/>
    <col min="4" max="5" width="22.6640625" style="9" customWidth="1"/>
    <col min="6" max="16384" width="9.6640625" style="9"/>
  </cols>
  <sheetData>
    <row r="1" spans="1:5">
      <c r="A1" s="29"/>
      <c r="B1" s="66"/>
      <c r="C1" s="263" t="s">
        <v>3735</v>
      </c>
      <c r="D1" s="262" t="s">
        <v>2038</v>
      </c>
      <c r="E1" s="67" t="s">
        <v>2039</v>
      </c>
    </row>
    <row r="2" spans="1:5">
      <c r="A2" s="72" t="str">
        <f>'Data Sheet'!$C$25</f>
        <v>Central Hudson Gas &amp; Electric</v>
      </c>
      <c r="B2" s="17"/>
      <c r="C2" s="98" t="s">
        <v>1297</v>
      </c>
      <c r="D2" s="78" t="s">
        <v>3760</v>
      </c>
      <c r="E2" s="73"/>
    </row>
    <row r="3" spans="1:5" ht="15" customHeight="1">
      <c r="A3" s="74"/>
      <c r="B3" s="77"/>
      <c r="C3" s="98" t="s">
        <v>1298</v>
      </c>
      <c r="D3" s="847" t="str">
        <f>'Data Sheet'!$C$40</f>
        <v>4/15/2015</v>
      </c>
      <c r="E3" s="111" t="str">
        <f>'Data Sheet'!$C$38</f>
        <v>12/31/14</v>
      </c>
    </row>
    <row r="4" spans="1:5" ht="15" customHeight="1">
      <c r="A4" s="2342" t="s">
        <v>1104</v>
      </c>
      <c r="B4" s="2343"/>
      <c r="C4" s="2343"/>
      <c r="D4" s="2343"/>
      <c r="E4" s="2356"/>
    </row>
    <row r="5" spans="1:5">
      <c r="A5" s="2345" t="s">
        <v>1105</v>
      </c>
      <c r="B5" s="2357"/>
      <c r="C5" s="2357"/>
      <c r="D5" s="2357"/>
      <c r="E5" s="2358"/>
    </row>
    <row r="6" spans="1:5">
      <c r="A6" s="2359" t="s">
        <v>1106</v>
      </c>
      <c r="B6" s="2360"/>
      <c r="C6" s="2360"/>
      <c r="D6" s="2360"/>
      <c r="E6" s="2361"/>
    </row>
    <row r="7" spans="1:5">
      <c r="A7" s="2362" t="s">
        <v>4386</v>
      </c>
      <c r="B7" s="2363"/>
      <c r="C7" s="2363"/>
      <c r="D7" s="2349" t="s">
        <v>4388</v>
      </c>
      <c r="E7" s="2350"/>
    </row>
    <row r="8" spans="1:5">
      <c r="A8" s="2323" t="s">
        <v>1107</v>
      </c>
      <c r="B8" s="2355"/>
      <c r="C8" s="2355"/>
      <c r="D8" s="994" t="s">
        <v>4389</v>
      </c>
      <c r="E8" s="995"/>
    </row>
    <row r="9" spans="1:5">
      <c r="A9" s="2323" t="s">
        <v>4385</v>
      </c>
      <c r="B9" s="2355"/>
      <c r="C9" s="2355"/>
      <c r="D9" s="2351" t="s">
        <v>4390</v>
      </c>
      <c r="E9" s="2352"/>
    </row>
    <row r="10" spans="1:5">
      <c r="A10" s="2323" t="s">
        <v>4394</v>
      </c>
      <c r="B10" s="2355"/>
      <c r="C10" s="2355"/>
      <c r="D10" s="2351" t="s">
        <v>4387</v>
      </c>
      <c r="E10" s="2352"/>
    </row>
    <row r="11" spans="1:5">
      <c r="A11" s="2323" t="s">
        <v>4395</v>
      </c>
      <c r="B11" s="2355"/>
      <c r="C11" s="2355"/>
      <c r="D11" s="2351" t="s">
        <v>4391</v>
      </c>
      <c r="E11" s="2352"/>
    </row>
    <row r="12" spans="1:5">
      <c r="A12" s="2323" t="s">
        <v>4396</v>
      </c>
      <c r="B12" s="2355"/>
      <c r="C12" s="2355"/>
      <c r="D12" s="2351" t="s">
        <v>4392</v>
      </c>
      <c r="E12" s="2352"/>
    </row>
    <row r="13" spans="1:5">
      <c r="A13" s="2347" t="s">
        <v>2025</v>
      </c>
      <c r="B13" s="2348"/>
      <c r="C13" s="2348"/>
      <c r="D13" s="2353" t="s">
        <v>4393</v>
      </c>
      <c r="E13" s="2354"/>
    </row>
    <row r="14" spans="1:5">
      <c r="A14" s="412" t="s">
        <v>1964</v>
      </c>
      <c r="B14" s="89" t="s">
        <v>1108</v>
      </c>
      <c r="C14" s="89"/>
      <c r="D14" s="784" t="s">
        <v>1109</v>
      </c>
      <c r="E14" s="785" t="s">
        <v>2079</v>
      </c>
    </row>
    <row r="15" spans="1:5">
      <c r="A15" s="334" t="s">
        <v>1967</v>
      </c>
      <c r="B15" s="77" t="s">
        <v>1110</v>
      </c>
      <c r="C15" s="77"/>
      <c r="D15" s="799" t="s">
        <v>3424</v>
      </c>
      <c r="E15" s="621" t="s">
        <v>3425</v>
      </c>
    </row>
    <row r="16" spans="1:5">
      <c r="A16" s="412">
        <v>1</v>
      </c>
      <c r="B16" s="349" t="s">
        <v>1111</v>
      </c>
      <c r="C16" s="17"/>
      <c r="D16" s="388"/>
      <c r="E16" s="382"/>
    </row>
    <row r="17" spans="1:5">
      <c r="A17" s="333">
        <v>2</v>
      </c>
      <c r="B17" s="17"/>
      <c r="C17" s="17"/>
      <c r="D17" s="388"/>
      <c r="E17" s="387"/>
    </row>
    <row r="18" spans="1:5">
      <c r="A18" s="333">
        <v>3</v>
      </c>
      <c r="B18" s="17"/>
      <c r="C18" s="17"/>
      <c r="D18" s="388"/>
      <c r="E18" s="382"/>
    </row>
    <row r="19" spans="1:5">
      <c r="A19" s="333">
        <v>4</v>
      </c>
      <c r="B19" s="17"/>
      <c r="C19" s="17"/>
      <c r="D19" s="388"/>
      <c r="E19" s="382"/>
    </row>
    <row r="20" spans="1:5">
      <c r="A20" s="333">
        <v>5</v>
      </c>
      <c r="B20" s="17"/>
      <c r="C20" s="17"/>
      <c r="D20" s="388"/>
      <c r="E20" s="382"/>
    </row>
    <row r="21" spans="1:5">
      <c r="A21" s="333">
        <v>6</v>
      </c>
      <c r="B21" s="347" t="s">
        <v>1350</v>
      </c>
      <c r="C21" s="17"/>
      <c r="D21" s="290">
        <f>SUM(D17:D20)</f>
        <v>0</v>
      </c>
      <c r="E21" s="284">
        <f>SUM(E17:E20)</f>
        <v>0</v>
      </c>
    </row>
    <row r="22" spans="1:5">
      <c r="A22" s="333">
        <v>7</v>
      </c>
      <c r="B22" s="17"/>
      <c r="C22" s="17"/>
      <c r="D22" s="388"/>
      <c r="E22" s="382"/>
    </row>
    <row r="23" spans="1:5">
      <c r="A23" s="333">
        <v>8</v>
      </c>
      <c r="B23" s="349" t="s">
        <v>1112</v>
      </c>
      <c r="C23" s="17"/>
      <c r="D23" s="388"/>
      <c r="E23" s="382"/>
    </row>
    <row r="24" spans="1:5">
      <c r="A24" s="333">
        <v>9</v>
      </c>
      <c r="B24" s="17"/>
      <c r="C24" s="17"/>
      <c r="D24" s="388"/>
      <c r="E24" s="387"/>
    </row>
    <row r="25" spans="1:5">
      <c r="A25" s="333">
        <v>10</v>
      </c>
      <c r="B25" s="17"/>
      <c r="C25" s="17"/>
      <c r="D25" s="388"/>
      <c r="E25" s="382"/>
    </row>
    <row r="26" spans="1:5">
      <c r="A26" s="333">
        <v>11</v>
      </c>
      <c r="B26" s="17"/>
      <c r="C26" s="17"/>
      <c r="D26" s="388"/>
      <c r="E26" s="382"/>
    </row>
    <row r="27" spans="1:5">
      <c r="A27" s="333">
        <v>12</v>
      </c>
      <c r="B27" s="17"/>
      <c r="C27" s="17"/>
      <c r="D27" s="388"/>
      <c r="E27" s="382"/>
    </row>
    <row r="28" spans="1:5">
      <c r="A28" s="333">
        <v>13</v>
      </c>
      <c r="B28" s="347" t="s">
        <v>1350</v>
      </c>
      <c r="C28" s="17"/>
      <c r="D28" s="290">
        <f>SUM(D24:D27)</f>
        <v>0</v>
      </c>
      <c r="E28" s="284">
        <f>SUM(E24:E27)</f>
        <v>0</v>
      </c>
    </row>
    <row r="29" spans="1:5">
      <c r="A29" s="333">
        <v>14</v>
      </c>
      <c r="B29" s="17"/>
      <c r="C29" s="17"/>
      <c r="D29" s="388"/>
      <c r="E29" s="382"/>
    </row>
    <row r="30" spans="1:5">
      <c r="A30" s="333">
        <v>15</v>
      </c>
      <c r="B30" s="349" t="s">
        <v>1113</v>
      </c>
      <c r="C30" s="17"/>
      <c r="D30" s="388"/>
      <c r="E30" s="382"/>
    </row>
    <row r="31" spans="1:5">
      <c r="A31" s="333">
        <v>16</v>
      </c>
      <c r="B31" s="17"/>
      <c r="C31" s="17"/>
      <c r="D31" s="388"/>
      <c r="E31" s="387"/>
    </row>
    <row r="32" spans="1:5">
      <c r="A32" s="333">
        <v>17</v>
      </c>
      <c r="B32" s="17"/>
      <c r="C32" s="17"/>
      <c r="D32" s="388"/>
      <c r="E32" s="382"/>
    </row>
    <row r="33" spans="1:5">
      <c r="A33" s="333">
        <v>18</v>
      </c>
      <c r="B33" s="17"/>
      <c r="C33" s="17"/>
      <c r="D33" s="388"/>
      <c r="E33" s="382"/>
    </row>
    <row r="34" spans="1:5">
      <c r="A34" s="333">
        <v>19</v>
      </c>
      <c r="B34" s="17"/>
      <c r="C34" s="17"/>
      <c r="D34" s="388"/>
      <c r="E34" s="382"/>
    </row>
    <row r="35" spans="1:5">
      <c r="A35" s="333">
        <v>20</v>
      </c>
      <c r="B35" s="347" t="s">
        <v>1350</v>
      </c>
      <c r="C35" s="17"/>
      <c r="D35" s="290">
        <f>SUM(D31:D34)</f>
        <v>0</v>
      </c>
      <c r="E35" s="284">
        <f>SUM(E31:E34)</f>
        <v>0</v>
      </c>
    </row>
    <row r="36" spans="1:5">
      <c r="A36" s="333">
        <v>21</v>
      </c>
      <c r="B36" s="17"/>
      <c r="C36" s="17"/>
      <c r="D36" s="388"/>
      <c r="E36" s="382"/>
    </row>
    <row r="37" spans="1:5">
      <c r="A37" s="333">
        <v>22</v>
      </c>
      <c r="B37" s="349" t="s">
        <v>1114</v>
      </c>
      <c r="C37" s="17"/>
      <c r="D37" s="388"/>
      <c r="E37" s="382"/>
    </row>
    <row r="38" spans="1:5">
      <c r="A38" s="333">
        <v>23</v>
      </c>
      <c r="B38" s="17"/>
      <c r="C38" s="17"/>
      <c r="D38" s="388"/>
      <c r="E38" s="387"/>
    </row>
    <row r="39" spans="1:5">
      <c r="A39" s="333">
        <v>24</v>
      </c>
      <c r="B39" s="17"/>
      <c r="C39" s="17"/>
      <c r="D39" s="388"/>
      <c r="E39" s="382"/>
    </row>
    <row r="40" spans="1:5">
      <c r="A40" s="333">
        <v>25</v>
      </c>
      <c r="B40" s="17"/>
      <c r="C40" s="17"/>
      <c r="D40" s="388"/>
      <c r="E40" s="382"/>
    </row>
    <row r="41" spans="1:5">
      <c r="A41" s="333">
        <v>26</v>
      </c>
      <c r="B41" s="17"/>
      <c r="C41" s="17"/>
      <c r="D41" s="388"/>
      <c r="E41" s="382"/>
    </row>
    <row r="42" spans="1:5">
      <c r="A42" s="333">
        <v>27</v>
      </c>
      <c r="B42" s="347" t="s">
        <v>1350</v>
      </c>
      <c r="C42" s="17"/>
      <c r="D42" s="290">
        <f>SUM(D38:D41)</f>
        <v>0</v>
      </c>
      <c r="E42" s="284">
        <f>SUM(E38:E41)</f>
        <v>0</v>
      </c>
    </row>
    <row r="43" spans="1:5">
      <c r="A43" s="333">
        <v>28</v>
      </c>
      <c r="B43" s="17"/>
      <c r="C43" s="17"/>
      <c r="D43" s="388"/>
      <c r="E43" s="382"/>
    </row>
    <row r="44" spans="1:5">
      <c r="A44" s="333">
        <v>29</v>
      </c>
      <c r="B44" s="349" t="s">
        <v>1115</v>
      </c>
      <c r="C44" s="17"/>
      <c r="D44" s="388"/>
      <c r="E44" s="382"/>
    </row>
    <row r="45" spans="1:5">
      <c r="A45" s="333">
        <v>30</v>
      </c>
      <c r="B45" s="17"/>
      <c r="C45" s="17"/>
      <c r="D45" s="388"/>
      <c r="E45" s="387"/>
    </row>
    <row r="46" spans="1:5">
      <c r="A46" s="333">
        <v>31</v>
      </c>
      <c r="B46" s="17"/>
      <c r="C46" s="17"/>
      <c r="D46" s="388"/>
      <c r="E46" s="382"/>
    </row>
    <row r="47" spans="1:5">
      <c r="A47" s="333">
        <v>32</v>
      </c>
      <c r="B47" s="17"/>
      <c r="C47" s="17"/>
      <c r="D47" s="388"/>
      <c r="E47" s="382"/>
    </row>
    <row r="48" spans="1:5">
      <c r="A48" s="333">
        <v>33</v>
      </c>
      <c r="B48" s="17"/>
      <c r="C48" s="17"/>
      <c r="D48" s="388"/>
      <c r="E48" s="382"/>
    </row>
    <row r="49" spans="1:5">
      <c r="A49" s="333">
        <v>34</v>
      </c>
      <c r="B49" s="17"/>
      <c r="C49" s="17"/>
      <c r="D49" s="388"/>
      <c r="E49" s="382"/>
    </row>
    <row r="50" spans="1:5">
      <c r="A50" s="333">
        <v>35</v>
      </c>
      <c r="B50" s="17"/>
      <c r="C50" s="17"/>
      <c r="D50" s="388"/>
      <c r="E50" s="382"/>
    </row>
    <row r="51" spans="1:5">
      <c r="A51" s="333">
        <v>36</v>
      </c>
      <c r="B51" s="347" t="s">
        <v>1350</v>
      </c>
      <c r="C51" s="17"/>
      <c r="D51" s="290">
        <f>SUM(D45:D50)</f>
        <v>0</v>
      </c>
      <c r="E51" s="284">
        <f>SUM(E45:E50)</f>
        <v>0</v>
      </c>
    </row>
    <row r="52" spans="1:5">
      <c r="A52" s="333">
        <v>37</v>
      </c>
      <c r="B52" s="17"/>
      <c r="C52" s="17"/>
      <c r="D52" s="388"/>
      <c r="E52" s="382"/>
    </row>
    <row r="53" spans="1:5">
      <c r="A53" s="333">
        <v>38</v>
      </c>
      <c r="B53" s="349" t="s">
        <v>1116</v>
      </c>
      <c r="C53" s="17"/>
      <c r="D53" s="388"/>
      <c r="E53" s="382"/>
    </row>
    <row r="54" spans="1:5">
      <c r="A54" s="333">
        <v>39</v>
      </c>
      <c r="B54" s="17"/>
      <c r="C54" s="17"/>
      <c r="D54" s="388"/>
      <c r="E54" s="382"/>
    </row>
    <row r="55" spans="1:5">
      <c r="A55" s="333">
        <v>40</v>
      </c>
      <c r="B55" s="17"/>
      <c r="C55" s="17"/>
      <c r="D55" s="388"/>
      <c r="E55" s="382"/>
    </row>
    <row r="56" spans="1:5">
      <c r="A56" s="333">
        <v>41</v>
      </c>
      <c r="B56" s="17"/>
      <c r="C56" s="17"/>
      <c r="D56" s="388"/>
      <c r="E56" s="73"/>
    </row>
    <row r="57" spans="1:5">
      <c r="A57" s="333">
        <v>42</v>
      </c>
      <c r="B57" s="17"/>
      <c r="C57" s="17"/>
      <c r="D57" s="388"/>
      <c r="E57" s="387" t="s">
        <v>2025</v>
      </c>
    </row>
    <row r="58" spans="1:5">
      <c r="A58" s="333">
        <v>43</v>
      </c>
      <c r="B58" s="17"/>
      <c r="C58" s="17"/>
      <c r="D58" s="388"/>
      <c r="E58" s="73"/>
    </row>
    <row r="59" spans="1:5">
      <c r="A59" s="333">
        <v>44</v>
      </c>
      <c r="B59" s="17"/>
      <c r="C59" s="17"/>
      <c r="D59" s="388"/>
      <c r="E59" s="73"/>
    </row>
    <row r="60" spans="1:5">
      <c r="A60" s="334">
        <v>45</v>
      </c>
      <c r="B60" s="347" t="s">
        <v>1350</v>
      </c>
      <c r="C60" s="17"/>
      <c r="D60" s="290">
        <f>SUM(D54:D59)</f>
        <v>0</v>
      </c>
      <c r="E60" s="284">
        <f>SUM(E54:E59)</f>
        <v>0</v>
      </c>
    </row>
    <row r="61" spans="1:5" ht="15.75" thickBot="1">
      <c r="A61" s="306">
        <v>46</v>
      </c>
      <c r="B61" s="330" t="s">
        <v>1117</v>
      </c>
      <c r="C61" s="330"/>
      <c r="D61" s="570">
        <f>D21+D28+D35+D42+D51+D60</f>
        <v>0</v>
      </c>
      <c r="E61" s="327">
        <f>E21+E28+E35+E42+E51+E60</f>
        <v>0</v>
      </c>
    </row>
    <row r="63" spans="1:5">
      <c r="A63" s="9" t="s">
        <v>1118</v>
      </c>
    </row>
    <row r="64" spans="1:5">
      <c r="A64" s="69" t="s">
        <v>1119</v>
      </c>
      <c r="B64" s="69"/>
      <c r="C64" s="69"/>
      <c r="D64" s="69"/>
      <c r="E64" s="69"/>
    </row>
  </sheetData>
  <customSheetViews>
    <customSheetView guid="{98C50475-4C04-4614-833E-ABC6EEFF4E8E}" scale="85" colorId="22" showPageBreaks="1" topLeftCell="A28">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85" colorId="22">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pageMargins left="0.5" right="0.5" top="0.5" bottom="0.5" header="0.5" footer="0.5"/>
      <printOptions horizontalCentered="1" verticalCentered="1"/>
      <pageSetup scale="70" orientation="portrait" horizontalDpi="300" verticalDpi="300" r:id="rId4"/>
      <headerFooter alignWithMargins="0"/>
    </customSheetView>
    <customSheetView guid="{5615FF12-3AD0-401B-9520-85684B49B8C2}" scale="85" colorId="22">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pageMargins left="0.5" right="0.5" top="0.5" bottom="0.5" header="0.5" footer="0.5"/>
      <printOptions horizontalCentered="1" verticalCentered="1"/>
      <pageSetup scale="70" orientation="portrait" horizontalDpi="300" verticalDpi="300" r:id="rId7"/>
      <headerFooter alignWithMargins="0"/>
    </customSheetView>
    <customSheetView guid="{9A54DEF0-DEC4-4137-89B1-509D03916E27}" scale="85" colorId="22">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pageMargins left="0.5" right="0.5" top="0.5" bottom="0.5" header="0.5" footer="0.5"/>
      <printOptions horizontalCentered="1" verticalCentered="1"/>
      <pageSetup scale="70" orientation="portrait" horizontalDpi="300" verticalDpi="300" r:id="rId11"/>
      <headerFooter alignWithMargins="0"/>
    </customSheetView>
  </customSheetViews>
  <mergeCells count="16">
    <mergeCell ref="A4:E4"/>
    <mergeCell ref="A5:E5"/>
    <mergeCell ref="A6:E6"/>
    <mergeCell ref="A7:C7"/>
    <mergeCell ref="A12:C12"/>
    <mergeCell ref="A13:C13"/>
    <mergeCell ref="D7:E7"/>
    <mergeCell ref="D9:E9"/>
    <mergeCell ref="D10:E10"/>
    <mergeCell ref="D11:E11"/>
    <mergeCell ref="D12:E12"/>
    <mergeCell ref="D13:E13"/>
    <mergeCell ref="A8:C8"/>
    <mergeCell ref="A9:C9"/>
    <mergeCell ref="A10:C10"/>
    <mergeCell ref="A11:C11"/>
  </mergeCells>
  <printOptions horizontalCentered="1" verticalCentered="1"/>
  <pageMargins left="0.5" right="0.5" top="0.5" bottom="0.5" header="0.5" footer="0.5"/>
  <pageSetup scale="70" orientation="portrait" horizontalDpi="300" verticalDpi="300" r:id="rId1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view="pageBreakPreview" topLeftCell="A13" colorId="22" zoomScale="60" zoomScaleNormal="85" workbookViewId="0">
      <selection activeCell="D46" sqref="D46"/>
    </sheetView>
  </sheetViews>
  <sheetFormatPr defaultColWidth="9.6640625" defaultRowHeight="15"/>
  <cols>
    <col min="1" max="1" width="2.6640625" style="9" customWidth="1"/>
    <col min="2" max="2" width="4.6640625" style="9" customWidth="1"/>
    <col min="3" max="3" width="63.88671875" style="9" customWidth="1"/>
    <col min="4" max="4" width="20.88671875" style="9" customWidth="1"/>
    <col min="5" max="5" width="15.6640625" style="9" customWidth="1"/>
    <col min="6" max="6" width="16.6640625" style="9" customWidth="1"/>
    <col min="7" max="16384" width="9.6640625" style="9"/>
  </cols>
  <sheetData>
    <row r="1" spans="1:6">
      <c r="A1" s="29" t="s">
        <v>2036</v>
      </c>
      <c r="B1" s="66"/>
      <c r="C1" s="261"/>
      <c r="D1" s="262" t="s">
        <v>3735</v>
      </c>
      <c r="E1" s="262" t="s">
        <v>2038</v>
      </c>
      <c r="F1" s="314" t="s">
        <v>2039</v>
      </c>
    </row>
    <row r="2" spans="1:6">
      <c r="A2" s="72" t="str">
        <f>'Data Sheet'!$C$25</f>
        <v>Central Hudson Gas &amp; Electric</v>
      </c>
      <c r="B2" s="17"/>
      <c r="C2" s="81"/>
      <c r="D2" s="78" t="s">
        <v>2058</v>
      </c>
      <c r="E2" s="78" t="s">
        <v>3760</v>
      </c>
      <c r="F2" s="83"/>
    </row>
    <row r="3" spans="1:6" ht="15" customHeight="1">
      <c r="A3" s="74"/>
      <c r="B3" s="77"/>
      <c r="C3" s="118"/>
      <c r="D3" s="86" t="s">
        <v>3395</v>
      </c>
      <c r="E3" s="848" t="str">
        <f>'Data Sheet'!$C$40</f>
        <v>4/15/2015</v>
      </c>
      <c r="F3" s="111" t="str">
        <f>'Data Sheet'!$C$38</f>
        <v>12/31/14</v>
      </c>
    </row>
    <row r="4" spans="1:6" ht="15" customHeight="1">
      <c r="A4" s="315"/>
      <c r="B4" s="265" t="s">
        <v>1120</v>
      </c>
      <c r="C4" s="265"/>
      <c r="D4" s="265"/>
      <c r="E4" s="265"/>
      <c r="F4" s="266"/>
    </row>
    <row r="5" spans="1:6">
      <c r="A5" s="72"/>
      <c r="B5" s="2363" t="s">
        <v>1018</v>
      </c>
      <c r="C5" s="2363"/>
      <c r="D5" s="2363"/>
      <c r="E5" s="2363"/>
      <c r="F5" s="2364"/>
    </row>
    <row r="6" spans="1:6">
      <c r="A6" s="72"/>
      <c r="B6" s="2324" t="s">
        <v>2693</v>
      </c>
      <c r="C6" s="2324"/>
      <c r="D6" s="2324"/>
      <c r="E6" s="2324"/>
      <c r="F6" s="2325"/>
    </row>
    <row r="7" spans="1:6">
      <c r="A7" s="72"/>
      <c r="B7" s="2324" t="s">
        <v>2694</v>
      </c>
      <c r="C7" s="2324"/>
      <c r="D7" s="2324"/>
      <c r="E7" s="2324"/>
      <c r="F7" s="2325"/>
    </row>
    <row r="8" spans="1:6">
      <c r="A8" s="72"/>
      <c r="B8" s="2324" t="s">
        <v>2695</v>
      </c>
      <c r="C8" s="2324"/>
      <c r="D8" s="2324"/>
      <c r="E8" s="2324"/>
      <c r="F8" s="2325"/>
    </row>
    <row r="9" spans="1:6">
      <c r="A9" s="72"/>
      <c r="B9" s="2324" t="s">
        <v>1503</v>
      </c>
      <c r="C9" s="2324"/>
      <c r="D9" s="2324"/>
      <c r="E9" s="2324"/>
      <c r="F9" s="2325"/>
    </row>
    <row r="10" spans="1:6">
      <c r="A10" s="72"/>
      <c r="B10" s="2324" t="s">
        <v>1019</v>
      </c>
      <c r="C10" s="2324"/>
      <c r="D10" s="2324"/>
      <c r="E10" s="2324"/>
      <c r="F10" s="2325"/>
    </row>
    <row r="11" spans="1:6">
      <c r="A11" s="72"/>
      <c r="B11" s="2324" t="s">
        <v>1504</v>
      </c>
      <c r="C11" s="2324"/>
      <c r="D11" s="2324"/>
      <c r="E11" s="2324"/>
      <c r="F11" s="2325"/>
    </row>
    <row r="12" spans="1:6">
      <c r="A12" s="72"/>
      <c r="B12" s="2324" t="s">
        <v>1020</v>
      </c>
      <c r="C12" s="2324"/>
      <c r="D12" s="2324"/>
      <c r="E12" s="2324"/>
      <c r="F12" s="2325"/>
    </row>
    <row r="13" spans="1:6">
      <c r="A13" s="72"/>
      <c r="B13" s="2324" t="s">
        <v>1505</v>
      </c>
      <c r="C13" s="2324"/>
      <c r="D13" s="2324"/>
      <c r="E13" s="2324"/>
      <c r="F13" s="2325"/>
    </row>
    <row r="14" spans="1:6">
      <c r="A14" s="72"/>
      <c r="B14" s="2324" t="s">
        <v>1506</v>
      </c>
      <c r="C14" s="2324"/>
      <c r="D14" s="2324"/>
      <c r="E14" s="2324"/>
      <c r="F14" s="2325"/>
    </row>
    <row r="15" spans="1:6">
      <c r="A15" s="72"/>
      <c r="B15" s="2324" t="s">
        <v>1021</v>
      </c>
      <c r="C15" s="2324"/>
      <c r="D15" s="2324"/>
      <c r="E15" s="2324"/>
      <c r="F15" s="2325"/>
    </row>
    <row r="16" spans="1:6">
      <c r="A16" s="72"/>
      <c r="B16" s="2324" t="s">
        <v>1507</v>
      </c>
      <c r="C16" s="2324"/>
      <c r="D16" s="2324"/>
      <c r="E16" s="2324"/>
      <c r="F16" s="2325"/>
    </row>
    <row r="17" spans="1:6">
      <c r="A17" s="72"/>
      <c r="B17" s="2324" t="s">
        <v>1508</v>
      </c>
      <c r="C17" s="2324"/>
      <c r="D17" s="2324"/>
      <c r="E17" s="2324"/>
      <c r="F17" s="2325"/>
    </row>
    <row r="18" spans="1:6">
      <c r="A18" s="72"/>
      <c r="B18" s="2324" t="s">
        <v>1022</v>
      </c>
      <c r="C18" s="2324"/>
      <c r="D18" s="2324"/>
      <c r="E18" s="2324"/>
      <c r="F18" s="2325"/>
    </row>
    <row r="19" spans="1:6">
      <c r="A19" s="72"/>
      <c r="B19" s="2324" t="s">
        <v>1509</v>
      </c>
      <c r="C19" s="2324"/>
      <c r="D19" s="2324"/>
      <c r="E19" s="2324"/>
      <c r="F19" s="2325"/>
    </row>
    <row r="20" spans="1:6">
      <c r="A20" s="72"/>
      <c r="B20" s="2324" t="s">
        <v>1510</v>
      </c>
      <c r="C20" s="2324"/>
      <c r="D20" s="2324"/>
      <c r="E20" s="2324"/>
      <c r="F20" s="2325"/>
    </row>
    <row r="21" spans="1:6">
      <c r="A21" s="72"/>
      <c r="B21" s="17"/>
      <c r="C21" s="17"/>
      <c r="D21" s="17"/>
      <c r="E21" s="17"/>
      <c r="F21" s="73"/>
    </row>
    <row r="22" spans="1:6">
      <c r="A22" s="87"/>
      <c r="B22" s="89" t="s">
        <v>1964</v>
      </c>
      <c r="C22" s="606" t="s">
        <v>2019</v>
      </c>
      <c r="D22" s="414"/>
      <c r="E22" s="414"/>
      <c r="F22" s="402" t="s">
        <v>2079</v>
      </c>
    </row>
    <row r="23" spans="1:6">
      <c r="A23" s="74"/>
      <c r="B23" s="77" t="s">
        <v>1967</v>
      </c>
      <c r="C23" s="384" t="s">
        <v>3423</v>
      </c>
      <c r="D23" s="75"/>
      <c r="E23" s="75"/>
      <c r="F23" s="274" t="s">
        <v>3424</v>
      </c>
    </row>
    <row r="24" spans="1:6">
      <c r="A24" s="72"/>
      <c r="B24" s="81">
        <v>1</v>
      </c>
      <c r="C24" s="349" t="s">
        <v>1511</v>
      </c>
      <c r="D24" s="17"/>
      <c r="E24" s="17"/>
      <c r="F24" s="339"/>
    </row>
    <row r="25" spans="1:6">
      <c r="A25" s="72"/>
      <c r="B25" s="81">
        <v>2</v>
      </c>
      <c r="C25" s="17"/>
      <c r="D25" s="17"/>
      <c r="E25" s="17"/>
      <c r="F25" s="338"/>
    </row>
    <row r="26" spans="1:6">
      <c r="A26" s="72"/>
      <c r="B26" s="81">
        <v>3</v>
      </c>
      <c r="C26" s="17"/>
      <c r="D26" s="17"/>
      <c r="E26" s="17"/>
      <c r="F26" s="339"/>
    </row>
    <row r="27" spans="1:6">
      <c r="A27" s="72"/>
      <c r="B27" s="81">
        <v>4</v>
      </c>
      <c r="C27" s="17"/>
      <c r="D27" s="17"/>
      <c r="E27" s="484"/>
      <c r="F27" s="339"/>
    </row>
    <row r="28" spans="1:6">
      <c r="A28" s="72"/>
      <c r="B28" s="81">
        <v>5</v>
      </c>
      <c r="C28" s="17"/>
      <c r="D28" s="17"/>
      <c r="E28" s="377"/>
      <c r="F28" s="339"/>
    </row>
    <row r="29" spans="1:6">
      <c r="A29" s="72"/>
      <c r="B29" s="81">
        <v>6</v>
      </c>
      <c r="C29" s="17"/>
      <c r="D29" s="17"/>
      <c r="E29" s="377"/>
      <c r="F29" s="339"/>
    </row>
    <row r="30" spans="1:6">
      <c r="A30" s="72"/>
      <c r="B30" s="81">
        <v>7</v>
      </c>
      <c r="C30" s="17"/>
      <c r="D30" s="17"/>
      <c r="E30" s="377"/>
      <c r="F30" s="339"/>
    </row>
    <row r="31" spans="1:6">
      <c r="A31" s="72"/>
      <c r="B31" s="81">
        <v>8</v>
      </c>
      <c r="C31" s="17"/>
      <c r="D31" s="347" t="s">
        <v>1350</v>
      </c>
      <c r="E31" s="377"/>
      <c r="F31" s="318">
        <f>SUM(F25:F30)</f>
        <v>0</v>
      </c>
    </row>
    <row r="32" spans="1:6">
      <c r="A32" s="72"/>
      <c r="B32" s="81">
        <v>9</v>
      </c>
      <c r="C32" s="17"/>
      <c r="D32" s="17"/>
      <c r="E32" s="17"/>
      <c r="F32" s="339"/>
    </row>
    <row r="33" spans="1:6">
      <c r="A33" s="72"/>
      <c r="B33" s="81">
        <v>10</v>
      </c>
      <c r="C33" s="349" t="s">
        <v>1512</v>
      </c>
      <c r="D33" s="17"/>
      <c r="E33" s="377"/>
      <c r="F33" s="339"/>
    </row>
    <row r="34" spans="1:6">
      <c r="A34" s="72"/>
      <c r="B34" s="81">
        <v>11</v>
      </c>
      <c r="C34" s="17"/>
      <c r="D34" s="17"/>
      <c r="E34" s="377"/>
      <c r="F34" s="338"/>
    </row>
    <row r="35" spans="1:6" ht="150.75" customHeight="1">
      <c r="A35" s="72"/>
      <c r="B35" s="2200">
        <v>12</v>
      </c>
      <c r="C35" s="2214" t="s">
        <v>5520</v>
      </c>
      <c r="D35" s="17"/>
      <c r="E35" s="377"/>
      <c r="F35" s="339">
        <v>48026482</v>
      </c>
    </row>
    <row r="36" spans="1:6">
      <c r="A36" s="72"/>
      <c r="B36" s="81">
        <v>13</v>
      </c>
      <c r="C36" s="17"/>
      <c r="D36" s="17"/>
      <c r="E36" s="377"/>
      <c r="F36" s="339"/>
    </row>
    <row r="37" spans="1:6">
      <c r="A37" s="72"/>
      <c r="B37" s="81">
        <v>14</v>
      </c>
      <c r="D37" s="17"/>
      <c r="E37" s="377"/>
      <c r="F37" s="339"/>
    </row>
    <row r="38" spans="1:6">
      <c r="A38" s="72"/>
      <c r="B38" s="81">
        <v>15</v>
      </c>
      <c r="C38" s="17"/>
      <c r="D38" s="17"/>
      <c r="E38" s="377"/>
      <c r="F38" s="339"/>
    </row>
    <row r="39" spans="1:6">
      <c r="A39" s="72"/>
      <c r="B39" s="81">
        <v>16</v>
      </c>
      <c r="C39" s="17"/>
      <c r="D39" s="17"/>
      <c r="E39" s="377"/>
      <c r="F39" s="339"/>
    </row>
    <row r="40" spans="1:6">
      <c r="A40" s="72"/>
      <c r="B40" s="81">
        <v>17</v>
      </c>
      <c r="C40" s="17"/>
      <c r="D40" s="347" t="s">
        <v>1350</v>
      </c>
      <c r="E40" s="377"/>
      <c r="F40" s="318">
        <f>SUM(F34:F39)</f>
        <v>48026482</v>
      </c>
    </row>
    <row r="41" spans="1:6">
      <c r="A41" s="72"/>
      <c r="B41" s="81">
        <v>18</v>
      </c>
      <c r="C41" s="17"/>
      <c r="D41" s="17"/>
      <c r="E41" s="377"/>
      <c r="F41" s="339"/>
    </row>
    <row r="42" spans="1:6">
      <c r="A42" s="72"/>
      <c r="B42" s="81">
        <v>19</v>
      </c>
      <c r="C42" s="349" t="s">
        <v>1513</v>
      </c>
      <c r="D42" s="17"/>
      <c r="E42" s="377"/>
      <c r="F42" s="339"/>
    </row>
    <row r="43" spans="1:6">
      <c r="A43" s="72"/>
      <c r="B43" s="81">
        <v>20</v>
      </c>
      <c r="C43" s="17"/>
      <c r="D43" s="17"/>
      <c r="E43" s="377"/>
      <c r="F43" s="338"/>
    </row>
    <row r="44" spans="1:6" ht="180">
      <c r="A44" s="72"/>
      <c r="B44" s="81">
        <v>21</v>
      </c>
      <c r="C44" s="2215" t="s">
        <v>5521</v>
      </c>
      <c r="D44" s="17"/>
      <c r="E44" s="377"/>
      <c r="F44" s="339">
        <v>161343532</v>
      </c>
    </row>
    <row r="45" spans="1:6">
      <c r="A45" s="72"/>
      <c r="B45" s="81">
        <v>22</v>
      </c>
      <c r="C45" s="17"/>
      <c r="D45" s="17"/>
      <c r="E45" s="377"/>
      <c r="F45" s="339"/>
    </row>
    <row r="46" spans="1:6">
      <c r="A46" s="72"/>
      <c r="B46" s="81">
        <v>23</v>
      </c>
      <c r="C46" s="17"/>
      <c r="D46" s="17"/>
      <c r="E46" s="377"/>
      <c r="F46" s="339"/>
    </row>
    <row r="47" spans="1:6">
      <c r="A47" s="72"/>
      <c r="B47" s="81">
        <v>24</v>
      </c>
      <c r="C47" s="17"/>
      <c r="D47" s="17"/>
      <c r="E47" s="377"/>
      <c r="F47" s="339"/>
    </row>
    <row r="48" spans="1:6">
      <c r="A48" s="72"/>
      <c r="B48" s="81">
        <v>25</v>
      </c>
      <c r="C48" s="17"/>
      <c r="D48" s="17"/>
      <c r="E48" s="377"/>
      <c r="F48" s="339"/>
    </row>
    <row r="49" spans="1:6">
      <c r="A49" s="72"/>
      <c r="B49" s="81">
        <v>26</v>
      </c>
      <c r="C49" s="17"/>
      <c r="D49" s="347" t="s">
        <v>1350</v>
      </c>
      <c r="E49" s="377"/>
      <c r="F49" s="318">
        <f>SUM(F43:F48)</f>
        <v>161343532</v>
      </c>
    </row>
    <row r="50" spans="1:6">
      <c r="A50" s="72"/>
      <c r="B50" s="81">
        <v>27</v>
      </c>
      <c r="C50" s="17"/>
      <c r="D50" s="17"/>
      <c r="E50" s="377"/>
      <c r="F50" s="339"/>
    </row>
    <row r="51" spans="1:6">
      <c r="A51" s="72"/>
      <c r="B51" s="81">
        <v>28</v>
      </c>
      <c r="C51" s="349" t="s">
        <v>1514</v>
      </c>
      <c r="D51" s="17"/>
      <c r="E51" s="377"/>
      <c r="F51" s="339"/>
    </row>
    <row r="52" spans="1:6">
      <c r="A52" s="72"/>
      <c r="B52" s="81">
        <v>29</v>
      </c>
      <c r="C52" s="17"/>
      <c r="D52" s="17"/>
      <c r="E52" s="377"/>
      <c r="F52" s="338"/>
    </row>
    <row r="53" spans="1:6">
      <c r="A53" s="72"/>
      <c r="B53" s="81">
        <v>30</v>
      </c>
      <c r="C53" s="2217" t="s">
        <v>5522</v>
      </c>
      <c r="D53" s="17"/>
      <c r="E53" s="377"/>
      <c r="F53" s="339"/>
    </row>
    <row r="54" spans="1:6">
      <c r="A54" s="72"/>
      <c r="B54" s="81">
        <v>31</v>
      </c>
      <c r="C54" s="2216" t="s">
        <v>5523</v>
      </c>
      <c r="D54" s="17"/>
      <c r="E54" s="17"/>
      <c r="F54" s="339">
        <v>-33258492</v>
      </c>
    </row>
    <row r="55" spans="1:6">
      <c r="A55" s="72"/>
      <c r="B55" s="81">
        <v>32</v>
      </c>
      <c r="C55" s="17"/>
      <c r="D55" s="17"/>
      <c r="E55" s="17"/>
      <c r="F55" s="339"/>
    </row>
    <row r="56" spans="1:6">
      <c r="A56" s="72"/>
      <c r="B56" s="81">
        <v>33</v>
      </c>
      <c r="C56" s="17"/>
      <c r="D56" s="17"/>
      <c r="E56" s="17"/>
      <c r="F56" s="339"/>
    </row>
    <row r="57" spans="1:6">
      <c r="A57" s="72"/>
      <c r="B57" s="81">
        <v>34</v>
      </c>
      <c r="C57" s="17"/>
      <c r="D57" s="17"/>
      <c r="E57" s="17"/>
      <c r="F57" s="339"/>
    </row>
    <row r="58" spans="1:6">
      <c r="A58" s="72"/>
      <c r="B58" s="81">
        <v>35</v>
      </c>
      <c r="C58" s="17"/>
      <c r="D58" s="347" t="s">
        <v>1350</v>
      </c>
      <c r="E58" s="17"/>
      <c r="F58" s="318">
        <f>SUM(F52:F57)</f>
        <v>-33258492</v>
      </c>
    </row>
    <row r="59" spans="1:6">
      <c r="A59" s="72"/>
      <c r="B59" s="81">
        <v>36</v>
      </c>
      <c r="C59" s="17"/>
      <c r="D59" s="17"/>
      <c r="E59" s="17"/>
      <c r="F59" s="339"/>
    </row>
    <row r="60" spans="1:6">
      <c r="A60" s="72"/>
      <c r="B60" s="81">
        <v>37</v>
      </c>
      <c r="C60" s="17"/>
      <c r="D60" s="17"/>
      <c r="E60" s="17"/>
      <c r="F60" s="339"/>
    </row>
    <row r="61" spans="1:6">
      <c r="A61" s="72"/>
      <c r="B61" s="81">
        <v>38</v>
      </c>
      <c r="C61" s="17"/>
      <c r="D61" s="17"/>
      <c r="E61" s="17"/>
      <c r="F61" s="339"/>
    </row>
    <row r="62" spans="1:6">
      <c r="A62" s="72"/>
      <c r="B62" s="81">
        <v>39</v>
      </c>
      <c r="C62" s="17"/>
      <c r="D62" s="17"/>
      <c r="E62" s="17"/>
      <c r="F62" s="339"/>
    </row>
    <row r="63" spans="1:6" ht="15.75" thickBot="1">
      <c r="A63" s="358"/>
      <c r="B63" s="308">
        <v>40</v>
      </c>
      <c r="C63" s="330" t="s">
        <v>209</v>
      </c>
      <c r="D63" s="330"/>
      <c r="E63" s="328"/>
      <c r="F63" s="327">
        <f>F31+F40+F49+F58</f>
        <v>176111522</v>
      </c>
    </row>
    <row r="65" spans="1:6">
      <c r="B65" s="2365" t="s">
        <v>1515</v>
      </c>
      <c r="C65" s="2365"/>
      <c r="D65" s="2365"/>
    </row>
    <row r="66" spans="1:6">
      <c r="A66" s="17"/>
      <c r="B66" s="2322" t="s">
        <v>4103</v>
      </c>
      <c r="C66" s="2322"/>
      <c r="D66" s="2322"/>
      <c r="E66" s="2322"/>
      <c r="F66" s="2322"/>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customSheetViews>
    <customSheetView guid="{98C50475-4C04-4614-833E-ABC6EEFF4E8E}" scale="60" colorId="22" showPageBreaks="1" fitToPage="1" view="pageBreakPreview" topLeftCell="A13">
      <selection activeCell="D46" sqref="D46"/>
      <pageMargins left="0.5" right="0.5" top="0.5" bottom="0.5" header="0.5" footer="0.5"/>
      <printOptions horizontalCentered="1" verticalCentered="1"/>
      <pageSetup scale="56" orientation="portrait" r:id="rId1"/>
      <headerFooter alignWithMargins="0"/>
    </customSheetView>
    <customSheetView guid="{C6EFCE4C-D5CB-4C1D-A286-0DC52BE770F9}" scale="85" colorId="22" fitToPage="1">
      <pageMargins left="0.5" right="0.5" top="0.5" bottom="0.5" header="0.5" footer="0.5"/>
      <printOptions horizontalCentered="1" verticalCentered="1"/>
      <pageSetup scale="72" orientation="portrait" horizontalDpi="300" verticalDpi="300" r:id="rId2"/>
      <headerFooter alignWithMargins="0"/>
    </customSheetView>
    <customSheetView guid="{4BC658A1-0B43-4474-B09F-01138A2D4649}" scale="85" colorId="22" fitToPage="1">
      <pageMargins left="0.5" right="0.5" top="0.5" bottom="0.5" header="0.5" footer="0.5"/>
      <printOptions horizontalCentered="1" verticalCentered="1"/>
      <pageSetup scale="72" orientation="portrait" horizontalDpi="300" verticalDpi="300" r:id="rId3"/>
      <headerFooter alignWithMargins="0"/>
    </customSheetView>
    <customSheetView guid="{615B5AE4-EF39-45E8-9166-92037A1A48C3}" scale="85" colorId="22" fitToPage="1">
      <pageMargins left="0.5" right="0.5" top="0.5" bottom="0.5" header="0.5" footer="0.5"/>
      <printOptions horizontalCentered="1" verticalCentered="1"/>
      <pageSetup scale="72" orientation="portrait" horizontalDpi="300" verticalDpi="300" r:id="rId4"/>
      <headerFooter alignWithMargins="0"/>
    </customSheetView>
    <customSheetView guid="{5615FF12-3AD0-401B-9520-85684B49B8C2}" scale="85" colorId="22" fitToPage="1">
      <pageMargins left="0.5" right="0.5" top="0.5" bottom="0.5" header="0.5" footer="0.5"/>
      <printOptions horizontalCentered="1" verticalCentered="1"/>
      <pageSetup scale="72" orientation="portrait" horizontalDpi="300" verticalDpi="300" r:id="rId5"/>
      <headerFooter alignWithMargins="0"/>
    </customSheetView>
    <customSheetView guid="{770BB473-BE5C-4268-9ADA-B2B104B49C99}" scale="85" colorId="22" showPageBreaks="1" fitToPage="1">
      <pageMargins left="0.5" right="0.5" top="0.5" bottom="0.5" header="0.5" footer="0.5"/>
      <printOptions horizontalCentered="1" verticalCentered="1"/>
      <pageSetup scale="10" orientation="portrait" horizontalDpi="300" verticalDpi="300" r:id="rId6"/>
      <headerFooter alignWithMargins="0"/>
    </customSheetView>
    <customSheetView guid="{2DCD765F-7FFB-4119-8ABA-95F832C93250}" scale="85" colorId="22" fitToPage="1">
      <pageMargins left="0.5" right="0.5" top="0.5" bottom="0.5" header="0.5" footer="0.5"/>
      <printOptions horizontalCentered="1" verticalCentered="1"/>
      <pageSetup scale="72" orientation="portrait" horizontalDpi="300" verticalDpi="300" r:id="rId7"/>
      <headerFooter alignWithMargins="0"/>
    </customSheetView>
    <customSheetView guid="{9A54DEF0-DEC4-4137-89B1-509D03916E27}" scale="85" colorId="22" fitToPage="1">
      <pageMargins left="0.5" right="0.5" top="0.5" bottom="0.5" header="0.5" footer="0.5"/>
      <printOptions horizontalCentered="1" verticalCentered="1"/>
      <pageSetup scale="72" orientation="portrait" horizontalDpi="300" verticalDpi="300" r:id="rId8"/>
      <headerFooter alignWithMargins="0"/>
    </customSheetView>
    <customSheetView guid="{3F1C1F7F-1627-415A-A980-D9471073F5DE}" scale="85" colorId="22" fitToPage="1">
      <pageMargins left="0.5" right="0.5" top="0.5" bottom="0.5" header="0.5" footer="0.5"/>
      <printOptions horizontalCentered="1" verticalCentered="1"/>
      <pageSetup scale="72" orientation="portrait" horizontalDpi="300" verticalDpi="300" r:id="rId9"/>
      <headerFooter alignWithMargins="0"/>
    </customSheetView>
    <customSheetView guid="{139C5046-2F46-48F5-A0B9-76AEA7D78668}" scale="85" colorId="22" fitToPage="1">
      <pageMargins left="0.5" right="0.5" top="0.5" bottom="0.5" header="0.5" footer="0.5"/>
      <printOptions horizontalCentered="1" verticalCentered="1"/>
      <pageSetup scale="72" orientation="portrait" horizontalDpi="300" verticalDpi="300" r:id="rId10"/>
      <headerFooter alignWithMargins="0"/>
    </customSheetView>
    <customSheetView guid="{B81AA01E-C0DE-4A87-A251-E1F5DB0B073A}" scale="85" colorId="22" fitToPage="1">
      <pageMargins left="0.5" right="0.5" top="0.5" bottom="0.5" header="0.5" footer="0.5"/>
      <printOptions horizontalCentered="1" verticalCentered="1"/>
      <pageSetup scale="72" orientation="portrait" horizontalDpi="300" verticalDpi="300" r:id="rId11"/>
      <headerFooter alignWithMargins="0"/>
    </customSheetView>
  </customSheetViews>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56" orientation="portrait" r:id="rId1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196"/>
  <sheetViews>
    <sheetView defaultGridColor="0" view="pageBreakPreview" colorId="22" zoomScale="60" zoomScaleNormal="85" workbookViewId="0">
      <selection activeCell="B24" sqref="B24"/>
    </sheetView>
  </sheetViews>
  <sheetFormatPr defaultColWidth="9.6640625" defaultRowHeight="15"/>
  <cols>
    <col min="1" max="1" width="4.6640625" style="9" customWidth="1"/>
    <col min="2" max="2" width="35.6640625" style="9" customWidth="1"/>
    <col min="3" max="3" width="21.5546875" style="9" customWidth="1"/>
    <col min="4" max="4" width="25.44140625" style="9" customWidth="1"/>
    <col min="5" max="5" width="14.33203125" style="9" customWidth="1"/>
    <col min="6" max="16384" width="9.6640625" style="9"/>
  </cols>
  <sheetData>
    <row r="1" spans="1:50">
      <c r="A1" s="29" t="s">
        <v>4104</v>
      </c>
      <c r="B1" s="66"/>
      <c r="C1" s="263" t="s">
        <v>3735</v>
      </c>
      <c r="D1" s="262" t="s">
        <v>2038</v>
      </c>
      <c r="E1" s="314" t="s">
        <v>2039</v>
      </c>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row>
    <row r="2" spans="1:50">
      <c r="A2" s="72" t="str">
        <f>'Data Sheet'!$C$25</f>
        <v>Central Hudson Gas &amp; Electric</v>
      </c>
      <c r="B2" s="17"/>
      <c r="C2" s="98" t="s">
        <v>2058</v>
      </c>
      <c r="D2" s="78" t="s">
        <v>3760</v>
      </c>
      <c r="E2" s="83" t="s">
        <v>2025</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row>
    <row r="3" spans="1:50" ht="15" customHeight="1">
      <c r="A3" s="74"/>
      <c r="B3" s="77"/>
      <c r="C3" s="105" t="s">
        <v>494</v>
      </c>
      <c r="D3" s="847" t="str">
        <f>'Data Sheet'!$C$40</f>
        <v>4/15/2015</v>
      </c>
      <c r="E3" s="111" t="str">
        <f>'Data Sheet'!$C$38</f>
        <v>12/31/14</v>
      </c>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row>
    <row r="4" spans="1:50" ht="15" customHeight="1">
      <c r="A4" s="264" t="s">
        <v>4105</v>
      </c>
      <c r="B4" s="265"/>
      <c r="C4" s="265"/>
      <c r="D4" s="265"/>
      <c r="E4" s="266"/>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row>
    <row r="5" spans="1:50">
      <c r="A5" s="2313" t="s">
        <v>4106</v>
      </c>
      <c r="B5" s="2309"/>
      <c r="C5" s="2309"/>
      <c r="D5" s="2309"/>
      <c r="E5" s="2310"/>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row>
    <row r="6" spans="1:50">
      <c r="A6" s="2314" t="s">
        <v>124</v>
      </c>
      <c r="B6" s="2315"/>
      <c r="C6" s="2315"/>
      <c r="D6" s="2315"/>
      <c r="E6" s="2312"/>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row>
    <row r="7" spans="1:50">
      <c r="A7" s="2314" t="s">
        <v>123</v>
      </c>
      <c r="B7" s="2315"/>
      <c r="C7" s="2315"/>
      <c r="D7" s="2315"/>
      <c r="E7" s="2312"/>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row>
    <row r="8" spans="1:50">
      <c r="A8" s="2323"/>
      <c r="B8" s="2355"/>
      <c r="C8" s="2355"/>
      <c r="D8" s="2355"/>
      <c r="E8" s="2325"/>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row>
    <row r="9" spans="1:50">
      <c r="A9" s="72"/>
      <c r="B9" s="17"/>
      <c r="C9" s="17"/>
      <c r="D9" s="17"/>
      <c r="E9" s="73"/>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1:50">
      <c r="A10" s="87"/>
      <c r="B10" s="90"/>
      <c r="C10" s="89"/>
      <c r="D10" s="89"/>
      <c r="E10" s="402" t="s">
        <v>2075</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1:50">
      <c r="A11" s="272" t="s">
        <v>1964</v>
      </c>
      <c r="B11" s="79" t="s">
        <v>3741</v>
      </c>
      <c r="C11" s="69"/>
      <c r="D11" s="69"/>
      <c r="E11" s="271" t="s">
        <v>2846</v>
      </c>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row>
    <row r="12" spans="1:50">
      <c r="A12" s="273" t="s">
        <v>1967</v>
      </c>
      <c r="B12" s="384" t="s">
        <v>3423</v>
      </c>
      <c r="C12" s="69"/>
      <c r="D12" s="75"/>
      <c r="E12" s="274" t="s">
        <v>3424</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1:50">
      <c r="A13" s="412" t="s">
        <v>1972</v>
      </c>
      <c r="B13" s="89"/>
      <c r="C13" s="89"/>
      <c r="D13" s="89"/>
      <c r="E13" s="376"/>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row>
    <row r="14" spans="1:50">
      <c r="A14" s="333" t="s">
        <v>1973</v>
      </c>
      <c r="B14" s="17"/>
      <c r="C14" s="17"/>
      <c r="D14" s="17"/>
      <c r="E14" s="339"/>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row>
    <row r="15" spans="1:50">
      <c r="A15" s="333" t="s">
        <v>1974</v>
      </c>
      <c r="B15" s="17"/>
      <c r="C15" s="17"/>
      <c r="D15" s="17"/>
      <c r="E15" s="339"/>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row>
    <row r="16" spans="1:50">
      <c r="A16" s="333" t="s">
        <v>1975</v>
      </c>
      <c r="B16" s="17"/>
      <c r="C16" s="17"/>
      <c r="D16" s="17"/>
      <c r="E16" s="339"/>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row>
    <row r="17" spans="1:50">
      <c r="A17" s="333" t="s">
        <v>1976</v>
      </c>
      <c r="B17" s="17"/>
      <c r="C17" s="17"/>
      <c r="D17" s="17"/>
      <c r="E17" s="339"/>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row>
    <row r="18" spans="1:50">
      <c r="A18" s="333" t="s">
        <v>1977</v>
      </c>
      <c r="B18" s="17"/>
      <c r="C18" s="17"/>
      <c r="D18" s="17"/>
      <c r="E18" s="339"/>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row>
    <row r="19" spans="1:50">
      <c r="A19" s="333" t="s">
        <v>1978</v>
      </c>
      <c r="B19" s="17"/>
      <c r="C19" s="17"/>
      <c r="D19" s="17"/>
      <c r="E19" s="339"/>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row>
    <row r="20" spans="1:50">
      <c r="A20" s="333" t="s">
        <v>1979</v>
      </c>
      <c r="B20" s="17"/>
      <c r="C20" s="17"/>
      <c r="D20" s="17"/>
      <c r="E20" s="339"/>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row>
    <row r="21" spans="1:50">
      <c r="A21" s="333" t="s">
        <v>1980</v>
      </c>
      <c r="B21" s="17"/>
      <c r="C21" s="17"/>
      <c r="D21" s="17"/>
      <c r="E21" s="339"/>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row>
    <row r="22" spans="1:50">
      <c r="A22" s="333" t="s">
        <v>1981</v>
      </c>
      <c r="B22" s="17"/>
      <c r="C22" s="17"/>
      <c r="D22" s="17"/>
      <c r="E22" s="339"/>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row>
    <row r="23" spans="1:50">
      <c r="A23" s="333" t="s">
        <v>1982</v>
      </c>
      <c r="B23" s="17"/>
      <c r="C23" s="17"/>
      <c r="D23" s="17"/>
      <c r="E23" s="339"/>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row>
    <row r="24" spans="1:50">
      <c r="A24" s="333" t="s">
        <v>1983</v>
      </c>
      <c r="B24" s="17"/>
      <c r="C24" s="17"/>
      <c r="D24" s="17"/>
      <c r="E24" s="339"/>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row>
    <row r="25" spans="1:50">
      <c r="A25" s="333" t="s">
        <v>1984</v>
      </c>
      <c r="B25" s="17"/>
      <c r="C25" s="17"/>
      <c r="D25" s="17"/>
      <c r="E25" s="339"/>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row>
    <row r="26" spans="1:50">
      <c r="A26" s="333" t="s">
        <v>1985</v>
      </c>
      <c r="B26" s="17"/>
      <c r="C26" s="17"/>
      <c r="D26" s="17"/>
      <c r="E26" s="339"/>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row>
    <row r="27" spans="1:50">
      <c r="A27" s="333" t="s">
        <v>1986</v>
      </c>
      <c r="B27" s="17"/>
      <c r="C27" s="17"/>
      <c r="D27" s="17"/>
      <c r="E27" s="339"/>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row>
    <row r="28" spans="1:50">
      <c r="A28" s="333" t="s">
        <v>1987</v>
      </c>
      <c r="B28" s="17"/>
      <c r="C28" s="17"/>
      <c r="D28" s="17"/>
      <c r="E28" s="339"/>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row>
    <row r="29" spans="1:50">
      <c r="A29" s="334">
        <v>17</v>
      </c>
      <c r="B29" s="316"/>
      <c r="C29" s="316" t="s">
        <v>209</v>
      </c>
      <c r="D29" s="316"/>
      <c r="E29" s="318">
        <f>SUM(E13:E28)</f>
        <v>0</v>
      </c>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row>
    <row r="30" spans="1:50">
      <c r="A30" s="264" t="s">
        <v>3742</v>
      </c>
      <c r="B30" s="265"/>
      <c r="C30" s="265"/>
      <c r="D30" s="265"/>
      <c r="E30" s="266"/>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row>
    <row r="31" spans="1:50">
      <c r="A31" s="2313" t="s">
        <v>3743</v>
      </c>
      <c r="B31" s="2309"/>
      <c r="C31" s="2309"/>
      <c r="D31" s="2309"/>
      <c r="E31" s="269"/>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row>
    <row r="32" spans="1:50">
      <c r="A32" s="2314" t="s">
        <v>1023</v>
      </c>
      <c r="B32" s="2315"/>
      <c r="C32" s="2315"/>
      <c r="D32" s="2315"/>
      <c r="E32" s="269"/>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row>
    <row r="33" spans="1:50">
      <c r="A33" s="2314" t="s">
        <v>121</v>
      </c>
      <c r="B33" s="2315"/>
      <c r="C33" s="2315"/>
      <c r="D33" s="2315"/>
      <c r="E33" s="269"/>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row>
    <row r="34" spans="1:50">
      <c r="A34" s="2323" t="s">
        <v>122</v>
      </c>
      <c r="B34" s="2355"/>
      <c r="C34" s="2355"/>
      <c r="D34" s="2355"/>
      <c r="E34" s="73"/>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row>
    <row r="35" spans="1:50">
      <c r="A35" s="72"/>
      <c r="B35" s="17"/>
      <c r="C35" s="17"/>
      <c r="D35" s="17"/>
      <c r="E35" s="73"/>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row>
    <row r="36" spans="1:50">
      <c r="A36" s="87"/>
      <c r="B36" s="90"/>
      <c r="C36" s="89"/>
      <c r="D36" s="89"/>
      <c r="E36" s="402" t="s">
        <v>2075</v>
      </c>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row>
    <row r="37" spans="1:50">
      <c r="A37" s="272" t="s">
        <v>1964</v>
      </c>
      <c r="B37" s="346" t="s">
        <v>3744</v>
      </c>
      <c r="C37" s="17"/>
      <c r="D37" s="17"/>
      <c r="E37" s="271" t="s">
        <v>2846</v>
      </c>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row>
    <row r="38" spans="1:50">
      <c r="A38" s="273" t="s">
        <v>1967</v>
      </c>
      <c r="B38" s="398" t="s">
        <v>3745</v>
      </c>
      <c r="C38" s="77"/>
      <c r="D38" s="77"/>
      <c r="E38" s="274" t="s">
        <v>3424</v>
      </c>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row>
    <row r="39" spans="1:50">
      <c r="A39" s="272" t="s">
        <v>1972</v>
      </c>
      <c r="B39" s="98"/>
      <c r="C39" s="17"/>
      <c r="D39" s="17"/>
      <c r="E39" s="338"/>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row>
    <row r="40" spans="1:50">
      <c r="A40" s="272" t="s">
        <v>1973</v>
      </c>
      <c r="B40" s="2219" t="s">
        <v>5524</v>
      </c>
      <c r="C40" s="2218"/>
      <c r="D40" s="2218"/>
      <c r="E40" s="2220">
        <v>4632842</v>
      </c>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row>
    <row r="41" spans="1:50">
      <c r="A41" s="272" t="s">
        <v>1974</v>
      </c>
      <c r="B41" s="2219" t="s">
        <v>5525</v>
      </c>
      <c r="C41" s="2218"/>
      <c r="D41" s="2218"/>
      <c r="E41" s="2201">
        <v>0</v>
      </c>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row>
    <row r="42" spans="1:50">
      <c r="A42" s="272" t="s">
        <v>1975</v>
      </c>
      <c r="B42" s="2219" t="s">
        <v>5526</v>
      </c>
      <c r="C42" s="2218"/>
      <c r="D42" s="2218"/>
      <c r="E42" s="2201">
        <v>0</v>
      </c>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row>
    <row r="43" spans="1:50">
      <c r="A43" s="272" t="s">
        <v>1976</v>
      </c>
      <c r="B43" s="2219" t="s">
        <v>5527</v>
      </c>
      <c r="C43" s="2218"/>
      <c r="D43" s="2218"/>
      <c r="E43" s="2201">
        <v>0</v>
      </c>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row>
    <row r="44" spans="1:50">
      <c r="A44" s="272" t="s">
        <v>1977</v>
      </c>
      <c r="B44" s="2219"/>
      <c r="C44" s="2218"/>
      <c r="D44" s="2218"/>
      <c r="E44" s="2220"/>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row>
    <row r="45" spans="1:50">
      <c r="A45" s="272" t="s">
        <v>1978</v>
      </c>
      <c r="B45" s="2219" t="s">
        <v>5528</v>
      </c>
      <c r="C45" s="2218"/>
      <c r="D45" s="2218"/>
      <c r="E45" s="2220"/>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row>
    <row r="46" spans="1:50">
      <c r="A46" s="272" t="s">
        <v>1979</v>
      </c>
      <c r="B46" s="2219" t="s">
        <v>5529</v>
      </c>
      <c r="C46" s="2218"/>
      <c r="D46" s="2218"/>
      <c r="E46" s="2220"/>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row>
    <row r="47" spans="1:50">
      <c r="A47" s="272" t="s">
        <v>1980</v>
      </c>
      <c r="B47" s="2219" t="s">
        <v>5530</v>
      </c>
      <c r="C47" s="2218"/>
      <c r="D47" s="2218"/>
      <c r="E47" s="2220"/>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row>
    <row r="48" spans="1:50">
      <c r="A48" s="272" t="s">
        <v>1981</v>
      </c>
      <c r="B48" s="2219" t="s">
        <v>5531</v>
      </c>
      <c r="C48" s="2218"/>
      <c r="D48" s="2218"/>
      <c r="E48" s="2220"/>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row>
    <row r="49" spans="1:50">
      <c r="A49" s="272" t="s">
        <v>1982</v>
      </c>
      <c r="B49" s="2219" t="s">
        <v>5532</v>
      </c>
      <c r="C49" s="2218"/>
      <c r="D49" s="2218"/>
      <c r="E49" s="2220"/>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row>
    <row r="50" spans="1:50">
      <c r="A50" s="272" t="s">
        <v>1983</v>
      </c>
      <c r="B50" s="2219" t="s">
        <v>5533</v>
      </c>
      <c r="C50" s="2218"/>
      <c r="D50" s="2218"/>
      <c r="E50" s="2220"/>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row>
    <row r="51" spans="1:50">
      <c r="A51" s="272" t="s">
        <v>1984</v>
      </c>
      <c r="B51" s="2219"/>
      <c r="C51" s="2218"/>
      <c r="D51" s="2218"/>
      <c r="E51" s="2220"/>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row>
    <row r="52" spans="1:50">
      <c r="A52" s="272" t="s">
        <v>1985</v>
      </c>
      <c r="B52" s="2219"/>
      <c r="C52" s="2218"/>
      <c r="D52" s="2218"/>
      <c r="E52" s="2220"/>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row>
    <row r="53" spans="1:50">
      <c r="A53" s="272" t="s">
        <v>1986</v>
      </c>
      <c r="B53" s="98"/>
      <c r="C53" s="17"/>
      <c r="D53" s="17"/>
      <c r="E53" s="339"/>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row>
    <row r="54" spans="1:50">
      <c r="A54" s="272" t="s">
        <v>1987</v>
      </c>
      <c r="B54" s="98"/>
      <c r="C54" s="17"/>
      <c r="D54" s="17"/>
      <c r="E54" s="339"/>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row>
    <row r="55" spans="1:50">
      <c r="A55" s="272" t="s">
        <v>1988</v>
      </c>
      <c r="B55" s="98"/>
      <c r="C55" s="17"/>
      <c r="D55" s="17"/>
      <c r="E55" s="339"/>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row>
    <row r="56" spans="1:50">
      <c r="A56" s="272" t="s">
        <v>1989</v>
      </c>
      <c r="B56" s="98"/>
      <c r="C56" s="17"/>
      <c r="D56" s="17"/>
      <c r="E56" s="339"/>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row>
    <row r="57" spans="1:50">
      <c r="A57" s="272" t="s">
        <v>1990</v>
      </c>
      <c r="B57" s="98"/>
      <c r="C57" s="17"/>
      <c r="D57" s="17"/>
      <c r="E57" s="339"/>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row>
    <row r="58" spans="1:50">
      <c r="A58" s="272" t="s">
        <v>1991</v>
      </c>
      <c r="B58" s="98"/>
      <c r="C58" s="17"/>
      <c r="D58" s="17"/>
      <c r="E58" s="339"/>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row>
    <row r="59" spans="1:50">
      <c r="A59" s="272" t="s">
        <v>676</v>
      </c>
      <c r="B59" s="98"/>
      <c r="C59" s="17"/>
      <c r="D59" s="17"/>
      <c r="E59" s="339"/>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row>
    <row r="60" spans="1:50" ht="15.75" thickBot="1">
      <c r="A60" s="341" t="s">
        <v>677</v>
      </c>
      <c r="B60" s="330"/>
      <c r="C60" s="330" t="s">
        <v>209</v>
      </c>
      <c r="D60" s="330"/>
      <c r="E60" s="327">
        <f>SUM(E39:E59)</f>
        <v>4632842</v>
      </c>
    </row>
    <row r="61" spans="1:50">
      <c r="A61" s="17"/>
      <c r="B61" s="17"/>
      <c r="C61" s="17"/>
      <c r="D61" s="17"/>
      <c r="E61" s="17"/>
    </row>
    <row r="62" spans="1:50">
      <c r="A62" s="2324" t="s">
        <v>3746</v>
      </c>
      <c r="B62" s="2324"/>
      <c r="C62" s="17"/>
      <c r="D62" s="17"/>
      <c r="E62" s="332" t="s">
        <v>3747</v>
      </c>
    </row>
    <row r="63" spans="1:50">
      <c r="A63" s="2322" t="s">
        <v>3748</v>
      </c>
      <c r="B63" s="2322"/>
      <c r="C63" s="2322"/>
      <c r="D63" s="2322"/>
      <c r="E63" s="2322"/>
    </row>
    <row r="64" spans="1:50">
      <c r="A64" s="69"/>
      <c r="B64" s="69"/>
      <c r="C64" s="69"/>
      <c r="D64" s="69"/>
      <c r="E64" s="444"/>
    </row>
    <row r="65" spans="1:5">
      <c r="A65" s="69"/>
      <c r="B65" s="69"/>
      <c r="C65" s="69"/>
      <c r="D65" s="69"/>
      <c r="E65" s="444"/>
    </row>
    <row r="66" spans="1:5">
      <c r="A66" s="17"/>
      <c r="B66" s="17"/>
      <c r="C66" s="17"/>
      <c r="D66" s="17"/>
      <c r="E66" s="17"/>
    </row>
    <row r="67" spans="1:5">
      <c r="A67" s="17"/>
      <c r="B67" s="17"/>
      <c r="C67" s="17"/>
      <c r="D67" s="17"/>
      <c r="E67" s="17"/>
    </row>
    <row r="68" spans="1:5" ht="15.75">
      <c r="A68" s="71" t="s">
        <v>652</v>
      </c>
      <c r="B68" s="69"/>
      <c r="C68" s="69"/>
      <c r="D68" s="69"/>
      <c r="E68" s="69"/>
    </row>
    <row r="69" spans="1:5">
      <c r="A69" s="17"/>
      <c r="B69" s="17"/>
      <c r="C69" s="17"/>
      <c r="D69" s="17"/>
      <c r="E69" s="17"/>
    </row>
    <row r="70" spans="1:5">
      <c r="A70" s="17"/>
      <c r="B70" s="17"/>
      <c r="C70" s="17"/>
      <c r="D70" s="839"/>
    </row>
    <row r="71" spans="1:5" ht="15.75" thickBot="1">
      <c r="A71" s="17" t="str">
        <f>'Data Sheet'!$C$25</f>
        <v>Central Hudson Gas &amp; Electric</v>
      </c>
      <c r="B71" s="17"/>
      <c r="C71" s="17"/>
      <c r="D71" s="839" t="str">
        <f>'Data Sheet'!$C$40</f>
        <v>4/15/2015</v>
      </c>
      <c r="E71" s="9" t="str">
        <f>'Data Sheet'!$C$38</f>
        <v>12/31/14</v>
      </c>
    </row>
    <row r="72" spans="1:5">
      <c r="A72" s="29"/>
      <c r="B72" s="66"/>
      <c r="C72" s="66"/>
      <c r="D72" s="66"/>
      <c r="E72" s="67"/>
    </row>
    <row r="73" spans="1:5">
      <c r="A73" s="380" t="s">
        <v>3749</v>
      </c>
      <c r="B73" s="69"/>
      <c r="C73" s="69"/>
      <c r="D73" s="69"/>
      <c r="E73" s="70"/>
    </row>
    <row r="74" spans="1:5">
      <c r="A74" s="72"/>
      <c r="B74" s="17"/>
      <c r="C74" s="17"/>
      <c r="D74" s="17"/>
      <c r="E74" s="73"/>
    </row>
    <row r="75" spans="1:5">
      <c r="A75" s="87"/>
      <c r="B75" s="90"/>
      <c r="C75" s="89"/>
      <c r="D75" s="89"/>
      <c r="E75" s="402" t="s">
        <v>2075</v>
      </c>
    </row>
    <row r="76" spans="1:5">
      <c r="A76" s="272" t="s">
        <v>1964</v>
      </c>
      <c r="B76" s="79" t="s">
        <v>3741</v>
      </c>
      <c r="C76" s="69"/>
      <c r="D76" s="69"/>
      <c r="E76" s="271" t="s">
        <v>2846</v>
      </c>
    </row>
    <row r="77" spans="1:5">
      <c r="A77" s="273" t="s">
        <v>1967</v>
      </c>
      <c r="B77" s="384" t="s">
        <v>3423</v>
      </c>
      <c r="C77" s="69"/>
      <c r="D77" s="75"/>
      <c r="E77" s="274" t="s">
        <v>3424</v>
      </c>
    </row>
    <row r="78" spans="1:5">
      <c r="A78" s="412" t="s">
        <v>1972</v>
      </c>
      <c r="B78" s="89"/>
      <c r="C78" s="89"/>
      <c r="D78" s="89"/>
      <c r="E78" s="376"/>
    </row>
    <row r="79" spans="1:5">
      <c r="A79" s="333" t="s">
        <v>1973</v>
      </c>
      <c r="B79" s="17"/>
      <c r="C79" s="17"/>
      <c r="D79" s="17"/>
      <c r="E79" s="339"/>
    </row>
    <row r="80" spans="1:5">
      <c r="A80" s="333" t="s">
        <v>1974</v>
      </c>
      <c r="B80" s="17"/>
      <c r="C80" s="17"/>
      <c r="D80" s="17"/>
      <c r="E80" s="339"/>
    </row>
    <row r="81" spans="1:5">
      <c r="A81" s="333" t="s">
        <v>1975</v>
      </c>
      <c r="B81" s="17"/>
      <c r="C81" s="17"/>
      <c r="D81" s="17"/>
      <c r="E81" s="339"/>
    </row>
    <row r="82" spans="1:5">
      <c r="A82" s="333" t="s">
        <v>1976</v>
      </c>
      <c r="B82" s="17"/>
      <c r="C82" s="17"/>
      <c r="D82" s="17"/>
      <c r="E82" s="339"/>
    </row>
    <row r="83" spans="1:5">
      <c r="A83" s="333" t="s">
        <v>1977</v>
      </c>
      <c r="B83" s="17"/>
      <c r="C83" s="17"/>
      <c r="D83" s="17"/>
      <c r="E83" s="339"/>
    </row>
    <row r="84" spans="1:5">
      <c r="A84" s="333" t="s">
        <v>1978</v>
      </c>
      <c r="B84" s="17"/>
      <c r="C84" s="17"/>
      <c r="D84" s="17"/>
      <c r="E84" s="339"/>
    </row>
    <row r="85" spans="1:5">
      <c r="A85" s="333" t="s">
        <v>1979</v>
      </c>
      <c r="B85" s="17"/>
      <c r="C85" s="17"/>
      <c r="D85" s="17"/>
      <c r="E85" s="339"/>
    </row>
    <row r="86" spans="1:5">
      <c r="A86" s="333" t="s">
        <v>1980</v>
      </c>
      <c r="B86" s="17"/>
      <c r="C86" s="17"/>
      <c r="D86" s="17"/>
      <c r="E86" s="339"/>
    </row>
    <row r="87" spans="1:5">
      <c r="A87" s="333" t="s">
        <v>1981</v>
      </c>
      <c r="B87" s="17"/>
      <c r="C87" s="17"/>
      <c r="D87" s="17"/>
      <c r="E87" s="339"/>
    </row>
    <row r="88" spans="1:5">
      <c r="A88" s="333" t="s">
        <v>1982</v>
      </c>
      <c r="B88" s="17"/>
      <c r="C88" s="17"/>
      <c r="D88" s="17"/>
      <c r="E88" s="339"/>
    </row>
    <row r="89" spans="1:5">
      <c r="A89" s="333" t="s">
        <v>1983</v>
      </c>
      <c r="B89" s="17"/>
      <c r="C89" s="17"/>
      <c r="D89" s="17"/>
      <c r="E89" s="339"/>
    </row>
    <row r="90" spans="1:5">
      <c r="A90" s="333" t="s">
        <v>1984</v>
      </c>
      <c r="B90" s="17"/>
      <c r="C90" s="17"/>
      <c r="D90" s="17"/>
      <c r="E90" s="339"/>
    </row>
    <row r="91" spans="1:5">
      <c r="A91" s="333" t="s">
        <v>1985</v>
      </c>
      <c r="B91" s="17"/>
      <c r="C91" s="17"/>
      <c r="D91" s="17"/>
      <c r="E91" s="339"/>
    </row>
    <row r="92" spans="1:5">
      <c r="A92" s="333" t="s">
        <v>1986</v>
      </c>
      <c r="B92" s="17"/>
      <c r="C92" s="17"/>
      <c r="D92" s="17"/>
      <c r="E92" s="339"/>
    </row>
    <row r="93" spans="1:5">
      <c r="A93" s="333" t="s">
        <v>1987</v>
      </c>
      <c r="B93" s="17"/>
      <c r="C93" s="17"/>
      <c r="D93" s="17"/>
      <c r="E93" s="339"/>
    </row>
    <row r="94" spans="1:5">
      <c r="A94" s="333" t="s">
        <v>1988</v>
      </c>
      <c r="B94" s="17"/>
      <c r="C94" s="17"/>
      <c r="D94" s="17"/>
      <c r="E94" s="339"/>
    </row>
    <row r="95" spans="1:5">
      <c r="A95" s="333" t="s">
        <v>1989</v>
      </c>
      <c r="B95" s="17"/>
      <c r="C95" s="17"/>
      <c r="D95" s="17"/>
      <c r="E95" s="339"/>
    </row>
    <row r="96" spans="1:5">
      <c r="A96" s="333" t="s">
        <v>1990</v>
      </c>
      <c r="B96" s="17"/>
      <c r="C96" s="17"/>
      <c r="D96" s="17"/>
      <c r="E96" s="339"/>
    </row>
    <row r="97" spans="1:5">
      <c r="A97" s="333" t="s">
        <v>1991</v>
      </c>
      <c r="B97" s="77"/>
      <c r="C97" s="77"/>
      <c r="D97" s="77"/>
      <c r="E97" s="340"/>
    </row>
    <row r="98" spans="1:5">
      <c r="A98" s="334" t="s">
        <v>676</v>
      </c>
      <c r="B98" s="316"/>
      <c r="C98" s="316" t="s">
        <v>209</v>
      </c>
      <c r="D98" s="316"/>
      <c r="E98" s="318">
        <f>SUM(E78:E97)</f>
        <v>0</v>
      </c>
    </row>
    <row r="99" spans="1:5">
      <c r="A99" s="72"/>
      <c r="B99" s="17"/>
      <c r="C99" s="17"/>
      <c r="D99" s="17"/>
      <c r="E99" s="387"/>
    </row>
    <row r="100" spans="1:5">
      <c r="A100" s="380" t="s">
        <v>3750</v>
      </c>
      <c r="B100" s="69"/>
      <c r="C100" s="69"/>
      <c r="D100" s="69"/>
      <c r="E100" s="70"/>
    </row>
    <row r="101" spans="1:5">
      <c r="A101" s="72"/>
      <c r="B101" s="17"/>
      <c r="C101" s="17"/>
      <c r="D101" s="17"/>
      <c r="E101" s="73"/>
    </row>
    <row r="102" spans="1:5">
      <c r="A102" s="87"/>
      <c r="B102" s="90"/>
      <c r="C102" s="89"/>
      <c r="D102" s="89"/>
      <c r="E102" s="402" t="s">
        <v>2075</v>
      </c>
    </row>
    <row r="103" spans="1:5">
      <c r="A103" s="272" t="s">
        <v>1964</v>
      </c>
      <c r="B103" s="346" t="s">
        <v>3744</v>
      </c>
      <c r="C103" s="17"/>
      <c r="D103" s="17"/>
      <c r="E103" s="271" t="s">
        <v>2846</v>
      </c>
    </row>
    <row r="104" spans="1:5">
      <c r="A104" s="273" t="s">
        <v>1967</v>
      </c>
      <c r="B104" s="398" t="s">
        <v>3745</v>
      </c>
      <c r="C104" s="77"/>
      <c r="D104" s="77"/>
      <c r="E104" s="274" t="s">
        <v>3424</v>
      </c>
    </row>
    <row r="105" spans="1:5">
      <c r="A105" s="272" t="s">
        <v>1972</v>
      </c>
      <c r="B105" s="98"/>
      <c r="C105" s="17"/>
      <c r="D105" s="17"/>
      <c r="E105" s="338"/>
    </row>
    <row r="106" spans="1:5">
      <c r="A106" s="272" t="s">
        <v>1973</v>
      </c>
      <c r="B106" s="98"/>
      <c r="C106" s="17"/>
      <c r="D106" s="17"/>
      <c r="E106" s="339"/>
    </row>
    <row r="107" spans="1:5">
      <c r="A107" s="272" t="s">
        <v>1974</v>
      </c>
      <c r="B107" s="98"/>
      <c r="C107" s="17"/>
      <c r="D107" s="17"/>
      <c r="E107" s="339"/>
    </row>
    <row r="108" spans="1:5">
      <c r="A108" s="272" t="s">
        <v>1975</v>
      </c>
      <c r="B108" s="98"/>
      <c r="C108" s="17"/>
      <c r="D108" s="17"/>
      <c r="E108" s="339"/>
    </row>
    <row r="109" spans="1:5">
      <c r="A109" s="272" t="s">
        <v>1976</v>
      </c>
      <c r="B109" s="98"/>
      <c r="C109" s="17"/>
      <c r="D109" s="17"/>
      <c r="E109" s="339"/>
    </row>
    <row r="110" spans="1:5">
      <c r="A110" s="272" t="s">
        <v>1977</v>
      </c>
      <c r="B110" s="98"/>
      <c r="C110" s="17"/>
      <c r="D110" s="17"/>
      <c r="E110" s="339"/>
    </row>
    <row r="111" spans="1:5">
      <c r="A111" s="272" t="s">
        <v>1978</v>
      </c>
      <c r="B111" s="98"/>
      <c r="C111" s="17"/>
      <c r="D111" s="17"/>
      <c r="E111" s="339"/>
    </row>
    <row r="112" spans="1:5">
      <c r="A112" s="272" t="s">
        <v>1979</v>
      </c>
      <c r="B112" s="98"/>
      <c r="C112" s="17"/>
      <c r="D112" s="17"/>
      <c r="E112" s="339"/>
    </row>
    <row r="113" spans="1:5">
      <c r="A113" s="272" t="s">
        <v>1980</v>
      </c>
      <c r="B113" s="98"/>
      <c r="C113" s="17"/>
      <c r="D113" s="17"/>
      <c r="E113" s="339"/>
    </row>
    <row r="114" spans="1:5">
      <c r="A114" s="272" t="s">
        <v>1981</v>
      </c>
      <c r="B114" s="98"/>
      <c r="C114" s="17"/>
      <c r="D114" s="17"/>
      <c r="E114" s="339"/>
    </row>
    <row r="115" spans="1:5">
      <c r="A115" s="272" t="s">
        <v>1982</v>
      </c>
      <c r="B115" s="98"/>
      <c r="C115" s="17"/>
      <c r="D115" s="17"/>
      <c r="E115" s="339"/>
    </row>
    <row r="116" spans="1:5">
      <c r="A116" s="272" t="s">
        <v>1983</v>
      </c>
      <c r="B116" s="98"/>
      <c r="C116" s="17"/>
      <c r="D116" s="17"/>
      <c r="E116" s="339"/>
    </row>
    <row r="117" spans="1:5">
      <c r="A117" s="272" t="s">
        <v>1984</v>
      </c>
      <c r="B117" s="98"/>
      <c r="C117" s="17"/>
      <c r="D117" s="17"/>
      <c r="E117" s="339"/>
    </row>
    <row r="118" spans="1:5">
      <c r="A118" s="272" t="s">
        <v>1985</v>
      </c>
      <c r="B118" s="98"/>
      <c r="C118" s="17"/>
      <c r="D118" s="17"/>
      <c r="E118" s="339"/>
    </row>
    <row r="119" spans="1:5">
      <c r="A119" s="272" t="s">
        <v>1986</v>
      </c>
      <c r="B119" s="98"/>
      <c r="C119" s="17"/>
      <c r="D119" s="17"/>
      <c r="E119" s="339"/>
    </row>
    <row r="120" spans="1:5">
      <c r="A120" s="272" t="s">
        <v>1987</v>
      </c>
      <c r="B120" s="98"/>
      <c r="C120" s="17"/>
      <c r="D120" s="17"/>
      <c r="E120" s="339"/>
    </row>
    <row r="121" spans="1:5">
      <c r="A121" s="272" t="s">
        <v>1988</v>
      </c>
      <c r="B121" s="98"/>
      <c r="C121" s="17"/>
      <c r="D121" s="17"/>
      <c r="E121" s="339"/>
    </row>
    <row r="122" spans="1:5">
      <c r="A122" s="272" t="s">
        <v>1989</v>
      </c>
      <c r="B122" s="98"/>
      <c r="C122" s="17"/>
      <c r="D122" s="17"/>
      <c r="E122" s="339"/>
    </row>
    <row r="123" spans="1:5">
      <c r="A123" s="272" t="s">
        <v>1990</v>
      </c>
      <c r="B123" s="98"/>
      <c r="C123" s="17"/>
      <c r="D123" s="17"/>
      <c r="E123" s="339"/>
    </row>
    <row r="124" spans="1:5">
      <c r="A124" s="272" t="s">
        <v>1991</v>
      </c>
      <c r="B124" s="98"/>
      <c r="C124" s="17"/>
      <c r="D124" s="17"/>
      <c r="E124" s="339"/>
    </row>
    <row r="125" spans="1:5">
      <c r="A125" s="272" t="s">
        <v>676</v>
      </c>
      <c r="B125" s="98"/>
      <c r="C125" s="17"/>
      <c r="D125" s="17"/>
      <c r="E125" s="339"/>
    </row>
    <row r="126" spans="1:5" ht="15.75" thickBot="1">
      <c r="A126" s="341" t="s">
        <v>677</v>
      </c>
      <c r="B126" s="330"/>
      <c r="C126" s="330" t="s">
        <v>209</v>
      </c>
      <c r="D126" s="330"/>
      <c r="E126" s="327">
        <f>SUM(E105:E125)</f>
        <v>0</v>
      </c>
    </row>
    <row r="127" spans="1:5">
      <c r="A127" s="17"/>
      <c r="B127" s="17"/>
      <c r="C127" s="17"/>
      <c r="D127" s="17"/>
      <c r="E127" s="17"/>
    </row>
    <row r="128" spans="1:5">
      <c r="A128" s="2324" t="s">
        <v>3746</v>
      </c>
      <c r="B128" s="2324"/>
      <c r="C128" s="17"/>
      <c r="D128" s="17"/>
      <c r="E128" s="332" t="s">
        <v>126</v>
      </c>
    </row>
    <row r="129" spans="1:5">
      <c r="A129" s="2322" t="s">
        <v>3751</v>
      </c>
      <c r="B129" s="2322"/>
      <c r="C129" s="2322"/>
      <c r="D129" s="2322"/>
      <c r="E129" s="444"/>
    </row>
    <row r="130" spans="1:5">
      <c r="A130" s="17"/>
      <c r="B130" s="17"/>
      <c r="C130" s="17"/>
      <c r="D130" s="17"/>
      <c r="E130" s="17"/>
    </row>
    <row r="131" spans="1:5">
      <c r="A131" s="17"/>
      <c r="B131" s="17"/>
      <c r="C131" s="17"/>
      <c r="D131" s="17"/>
      <c r="E131" s="17"/>
    </row>
    <row r="132" spans="1:5">
      <c r="A132" s="17"/>
      <c r="B132" s="17"/>
      <c r="C132"/>
      <c r="D132"/>
      <c r="E132" s="17"/>
    </row>
    <row r="133" spans="1:5" ht="15.75" thickBot="1">
      <c r="A133" s="17" t="str">
        <f>'Data Sheet'!$C$25</f>
        <v>Central Hudson Gas &amp; Electric</v>
      </c>
      <c r="B133" s="17"/>
      <c r="C133" s="17"/>
      <c r="D133" s="17"/>
      <c r="E133" s="17"/>
    </row>
    <row r="134" spans="1:5">
      <c r="A134" s="29"/>
      <c r="B134" s="66"/>
      <c r="C134" s="66"/>
      <c r="D134" s="66"/>
      <c r="E134" s="67"/>
    </row>
    <row r="135" spans="1:5">
      <c r="A135" s="992"/>
      <c r="B135"/>
      <c r="C135"/>
      <c r="D135"/>
      <c r="E135" s="963"/>
    </row>
    <row r="136" spans="1:5">
      <c r="A136" s="72"/>
      <c r="B136" s="989"/>
      <c r="C136" s="989"/>
      <c r="D136" s="989"/>
      <c r="E136" s="73"/>
    </row>
    <row r="137" spans="1:5">
      <c r="A137" s="72"/>
      <c r="B137" s="989"/>
      <c r="C137" s="989"/>
      <c r="D137" s="989"/>
      <c r="E137" s="73"/>
    </row>
    <row r="138" spans="1:5">
      <c r="A138" s="992"/>
      <c r="B138"/>
      <c r="C138"/>
      <c r="D138"/>
      <c r="E138" s="963"/>
    </row>
    <row r="139" spans="1:5">
      <c r="A139" s="992"/>
      <c r="B139"/>
      <c r="C139"/>
      <c r="D139"/>
      <c r="E139" s="963"/>
    </row>
    <row r="140" spans="1:5">
      <c r="A140" s="992"/>
      <c r="B140" s="990"/>
      <c r="C140" s="990"/>
      <c r="D140" s="990"/>
      <c r="E140" s="963"/>
    </row>
    <row r="141" spans="1:5">
      <c r="A141" s="72"/>
      <c r="B141" s="17"/>
      <c r="C141" s="17"/>
      <c r="D141" s="17"/>
      <c r="E141" s="73"/>
    </row>
    <row r="142" spans="1:5">
      <c r="A142" s="72"/>
      <c r="B142" s="17"/>
      <c r="C142" s="17"/>
      <c r="D142" s="17"/>
      <c r="E142" s="73"/>
    </row>
    <row r="143" spans="1:5">
      <c r="A143" s="72"/>
      <c r="B143" s="17"/>
      <c r="C143" s="17"/>
      <c r="D143" s="17"/>
      <c r="E143" s="73"/>
    </row>
    <row r="144" spans="1:5">
      <c r="A144" s="72"/>
      <c r="B144" s="17"/>
      <c r="C144" s="17"/>
      <c r="D144" s="17"/>
      <c r="E144" s="73"/>
    </row>
    <row r="145" spans="1:5">
      <c r="A145" s="72"/>
      <c r="B145" s="17"/>
      <c r="C145" s="17"/>
      <c r="D145" s="17"/>
      <c r="E145" s="73"/>
    </row>
    <row r="146" spans="1:5">
      <c r="A146" s="72"/>
      <c r="B146" s="17"/>
      <c r="C146" s="17"/>
      <c r="D146" s="17"/>
      <c r="E146" s="73"/>
    </row>
    <row r="147" spans="1:5">
      <c r="A147" s="72"/>
      <c r="B147" s="989"/>
      <c r="C147" s="989"/>
      <c r="D147" s="989"/>
      <c r="E147" s="73"/>
    </row>
    <row r="148" spans="1:5">
      <c r="A148" s="72"/>
      <c r="B148" s="17"/>
      <c r="C148" s="17"/>
      <c r="D148" s="17"/>
      <c r="E148" s="73"/>
    </row>
    <row r="149" spans="1:5">
      <c r="A149" s="72"/>
      <c r="B149" s="17"/>
      <c r="C149" s="347"/>
      <c r="D149" s="17"/>
      <c r="E149" s="483"/>
    </row>
    <row r="150" spans="1:5">
      <c r="A150" s="72"/>
      <c r="B150" s="17"/>
      <c r="C150" s="17"/>
      <c r="D150" s="17"/>
      <c r="E150" s="73"/>
    </row>
    <row r="151" spans="1:5">
      <c r="A151" s="72"/>
      <c r="B151" s="17"/>
      <c r="C151" s="989"/>
      <c r="D151" s="17"/>
      <c r="E151" s="73"/>
    </row>
    <row r="152" spans="1:5">
      <c r="A152" s="72"/>
      <c r="B152" s="17"/>
      <c r="C152" s="17"/>
      <c r="D152" s="17"/>
      <c r="E152" s="963"/>
    </row>
    <row r="153" spans="1:5">
      <c r="A153" s="72"/>
      <c r="B153" s="17"/>
      <c r="C153" s="17"/>
      <c r="D153" s="17"/>
      <c r="E153" s="73"/>
    </row>
    <row r="154" spans="1:5">
      <c r="A154" s="72"/>
      <c r="B154" s="17"/>
      <c r="C154" s="17"/>
      <c r="D154" s="17"/>
      <c r="E154" s="73"/>
    </row>
    <row r="155" spans="1:5">
      <c r="A155" s="72"/>
      <c r="B155" s="17"/>
      <c r="C155" s="17"/>
      <c r="D155" s="17"/>
      <c r="E155" s="73"/>
    </row>
    <row r="156" spans="1:5">
      <c r="A156" s="72"/>
      <c r="B156" s="17"/>
      <c r="C156" s="17"/>
      <c r="D156" s="17"/>
      <c r="E156" s="73"/>
    </row>
    <row r="157" spans="1:5">
      <c r="A157" s="72"/>
      <c r="B157" s="17"/>
      <c r="C157" s="17"/>
      <c r="D157" s="17"/>
      <c r="E157" s="73"/>
    </row>
    <row r="158" spans="1:5">
      <c r="A158" s="72"/>
      <c r="B158" s="17"/>
      <c r="C158" s="17"/>
      <c r="D158" s="17"/>
      <c r="E158" s="73"/>
    </row>
    <row r="159" spans="1:5">
      <c r="A159" s="72"/>
      <c r="B159" s="17"/>
      <c r="C159" s="17"/>
      <c r="D159" s="17"/>
      <c r="E159" s="73"/>
    </row>
    <row r="160" spans="1:5">
      <c r="A160" s="72"/>
      <c r="B160" s="17"/>
      <c r="C160" s="17"/>
      <c r="D160" s="17"/>
      <c r="E160" s="73"/>
    </row>
    <row r="161" spans="1:5">
      <c r="A161" s="72"/>
      <c r="B161" s="17"/>
      <c r="C161" s="17"/>
      <c r="D161" s="17"/>
      <c r="E161" s="73"/>
    </row>
    <row r="162" spans="1:5">
      <c r="A162" s="72"/>
      <c r="B162" s="17"/>
      <c r="C162" s="17"/>
      <c r="D162" s="17"/>
      <c r="E162" s="73"/>
    </row>
    <row r="163" spans="1:5">
      <c r="A163" s="992"/>
      <c r="B163"/>
      <c r="C163"/>
      <c r="D163"/>
      <c r="E163" s="963"/>
    </row>
    <row r="164" spans="1:5" ht="15.75">
      <c r="A164" s="2326" t="s">
        <v>27</v>
      </c>
      <c r="B164" s="2327"/>
      <c r="C164" s="2327"/>
      <c r="D164" s="2327"/>
      <c r="E164" s="2328"/>
    </row>
    <row r="165" spans="1:5">
      <c r="A165" s="72"/>
      <c r="B165" s="17"/>
      <c r="C165" s="17"/>
      <c r="D165" s="17"/>
      <c r="E165" s="73"/>
    </row>
    <row r="166" spans="1:5">
      <c r="A166" s="72"/>
      <c r="B166" s="17"/>
      <c r="C166" s="17"/>
      <c r="D166" s="17"/>
      <c r="E166" s="73"/>
    </row>
    <row r="167" spans="1:5">
      <c r="A167" s="72"/>
      <c r="B167" s="17"/>
      <c r="C167" s="17"/>
      <c r="D167" s="17"/>
      <c r="E167" s="73"/>
    </row>
    <row r="168" spans="1:5">
      <c r="A168" s="72"/>
      <c r="B168" s="17"/>
      <c r="C168" s="17"/>
      <c r="D168" s="17"/>
      <c r="E168" s="73"/>
    </row>
    <row r="169" spans="1:5">
      <c r="A169" s="72"/>
      <c r="B169" s="17"/>
      <c r="C169" s="17"/>
      <c r="D169" s="17"/>
      <c r="E169" s="73"/>
    </row>
    <row r="170" spans="1:5">
      <c r="A170" s="72"/>
      <c r="B170" s="17"/>
      <c r="C170" s="17"/>
      <c r="D170" s="17"/>
      <c r="E170" s="73"/>
    </row>
    <row r="171" spans="1:5">
      <c r="A171" s="72"/>
      <c r="B171" s="17"/>
      <c r="C171" s="17"/>
      <c r="D171" s="17"/>
      <c r="E171" s="73"/>
    </row>
    <row r="172" spans="1:5">
      <c r="A172" s="72"/>
      <c r="B172" s="17"/>
      <c r="C172" s="17"/>
      <c r="D172" s="17"/>
      <c r="E172" s="73"/>
    </row>
    <row r="173" spans="1:5">
      <c r="A173" s="72"/>
      <c r="B173" s="17"/>
      <c r="C173" s="17"/>
      <c r="D173" s="17"/>
      <c r="E173" s="73"/>
    </row>
    <row r="174" spans="1:5">
      <c r="A174" s="72"/>
      <c r="B174" s="17"/>
      <c r="C174" s="17"/>
      <c r="D174" s="17"/>
      <c r="E174" s="73"/>
    </row>
    <row r="175" spans="1:5">
      <c r="A175" s="72"/>
      <c r="B175" s="17"/>
      <c r="C175" s="17"/>
      <c r="D175" s="17"/>
      <c r="E175" s="73"/>
    </row>
    <row r="176" spans="1:5">
      <c r="A176" s="72"/>
      <c r="B176" s="17"/>
      <c r="C176" s="17"/>
      <c r="D176" s="17"/>
      <c r="E176" s="73"/>
    </row>
    <row r="177" spans="1:5">
      <c r="A177" s="72"/>
      <c r="B177" s="17"/>
      <c r="C177" s="17"/>
      <c r="D177" s="17"/>
      <c r="E177" s="73"/>
    </row>
    <row r="178" spans="1:5">
      <c r="A178" s="72"/>
      <c r="B178" s="17"/>
      <c r="C178" s="17"/>
      <c r="D178" s="17"/>
      <c r="E178" s="73"/>
    </row>
    <row r="179" spans="1:5">
      <c r="A179" s="72"/>
      <c r="B179" s="17"/>
      <c r="C179" s="17"/>
      <c r="D179" s="17"/>
      <c r="E179" s="73"/>
    </row>
    <row r="180" spans="1:5">
      <c r="A180" s="72"/>
      <c r="B180" s="17"/>
      <c r="C180" s="17"/>
      <c r="D180" s="17"/>
      <c r="E180" s="73"/>
    </row>
    <row r="181" spans="1:5">
      <c r="A181" s="72"/>
      <c r="B181" s="17"/>
      <c r="C181" s="17"/>
      <c r="D181" s="17"/>
      <c r="E181" s="73"/>
    </row>
    <row r="182" spans="1:5">
      <c r="A182" s="72"/>
      <c r="B182" s="17"/>
      <c r="C182" s="17"/>
      <c r="D182" s="17"/>
      <c r="E182" s="73"/>
    </row>
    <row r="183" spans="1:5">
      <c r="A183" s="72"/>
      <c r="B183" s="17"/>
      <c r="C183" s="17"/>
      <c r="D183" s="17"/>
      <c r="E183" s="73"/>
    </row>
    <row r="184" spans="1:5">
      <c r="A184" s="72"/>
      <c r="B184" s="17"/>
      <c r="C184" s="17"/>
      <c r="D184" s="17"/>
      <c r="E184" s="73"/>
    </row>
    <row r="185" spans="1:5">
      <c r="A185" s="72"/>
      <c r="B185" s="17"/>
      <c r="C185" s="17"/>
      <c r="D185" s="17"/>
      <c r="E185" s="73"/>
    </row>
    <row r="186" spans="1:5">
      <c r="A186" s="72"/>
      <c r="B186" s="17"/>
      <c r="C186" s="17"/>
      <c r="D186" s="17"/>
      <c r="E186" s="73"/>
    </row>
    <row r="187" spans="1:5">
      <c r="A187" s="72"/>
      <c r="B187" s="17"/>
      <c r="C187" s="17"/>
      <c r="D187" s="17"/>
      <c r="E187" s="73"/>
    </row>
    <row r="188" spans="1:5">
      <c r="A188" s="72"/>
      <c r="B188" s="17"/>
      <c r="C188" s="17"/>
      <c r="D188" s="17"/>
      <c r="E188" s="73"/>
    </row>
    <row r="189" spans="1:5">
      <c r="A189" s="72"/>
      <c r="B189" s="17"/>
      <c r="C189" s="17"/>
      <c r="D189" s="17"/>
      <c r="E189" s="73"/>
    </row>
    <row r="190" spans="1:5">
      <c r="A190" s="72"/>
      <c r="B190" s="17"/>
      <c r="C190" s="17"/>
      <c r="D190" s="17"/>
      <c r="E190" s="73"/>
    </row>
    <row r="191" spans="1:5">
      <c r="A191" s="72"/>
      <c r="B191" s="17"/>
      <c r="C191" s="17"/>
      <c r="D191" s="17"/>
      <c r="E191" s="73"/>
    </row>
    <row r="192" spans="1:5">
      <c r="A192" s="72"/>
      <c r="B192" s="17"/>
      <c r="C192" s="17"/>
      <c r="D192" s="17"/>
      <c r="E192" s="73"/>
    </row>
    <row r="193" spans="1:5" ht="15.75" thickBot="1">
      <c r="A193" s="112"/>
      <c r="B193" s="113"/>
      <c r="C193" s="351"/>
      <c r="D193" s="351"/>
      <c r="E193" s="996"/>
    </row>
    <row r="194" spans="1:5">
      <c r="A194"/>
      <c r="B194"/>
      <c r="C194"/>
      <c r="D194"/>
      <c r="E194" s="332" t="s">
        <v>3747</v>
      </c>
    </row>
    <row r="195" spans="1:5">
      <c r="A195" s="2322" t="s">
        <v>125</v>
      </c>
      <c r="B195" s="2322"/>
      <c r="C195" s="2322"/>
      <c r="D195" s="2322"/>
      <c r="E195" s="2322"/>
    </row>
    <row r="196" spans="1:5">
      <c r="A196" s="988"/>
      <c r="B196" s="988"/>
      <c r="C196" s="988"/>
      <c r="D196" s="69"/>
      <c r="E196" s="988"/>
    </row>
  </sheetData>
  <customSheetViews>
    <customSheetView guid="{98C50475-4C04-4614-833E-ABC6EEFF4E8E}" scale="60" colorId="22" showPageBreaks="1" printArea="1" view="pageBreakPreview">
      <selection activeCell="B24" sqref="B24"/>
      <rowBreaks count="1" manualBreakCount="1">
        <brk id="63" max="4" man="1"/>
      </rowBreaks>
      <pageMargins left="0.5" right="0.5" top="0.5" bottom="0.5" header="0.5" footer="0.5"/>
      <printOptions horizontalCentered="1" verticalCentered="1"/>
      <pageSetup scale="72" fitToHeight="3" orientation="portrait" r:id="rId1"/>
      <headerFooter alignWithMargins="0"/>
    </customSheetView>
    <customSheetView guid="{C6EFCE4C-D5CB-4C1D-A286-0DC52BE770F9}" scale="85" colorId="22" showPageBreaks="1" printArea="1">
      <rowBreaks count="21" manualBreakCount="21">
        <brk id="19" max="4" man="1"/>
        <brk id="20" max="4" man="1"/>
        <brk id="21" max="4" man="1"/>
        <brk id="22" max="4" man="1"/>
        <brk id="23" max="4" man="1"/>
        <brk id="24" max="4" man="1"/>
        <brk id="25" max="4" man="1"/>
        <brk id="26" max="4" man="1"/>
        <brk id="27" max="4" man="1"/>
        <brk id="28" max="4" man="1"/>
        <brk id="29" max="4" man="1"/>
        <brk id="30" max="4" man="1"/>
        <brk id="31" max="4" man="1"/>
        <brk id="32" max="4" man="1"/>
        <brk id="33" max="4" man="1"/>
        <brk id="34" max="4" man="1"/>
        <brk id="35" max="4" man="1"/>
        <brk id="36" max="4" man="1"/>
        <brk id="37" max="4" man="1"/>
        <brk id="67" max="16383" man="1"/>
        <brk id="133" max="16383" man="1"/>
      </rowBreaks>
      <pageMargins left="0.5" right="0.5" top="0.5" bottom="0.5" header="0.5" footer="0.5"/>
      <printOptions horizontalCentered="1" verticalCentered="1"/>
      <pageSetup scale="65" fitToHeight="3" orientation="portrait" horizontalDpi="300" verticalDpi="300" r:id="rId2"/>
      <headerFooter alignWithMargins="0"/>
    </customSheetView>
    <customSheetView guid="{4BC658A1-0B43-4474-B09F-01138A2D4649}" scale="85" colorId="22" showPageBreaks="1">
      <rowBreaks count="45" manualBreakCount="45">
        <brk id="44" max="4" man="1"/>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133" max="16383" man="1"/>
      </rowBreaks>
      <pageMargins left="0.5" right="0.5" top="0.5" bottom="0.5" header="0.5" footer="0.5"/>
      <printOptions horizontalCentered="1" verticalCentered="1"/>
      <pageSetup scale="65" fitToHeight="3" orientation="portrait" horizontalDpi="300" verticalDpi="300" r:id="rId3"/>
      <headerFooter alignWithMargins="0"/>
    </customSheetView>
    <customSheetView guid="{615B5AE4-EF39-45E8-9166-92037A1A48C3}" scale="85" colorId="22" showPageBreaks="1" printArea="1">
      <rowBreaks count="50" manualBreakCount="50">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4"/>
      <headerFooter alignWithMargins="0"/>
    </customSheetView>
    <customSheetView guid="{5615FF12-3AD0-401B-9520-85684B49B8C2}" scale="85" colorId="22">
      <rowBreaks count="44" manualBreakCount="44">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133" max="16383" man="1"/>
      </rowBreaks>
      <pageMargins left="0.5" right="0.5" top="0.5" bottom="0.5" header="0.5" footer="0.5"/>
      <printOptions horizontalCentered="1" verticalCentered="1"/>
      <pageSetup scale="65" fitToHeight="3" orientation="portrait" horizontalDpi="300" verticalDpi="300" r:id="rId5"/>
      <headerFooter alignWithMargins="0"/>
    </customSheetView>
    <customSheetView guid="{770BB473-BE5C-4268-9ADA-B2B104B49C99}" scale="85" colorId="22" showPageBreaks="1" printArea="1">
      <rowBreaks count="39" manualBreakCount="39">
        <brk id="38" max="4" man="1"/>
        <brk id="39" max="4" man="1"/>
        <brk id="40" max="4" man="1"/>
        <brk id="41" max="4" man="1"/>
        <brk id="42" max="4" man="1"/>
        <brk id="43" max="4" man="1"/>
        <brk id="44" max="4" man="1"/>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133" max="16383" man="1"/>
      </rowBreaks>
      <pageMargins left="0.5" right="0.5" top="0.5" bottom="0.5" header="0.5" footer="0.5"/>
      <printOptions horizontalCentered="1" verticalCentered="1"/>
      <pageSetup scale="65" fitToHeight="3" orientation="portrait" horizontalDpi="300" verticalDpi="300" r:id="rId6"/>
      <headerFooter alignWithMargins="0"/>
    </customSheetView>
    <customSheetView guid="{2DCD765F-7FFB-4119-8ABA-95F832C93250}" scale="85" colorId="22" showPageBreaks="1" printArea="1">
      <rowBreaks count="50" manualBreakCount="50">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4" man="1"/>
        <brk id="93" max="4" man="1"/>
        <brk id="94" max="4" man="1"/>
        <brk id="95" max="4" man="1"/>
        <brk id="133" max="16383" man="1"/>
      </rowBreaks>
      <pageMargins left="0.5" right="0.5" top="0.5" bottom="0.5" header="0.5" footer="0.5"/>
      <printOptions horizontalCentered="1" verticalCentered="1"/>
      <pageSetup scale="65" fitToHeight="3" orientation="portrait" horizontalDpi="300" verticalDpi="300" r:id="rId7"/>
      <headerFooter alignWithMargins="0"/>
    </customSheetView>
    <customSheetView guid="{9A54DEF0-DEC4-4137-89B1-509D03916E27}"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brk id="133" max="16383" man="1"/>
      </rowBreaks>
      <pageMargins left="0.5" right="0.5" top="0.5" bottom="0.5" header="0.5" footer="0.5"/>
      <printOptions horizontalCentered="1" verticalCentered="1"/>
      <pageSetup scale="65" fitToHeight="3" orientation="portrait" horizontalDpi="300" verticalDpi="300" r:id="rId8"/>
      <headerFooter alignWithMargins="0"/>
    </customSheetView>
    <customSheetView guid="{3F1C1F7F-1627-415A-A980-D9471073F5DE}" scale="85" colorId="22" showPageBreaks="1">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brk id="133" max="16383" man="1"/>
      </rowBreaks>
      <pageMargins left="0.5" right="0.5" top="0.5" bottom="0.5" header="0.5" footer="0.5"/>
      <printOptions horizontalCentered="1" verticalCentered="1"/>
      <pageSetup scale="65" fitToHeight="3" orientation="portrait" horizontalDpi="300" verticalDpi="300" r:id="rId9"/>
      <headerFooter alignWithMargins="0"/>
    </customSheetView>
    <customSheetView guid="{139C5046-2F46-48F5-A0B9-76AEA7D78668}"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brk id="133" max="16383" man="1"/>
      </rowBreaks>
      <pageMargins left="0.5" right="0.5" top="0.5" bottom="0.5" header="0.5" footer="0.5"/>
      <printOptions horizontalCentered="1" verticalCentered="1"/>
      <pageSetup scale="65" fitToHeight="3" orientation="portrait" horizontalDpi="300" verticalDpi="300" r:id="rId10"/>
      <headerFooter alignWithMargins="0"/>
    </customSheetView>
    <customSheetView guid="{B81AA01E-C0DE-4A87-A251-E1F5DB0B073A}" scale="85" colorId="22">
      <rowBreaks count="51" manualBreakCount="5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67" max="16383" man="1"/>
        <brk id="68" max="4" man="1"/>
        <brk id="69" max="4" man="1"/>
        <brk id="70" max="4" man="1"/>
        <brk id="71" max="4" man="1"/>
        <brk id="72" max="4" man="1"/>
        <brk id="73" max="4" man="1"/>
        <brk id="74" max="4" man="1"/>
        <brk id="75" max="4" man="1"/>
        <brk id="76" max="4" man="1"/>
        <brk id="77" max="4" man="1"/>
        <brk id="78" max="4" man="1"/>
        <brk id="79" max="4" man="1"/>
        <brk id="80" max="4" man="1"/>
        <brk id="81" max="4" man="1"/>
        <brk id="82" max="4" man="1"/>
        <brk id="83" max="4" man="1"/>
        <brk id="84" max="4" man="1"/>
        <brk id="85" max="4" man="1"/>
        <brk id="86" max="4" man="1"/>
        <brk id="87" max="4" man="1"/>
        <brk id="88" max="4" man="1"/>
        <brk id="89" max="4" man="1"/>
        <brk id="90" max="4" man="1"/>
        <brk id="91" max="4" man="1"/>
        <brk id="92" max="16383" man="1"/>
        <brk id="93" max="16383" man="1"/>
        <brk id="94" max="16383" man="1"/>
        <brk id="95" max="16383" man="1"/>
        <brk id="133" max="16383" man="1"/>
      </rowBreaks>
      <pageMargins left="0.5" right="0.5" top="0.5" bottom="0.5" header="0.5" footer="0.5"/>
      <printOptions horizontalCentered="1" verticalCentered="1"/>
      <pageSetup scale="65" fitToHeight="3" orientation="portrait" horizontalDpi="300" verticalDpi="300" r:id="rId11"/>
      <headerFooter alignWithMargins="0"/>
    </customSheetView>
  </customSheetViews>
  <mergeCells count="14">
    <mergeCell ref="A195:E195"/>
    <mergeCell ref="A33:D33"/>
    <mergeCell ref="A34:D34"/>
    <mergeCell ref="A5:E5"/>
    <mergeCell ref="A6:E6"/>
    <mergeCell ref="A8:E8"/>
    <mergeCell ref="A7:E7"/>
    <mergeCell ref="A31:D31"/>
    <mergeCell ref="A32:D32"/>
    <mergeCell ref="A62:B62"/>
    <mergeCell ref="A63:E63"/>
    <mergeCell ref="A128:B128"/>
    <mergeCell ref="A129:D129"/>
    <mergeCell ref="A164:E164"/>
  </mergeCells>
  <printOptions horizontalCentered="1" verticalCentered="1"/>
  <pageMargins left="0.5" right="0.5" top="0.5" bottom="0.5" header="0.5" footer="0.5"/>
  <pageSetup scale="72" fitToHeight="3" orientation="portrait" r:id="rId12"/>
  <headerFooter alignWithMargins="0"/>
  <rowBreaks count="1" manualBreakCount="1">
    <brk id="63" max="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topLeftCell="A79" colorId="22" zoomScale="85" zoomScaleNormal="85" workbookViewId="0">
      <selection activeCell="B99" sqref="B99"/>
    </sheetView>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2036</v>
      </c>
      <c r="B1" s="261"/>
      <c r="C1" s="262" t="s">
        <v>3735</v>
      </c>
      <c r="D1" s="262" t="s">
        <v>2038</v>
      </c>
      <c r="E1" s="314" t="s">
        <v>2039</v>
      </c>
      <c r="F1" s="29" t="s">
        <v>2036</v>
      </c>
      <c r="G1" s="66"/>
      <c r="H1" s="262" t="s">
        <v>3735</v>
      </c>
      <c r="I1" s="262" t="s">
        <v>2038</v>
      </c>
      <c r="J1" s="263" t="s">
        <v>2039</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Central Hudson Gas &amp; Electric</v>
      </c>
      <c r="B2" s="81"/>
      <c r="C2" s="78" t="s">
        <v>2058</v>
      </c>
      <c r="D2" s="78" t="s">
        <v>3760</v>
      </c>
      <c r="E2" s="83"/>
      <c r="F2" s="72" t="str">
        <f>'Data Sheet'!$C$25</f>
        <v>Central Hudson Gas &amp; Electric</v>
      </c>
      <c r="G2" s="17"/>
      <c r="H2" s="78" t="s">
        <v>2058</v>
      </c>
      <c r="I2" s="78" t="s">
        <v>3760</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3395</v>
      </c>
      <c r="D3" s="848" t="str">
        <f>'Data Sheet'!$C$40</f>
        <v>4/15/2015</v>
      </c>
      <c r="E3" s="111" t="str">
        <f>'Data Sheet'!$C$38</f>
        <v>12/31/14</v>
      </c>
      <c r="F3" s="74"/>
      <c r="G3" s="77" t="s">
        <v>2025</v>
      </c>
      <c r="H3" s="86" t="s">
        <v>3395</v>
      </c>
      <c r="I3" s="848" t="str">
        <f>'Data Sheet'!$C$40</f>
        <v>4/15/2015</v>
      </c>
      <c r="J3" s="17" t="str">
        <f>'Data Sheet'!$C$38</f>
        <v>12/31/14</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64" t="s">
        <v>3752</v>
      </c>
      <c r="B4" s="265"/>
      <c r="C4" s="265"/>
      <c r="D4" s="265"/>
      <c r="E4" s="266"/>
      <c r="F4" s="264" t="s">
        <v>3753</v>
      </c>
      <c r="G4" s="265"/>
      <c r="H4" s="265"/>
      <c r="I4" s="265"/>
      <c r="J4" s="265"/>
      <c r="K4" s="265"/>
      <c r="L4" s="266"/>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838" t="s">
        <v>127</v>
      </c>
      <c r="B6" s="17"/>
      <c r="C6" s="17" t="s">
        <v>135</v>
      </c>
      <c r="D6" s="17"/>
      <c r="E6" s="73"/>
      <c r="F6" s="838" t="s">
        <v>136</v>
      </c>
      <c r="G6" s="17"/>
      <c r="H6" s="17"/>
      <c r="I6" s="474" t="s">
        <v>3754</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838" t="s">
        <v>3755</v>
      </c>
      <c r="B7" s="17"/>
      <c r="C7" s="17" t="s">
        <v>3756</v>
      </c>
      <c r="D7" s="17"/>
      <c r="E7" s="73"/>
      <c r="F7" s="838" t="s">
        <v>3757</v>
      </c>
      <c r="G7" s="17"/>
      <c r="H7" s="17"/>
      <c r="I7" s="474" t="s">
        <v>3758</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838" t="s">
        <v>3759</v>
      </c>
      <c r="B8" s="17"/>
      <c r="C8" s="17" t="s">
        <v>134</v>
      </c>
      <c r="D8" s="17"/>
      <c r="E8" s="73"/>
      <c r="F8" s="838" t="s">
        <v>137</v>
      </c>
      <c r="G8" s="17"/>
      <c r="H8" s="17"/>
      <c r="I8" s="474" t="s">
        <v>142</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838" t="s">
        <v>1536</v>
      </c>
      <c r="B9" s="17"/>
      <c r="C9" s="17" t="s">
        <v>1537</v>
      </c>
      <c r="D9" s="17"/>
      <c r="E9" s="73"/>
      <c r="F9" s="838" t="s">
        <v>1538</v>
      </c>
      <c r="G9" s="17"/>
      <c r="H9" s="17"/>
      <c r="I9" s="474" t="s">
        <v>1539</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838" t="s">
        <v>128</v>
      </c>
      <c r="B10" s="17"/>
      <c r="C10" s="17" t="s">
        <v>1540</v>
      </c>
      <c r="D10" s="17"/>
      <c r="E10" s="73"/>
      <c r="F10" s="838" t="s">
        <v>1541</v>
      </c>
      <c r="G10" s="17"/>
      <c r="H10" s="17"/>
      <c r="I10" s="474" t="s">
        <v>244</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838" t="s">
        <v>245</v>
      </c>
      <c r="B11" s="17"/>
      <c r="C11" s="17" t="s">
        <v>133</v>
      </c>
      <c r="D11" s="17"/>
      <c r="E11" s="73"/>
      <c r="F11" s="838" t="s">
        <v>246</v>
      </c>
      <c r="G11" s="17"/>
      <c r="H11" s="17"/>
      <c r="I11" s="474" t="s">
        <v>228</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838" t="s">
        <v>129</v>
      </c>
      <c r="B12" s="17"/>
      <c r="C12" s="17" t="s">
        <v>229</v>
      </c>
      <c r="D12" s="17"/>
      <c r="E12" s="73"/>
      <c r="F12" s="838" t="s">
        <v>138</v>
      </c>
      <c r="G12" s="17"/>
      <c r="H12" s="17"/>
      <c r="I12" s="474" t="s">
        <v>141</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838" t="s">
        <v>3187</v>
      </c>
      <c r="B13" s="17"/>
      <c r="C13" s="17" t="s">
        <v>3188</v>
      </c>
      <c r="D13" s="17"/>
      <c r="E13" s="73"/>
      <c r="F13" s="838" t="s">
        <v>3189</v>
      </c>
      <c r="G13" s="17"/>
      <c r="H13" s="17"/>
      <c r="I13" s="474" t="s">
        <v>3190</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838" t="s">
        <v>3191</v>
      </c>
      <c r="B14" s="17"/>
      <c r="C14" s="17" t="s">
        <v>3192</v>
      </c>
      <c r="D14" s="17"/>
      <c r="E14" s="73"/>
      <c r="F14" s="838" t="s">
        <v>3761</v>
      </c>
      <c r="G14" s="17"/>
      <c r="H14" s="17"/>
      <c r="I14" s="474" t="s">
        <v>3762</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838" t="s">
        <v>130</v>
      </c>
      <c r="B15" s="17"/>
      <c r="C15" s="17" t="s">
        <v>3763</v>
      </c>
      <c r="D15" s="17"/>
      <c r="E15" s="73"/>
      <c r="F15" s="838" t="s">
        <v>3764</v>
      </c>
      <c r="G15" s="17"/>
      <c r="H15" s="17"/>
      <c r="I15" s="474" t="s">
        <v>3765</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838" t="s">
        <v>3766</v>
      </c>
      <c r="B16" s="17"/>
      <c r="C16" s="17" t="s">
        <v>132</v>
      </c>
      <c r="D16" s="17"/>
      <c r="E16" s="73"/>
      <c r="F16" s="838" t="s">
        <v>3767</v>
      </c>
      <c r="G16" s="17"/>
      <c r="H16" s="17"/>
      <c r="I16" s="474" t="s">
        <v>3768</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838" t="s">
        <v>3769</v>
      </c>
      <c r="B17" s="17"/>
      <c r="C17" s="17" t="s">
        <v>3770</v>
      </c>
      <c r="D17" s="17"/>
      <c r="E17" s="73"/>
      <c r="F17" s="838" t="s">
        <v>3771</v>
      </c>
      <c r="G17" s="17"/>
      <c r="H17" s="17"/>
      <c r="I17" s="474" t="s">
        <v>3772</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838" t="s">
        <v>3773</v>
      </c>
      <c r="B18" s="17"/>
      <c r="C18" s="17" t="s">
        <v>3774</v>
      </c>
      <c r="D18" s="17"/>
      <c r="E18" s="73"/>
      <c r="F18" s="838" t="s">
        <v>3775</v>
      </c>
      <c r="G18" s="17"/>
      <c r="H18" s="17"/>
      <c r="I18" s="474" t="s">
        <v>140</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838" t="s">
        <v>131</v>
      </c>
      <c r="B19" s="17"/>
      <c r="C19" s="17" t="s">
        <v>3776</v>
      </c>
      <c r="D19" s="17"/>
      <c r="E19" s="73"/>
      <c r="F19" s="838" t="s">
        <v>139</v>
      </c>
      <c r="G19" s="17"/>
      <c r="H19" s="17"/>
      <c r="I19" s="474" t="s">
        <v>3777</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838" t="s">
        <v>3282</v>
      </c>
      <c r="B20" s="17"/>
      <c r="C20" s="17" t="s">
        <v>3283</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838" t="s">
        <v>3284</v>
      </c>
      <c r="B21" s="17"/>
      <c r="C21" s="17" t="s">
        <v>3285</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442" t="s">
        <v>2025</v>
      </c>
      <c r="B23" s="89" t="s">
        <v>2025</v>
      </c>
      <c r="C23" s="82"/>
      <c r="D23" s="82"/>
      <c r="E23" s="85"/>
      <c r="F23" s="442" t="s">
        <v>2025</v>
      </c>
      <c r="G23" s="82"/>
      <c r="H23" s="265" t="s">
        <v>3286</v>
      </c>
      <c r="I23" s="445"/>
      <c r="J23" s="654" t="s">
        <v>3287</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2025</v>
      </c>
      <c r="B24" s="17" t="s">
        <v>3288</v>
      </c>
      <c r="C24" s="81"/>
      <c r="D24" s="348" t="s">
        <v>3289</v>
      </c>
      <c r="E24" s="83" t="s">
        <v>3290</v>
      </c>
      <c r="F24" s="333" t="s">
        <v>3291</v>
      </c>
      <c r="G24" s="348" t="s">
        <v>1308</v>
      </c>
      <c r="H24" s="81"/>
      <c r="I24" s="82"/>
      <c r="J24" s="348" t="s">
        <v>3292</v>
      </c>
      <c r="K24" s="348" t="s">
        <v>3293</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333" t="s">
        <v>1964</v>
      </c>
      <c r="B25" s="17" t="s">
        <v>3294</v>
      </c>
      <c r="C25" s="81"/>
      <c r="D25" s="348" t="s">
        <v>3470</v>
      </c>
      <c r="E25" s="83" t="s">
        <v>3295</v>
      </c>
      <c r="F25" s="333" t="s">
        <v>3296</v>
      </c>
      <c r="G25" s="348" t="s">
        <v>3479</v>
      </c>
      <c r="H25" s="348" t="s">
        <v>3297</v>
      </c>
      <c r="I25" s="348" t="s">
        <v>3298</v>
      </c>
      <c r="J25" s="348" t="s">
        <v>3299</v>
      </c>
      <c r="K25" s="348" t="s">
        <v>2079</v>
      </c>
      <c r="L25" s="271" t="s">
        <v>1964</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333" t="s">
        <v>1967</v>
      </c>
      <c r="B26" s="17"/>
      <c r="C26" s="81"/>
      <c r="D26" s="348" t="s">
        <v>3300</v>
      </c>
      <c r="E26" s="83" t="s">
        <v>3301</v>
      </c>
      <c r="F26" s="80"/>
      <c r="G26" s="81"/>
      <c r="H26" s="81"/>
      <c r="I26" s="81"/>
      <c r="J26" s="348" t="s">
        <v>3302</v>
      </c>
      <c r="K26" s="81"/>
      <c r="L26" s="271" t="s">
        <v>1967</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348" t="s">
        <v>3303</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348" t="s">
        <v>3304</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347" t="s">
        <v>3305</v>
      </c>
      <c r="C29" s="118"/>
      <c r="D29" s="347" t="s">
        <v>3424</v>
      </c>
      <c r="E29" s="271" t="s">
        <v>3425</v>
      </c>
      <c r="F29" s="333" t="s">
        <v>3426</v>
      </c>
      <c r="G29" s="347" t="s">
        <v>2672</v>
      </c>
      <c r="H29" s="786" t="s">
        <v>2673</v>
      </c>
      <c r="I29" s="347" t="s">
        <v>2674</v>
      </c>
      <c r="J29" s="786" t="s">
        <v>2675</v>
      </c>
      <c r="K29" s="347" t="s">
        <v>2676</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412" t="s">
        <v>1972</v>
      </c>
      <c r="B30" s="446" t="s">
        <v>3306</v>
      </c>
      <c r="C30" s="82"/>
      <c r="D30" s="82"/>
      <c r="E30" s="85"/>
      <c r="F30" s="442"/>
      <c r="G30" s="82"/>
      <c r="H30" s="82"/>
      <c r="I30" s="82"/>
      <c r="J30" s="89"/>
      <c r="K30" s="84"/>
      <c r="L30" s="402" t="s">
        <v>1972</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333" t="s">
        <v>1973</v>
      </c>
      <c r="B31" s="17"/>
      <c r="C31" s="81"/>
      <c r="D31" s="447"/>
      <c r="E31" s="73"/>
      <c r="F31" s="80"/>
      <c r="G31" s="81"/>
      <c r="H31" s="81"/>
      <c r="I31" s="447"/>
      <c r="J31" s="447"/>
      <c r="K31" s="78"/>
      <c r="L31" s="271" t="s">
        <v>1973</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333" t="s">
        <v>1974</v>
      </c>
      <c r="B32" s="17"/>
      <c r="C32" s="81"/>
      <c r="D32" s="430"/>
      <c r="E32" s="382"/>
      <c r="F32" s="80"/>
      <c r="G32" s="81"/>
      <c r="H32" s="81"/>
      <c r="I32" s="81"/>
      <c r="J32" s="430"/>
      <c r="K32" s="388"/>
      <c r="L32" s="271" t="s">
        <v>1974</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333" t="s">
        <v>1975</v>
      </c>
      <c r="B33" s="17"/>
      <c r="C33" s="81"/>
      <c r="D33" s="430"/>
      <c r="E33" s="382"/>
      <c r="F33" s="80"/>
      <c r="G33" s="81"/>
      <c r="H33" s="81"/>
      <c r="I33" s="81"/>
      <c r="J33" s="430"/>
      <c r="K33" s="388"/>
      <c r="L33" s="271" t="s">
        <v>1975</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333" t="s">
        <v>1976</v>
      </c>
      <c r="B34" s="17"/>
      <c r="C34" s="81"/>
      <c r="D34" s="430"/>
      <c r="E34" s="382"/>
      <c r="F34" s="80"/>
      <c r="G34" s="81"/>
      <c r="H34" s="81"/>
      <c r="I34" s="430"/>
      <c r="J34" s="430"/>
      <c r="K34" s="388"/>
      <c r="L34" s="271" t="s">
        <v>1976</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333" t="s">
        <v>1977</v>
      </c>
      <c r="B35" s="17"/>
      <c r="C35" s="81"/>
      <c r="D35" s="430"/>
      <c r="E35" s="382"/>
      <c r="F35" s="80"/>
      <c r="G35" s="81"/>
      <c r="H35" s="81"/>
      <c r="I35" s="81"/>
      <c r="J35" s="430"/>
      <c r="K35" s="388"/>
      <c r="L35" s="271" t="s">
        <v>1977</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333" t="s">
        <v>1978</v>
      </c>
      <c r="B36" s="17"/>
      <c r="C36" s="81"/>
      <c r="D36" s="430"/>
      <c r="E36" s="382"/>
      <c r="F36" s="80"/>
      <c r="G36" s="81"/>
      <c r="H36" s="81"/>
      <c r="I36" s="81"/>
      <c r="J36" s="430"/>
      <c r="K36" s="388"/>
      <c r="L36" s="271" t="s">
        <v>1978</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333" t="s">
        <v>1979</v>
      </c>
      <c r="B37" s="17"/>
      <c r="C37" s="81"/>
      <c r="D37" s="430"/>
      <c r="E37" s="382"/>
      <c r="F37" s="80"/>
      <c r="G37" s="81"/>
      <c r="H37" s="81"/>
      <c r="I37" s="81"/>
      <c r="J37" s="430"/>
      <c r="K37" s="388"/>
      <c r="L37" s="271" t="s">
        <v>1979</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333" t="s">
        <v>1980</v>
      </c>
      <c r="B38" s="17"/>
      <c r="C38" s="81"/>
      <c r="D38" s="430"/>
      <c r="E38" s="382"/>
      <c r="F38" s="80"/>
      <c r="G38" s="81"/>
      <c r="H38" s="81"/>
      <c r="I38" s="81"/>
      <c r="J38" s="430"/>
      <c r="K38" s="388"/>
      <c r="L38" s="271" t="s">
        <v>1980</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333" t="s">
        <v>1981</v>
      </c>
      <c r="B39" s="17"/>
      <c r="C39" s="81"/>
      <c r="D39" s="430"/>
      <c r="E39" s="382"/>
      <c r="F39" s="80"/>
      <c r="G39" s="81"/>
      <c r="H39" s="81"/>
      <c r="I39" s="81"/>
      <c r="J39" s="430"/>
      <c r="K39" s="388"/>
      <c r="L39" s="271" t="s">
        <v>1981</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333" t="s">
        <v>1982</v>
      </c>
      <c r="B40" s="17"/>
      <c r="C40" s="81"/>
      <c r="D40" s="430"/>
      <c r="E40" s="382"/>
      <c r="F40" s="80"/>
      <c r="G40" s="81"/>
      <c r="H40" s="81"/>
      <c r="I40" s="81"/>
      <c r="J40" s="430"/>
      <c r="K40" s="388"/>
      <c r="L40" s="271" t="s">
        <v>1982</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333" t="s">
        <v>1983</v>
      </c>
      <c r="B41" s="17"/>
      <c r="C41" s="81"/>
      <c r="D41" s="430"/>
      <c r="E41" s="382"/>
      <c r="F41" s="80"/>
      <c r="G41" s="81"/>
      <c r="H41" s="81"/>
      <c r="I41" s="81"/>
      <c r="J41" s="430"/>
      <c r="K41" s="388"/>
      <c r="L41" s="271" t="s">
        <v>1983</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333" t="s">
        <v>1984</v>
      </c>
      <c r="B42" s="17"/>
      <c r="C42" s="81"/>
      <c r="D42" s="430"/>
      <c r="E42" s="382"/>
      <c r="F42" s="80"/>
      <c r="G42" s="81"/>
      <c r="H42" s="81"/>
      <c r="I42" s="81"/>
      <c r="J42" s="430"/>
      <c r="K42" s="388"/>
      <c r="L42" s="271" t="s">
        <v>1984</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333" t="s">
        <v>1985</v>
      </c>
      <c r="B43" s="17"/>
      <c r="C43" s="81"/>
      <c r="D43" s="430"/>
      <c r="E43" s="382"/>
      <c r="F43" s="80"/>
      <c r="G43" s="81"/>
      <c r="H43" s="81"/>
      <c r="I43" s="81"/>
      <c r="J43" s="430"/>
      <c r="K43" s="388"/>
      <c r="L43" s="271" t="s">
        <v>1985</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333" t="s">
        <v>1986</v>
      </c>
      <c r="B44" s="17"/>
      <c r="C44" s="81"/>
      <c r="D44" s="430"/>
      <c r="E44" s="382"/>
      <c r="F44" s="80"/>
      <c r="G44" s="81"/>
      <c r="H44" s="81"/>
      <c r="I44" s="81"/>
      <c r="J44" s="430"/>
      <c r="K44" s="388"/>
      <c r="L44" s="271" t="s">
        <v>1986</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333" t="s">
        <v>1987</v>
      </c>
      <c r="B45" s="17"/>
      <c r="C45" s="81"/>
      <c r="D45" s="430"/>
      <c r="E45" s="382"/>
      <c r="F45" s="80"/>
      <c r="G45" s="81"/>
      <c r="H45" s="81"/>
      <c r="I45" s="81"/>
      <c r="J45" s="430"/>
      <c r="K45" s="388"/>
      <c r="L45" s="271" t="s">
        <v>1987</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333" t="s">
        <v>1988</v>
      </c>
      <c r="B46" s="17"/>
      <c r="C46" s="81"/>
      <c r="D46" s="430"/>
      <c r="E46" s="382"/>
      <c r="F46" s="80"/>
      <c r="G46" s="81"/>
      <c r="H46" s="81"/>
      <c r="I46" s="81"/>
      <c r="J46" s="430"/>
      <c r="K46" s="388"/>
      <c r="L46" s="271" t="s">
        <v>1988</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333" t="s">
        <v>1989</v>
      </c>
      <c r="B47" s="17"/>
      <c r="C47" s="81"/>
      <c r="D47" s="430"/>
      <c r="E47" s="382"/>
      <c r="F47" s="80"/>
      <c r="G47" s="81"/>
      <c r="H47" s="81"/>
      <c r="I47" s="81"/>
      <c r="J47" s="430"/>
      <c r="K47" s="388"/>
      <c r="L47" s="271" t="s">
        <v>1989</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333" t="s">
        <v>1990</v>
      </c>
      <c r="B48" s="17"/>
      <c r="C48" s="81"/>
      <c r="D48" s="430"/>
      <c r="E48" s="382"/>
      <c r="F48" s="80"/>
      <c r="G48" s="81"/>
      <c r="H48" s="81"/>
      <c r="I48" s="81"/>
      <c r="J48" s="430"/>
      <c r="K48" s="388"/>
      <c r="L48" s="271" t="s">
        <v>1990</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333" t="s">
        <v>1991</v>
      </c>
      <c r="B49" s="347" t="s">
        <v>1350</v>
      </c>
      <c r="C49" s="81"/>
      <c r="D49" s="286">
        <f>SUM(D31:D48)</f>
        <v>0</v>
      </c>
      <c r="E49" s="284">
        <f>SUM(E31:E48)</f>
        <v>0</v>
      </c>
      <c r="F49" s="80"/>
      <c r="G49" s="81"/>
      <c r="H49" s="81"/>
      <c r="I49" s="81"/>
      <c r="J49" s="286">
        <f>SUM(J31:J48)</f>
        <v>0</v>
      </c>
      <c r="K49" s="286">
        <f>SUM(K31:K48)</f>
        <v>0</v>
      </c>
      <c r="L49" s="271" t="s">
        <v>1991</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333" t="s">
        <v>676</v>
      </c>
      <c r="B50" s="17"/>
      <c r="C50" s="81"/>
      <c r="D50" s="81"/>
      <c r="E50" s="73"/>
      <c r="F50" s="80"/>
      <c r="G50" s="81"/>
      <c r="H50" s="81"/>
      <c r="I50" s="81"/>
      <c r="J50" s="81"/>
      <c r="K50" s="78"/>
      <c r="L50" s="271" t="s">
        <v>676</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333" t="s">
        <v>677</v>
      </c>
      <c r="B51" s="349" t="s">
        <v>3307</v>
      </c>
      <c r="C51" s="81"/>
      <c r="D51" s="81"/>
      <c r="E51" s="73"/>
      <c r="F51" s="80"/>
      <c r="G51" s="81"/>
      <c r="H51" s="81"/>
      <c r="I51" s="81"/>
      <c r="J51" s="81"/>
      <c r="K51" s="78"/>
      <c r="L51" s="271" t="s">
        <v>677</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333" t="s">
        <v>678</v>
      </c>
      <c r="B52" s="17"/>
      <c r="C52" s="81"/>
      <c r="D52" s="447"/>
      <c r="E52" s="387"/>
      <c r="F52" s="80"/>
      <c r="G52" s="81"/>
      <c r="H52" s="81"/>
      <c r="I52" s="81"/>
      <c r="J52" s="447"/>
      <c r="K52" s="386"/>
      <c r="L52" s="271" t="s">
        <v>678</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333" t="s">
        <v>679</v>
      </c>
      <c r="B53" s="17"/>
      <c r="C53" s="81"/>
      <c r="D53" s="430"/>
      <c r="E53" s="382"/>
      <c r="F53" s="80"/>
      <c r="G53" s="81"/>
      <c r="H53" s="81"/>
      <c r="I53" s="81"/>
      <c r="J53" s="430"/>
      <c r="K53" s="388"/>
      <c r="L53" s="271" t="s">
        <v>679</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333" t="s">
        <v>680</v>
      </c>
      <c r="B54" s="17"/>
      <c r="C54" s="81"/>
      <c r="D54" s="430"/>
      <c r="E54" s="382"/>
      <c r="F54" s="80"/>
      <c r="G54" s="81"/>
      <c r="H54" s="81"/>
      <c r="I54" s="81"/>
      <c r="J54" s="430"/>
      <c r="K54" s="388"/>
      <c r="L54" s="271" t="s">
        <v>680</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333" t="s">
        <v>681</v>
      </c>
      <c r="B55" s="17"/>
      <c r="C55" s="81"/>
      <c r="D55" s="430"/>
      <c r="E55" s="382"/>
      <c r="F55" s="80"/>
      <c r="G55" s="81"/>
      <c r="H55" s="81"/>
      <c r="I55" s="81"/>
      <c r="J55" s="430"/>
      <c r="K55" s="388"/>
      <c r="L55" s="271" t="s">
        <v>681</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333" t="s">
        <v>682</v>
      </c>
      <c r="B56" s="17"/>
      <c r="C56" s="81"/>
      <c r="D56" s="430"/>
      <c r="E56" s="382"/>
      <c r="F56" s="80"/>
      <c r="G56" s="81"/>
      <c r="H56" s="81"/>
      <c r="I56" s="81"/>
      <c r="J56" s="430"/>
      <c r="K56" s="388"/>
      <c r="L56" s="271" t="s">
        <v>682</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333" t="s">
        <v>2697</v>
      </c>
      <c r="B57" s="347" t="s">
        <v>1350</v>
      </c>
      <c r="C57" s="81"/>
      <c r="D57" s="286">
        <f>SUM(D52:D56)</f>
        <v>0</v>
      </c>
      <c r="E57" s="284">
        <f>SUM(E52:E56)</f>
        <v>0</v>
      </c>
      <c r="F57" s="80"/>
      <c r="G57" s="81"/>
      <c r="H57" s="81"/>
      <c r="I57" s="81"/>
      <c r="J57" s="286">
        <f>SUM(J52:J56)</f>
        <v>0</v>
      </c>
      <c r="K57" s="286">
        <f>SUM(K52:K56)</f>
        <v>0</v>
      </c>
      <c r="L57" s="271" t="s">
        <v>2697</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333" t="s">
        <v>2698</v>
      </c>
      <c r="B58" s="17"/>
      <c r="C58" s="81"/>
      <c r="D58" s="81"/>
      <c r="E58" s="73"/>
      <c r="F58" s="80"/>
      <c r="G58" s="81"/>
      <c r="H58" s="81"/>
      <c r="I58" s="81"/>
      <c r="J58" s="81"/>
      <c r="K58" s="78"/>
      <c r="L58" s="271" t="s">
        <v>2698</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333" t="s">
        <v>2699</v>
      </c>
      <c r="B59" s="349" t="s">
        <v>1349</v>
      </c>
      <c r="C59" s="81"/>
      <c r="D59" s="81"/>
      <c r="E59" s="73"/>
      <c r="F59" s="80"/>
      <c r="G59" s="81"/>
      <c r="H59" s="81"/>
      <c r="I59" s="81"/>
      <c r="J59" s="81"/>
      <c r="K59" s="78"/>
      <c r="L59" s="271" t="s">
        <v>2699</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333" t="s">
        <v>2700</v>
      </c>
      <c r="B60" s="17" t="s">
        <v>3788</v>
      </c>
      <c r="C60" s="81"/>
      <c r="D60" s="430">
        <f>D90</f>
        <v>0</v>
      </c>
      <c r="E60" s="382">
        <f>E90</f>
        <v>0</v>
      </c>
      <c r="F60" s="80"/>
      <c r="G60" s="81"/>
      <c r="H60" s="81"/>
      <c r="I60" s="81"/>
      <c r="J60" s="430">
        <f>J90</f>
        <v>0</v>
      </c>
      <c r="K60" s="388">
        <f>K90</f>
        <v>0</v>
      </c>
      <c r="L60" s="271" t="s">
        <v>2700</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333" t="s">
        <v>2701</v>
      </c>
      <c r="B61" s="17" t="s">
        <v>3789</v>
      </c>
      <c r="C61" s="118"/>
      <c r="D61" s="430">
        <f>D127</f>
        <v>505950000</v>
      </c>
      <c r="E61" s="382">
        <f>E127</f>
        <v>5984568</v>
      </c>
      <c r="F61" s="80"/>
      <c r="G61" s="81"/>
      <c r="H61" s="81"/>
      <c r="I61" s="81"/>
      <c r="J61" s="430">
        <f>J127</f>
        <v>505950000</v>
      </c>
      <c r="K61" s="388">
        <f>K127</f>
        <v>22030517</v>
      </c>
      <c r="L61" s="271" t="s">
        <v>2701</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341" t="s">
        <v>2702</v>
      </c>
      <c r="B62" s="330" t="s">
        <v>209</v>
      </c>
      <c r="C62" s="113"/>
      <c r="D62" s="329">
        <f>D49+D57+D60+D61</f>
        <v>505950000</v>
      </c>
      <c r="E62" s="327">
        <f>E49+E57+E60+E61</f>
        <v>5984568</v>
      </c>
      <c r="F62" s="448"/>
      <c r="G62" s="409"/>
      <c r="H62" s="409"/>
      <c r="I62" s="449"/>
      <c r="J62" s="329">
        <f>J49+J57+J60+J61</f>
        <v>505950000</v>
      </c>
      <c r="K62" s="309">
        <f>K49+K57+K60+K61</f>
        <v>22030517</v>
      </c>
      <c r="L62" s="312" t="s">
        <v>2702</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3790</v>
      </c>
      <c r="B64" s="17"/>
      <c r="C64" s="17"/>
      <c r="D64" s="17"/>
      <c r="E64" s="17"/>
      <c r="F64" s="17" t="str">
        <f>A64</f>
        <v xml:space="preserve"> FERC FORM NO.1 (ED. 12-96) NYPSC Modified-96</v>
      </c>
      <c r="G64" s="17"/>
      <c r="H64" s="17"/>
      <c r="I64" s="17"/>
      <c r="J64" s="17"/>
      <c r="K64" s="17"/>
      <c r="L64" s="332" t="s">
        <v>3791</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3792</v>
      </c>
      <c r="B65" s="69"/>
      <c r="C65" s="69"/>
      <c r="D65" s="69"/>
      <c r="E65" s="69"/>
      <c r="F65" s="69" t="s">
        <v>3793</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Central Hudson Gas &amp; Electric</v>
      </c>
      <c r="B72" s="17"/>
      <c r="C72" s="17"/>
      <c r="D72" s="836" t="str">
        <f>'Data Sheet'!$C$40</f>
        <v>4/15/2015</v>
      </c>
      <c r="E72" s="17" t="str">
        <f>'Data Sheet'!$C$38</f>
        <v>12/31/14</v>
      </c>
      <c r="F72" s="17" t="str">
        <f>'Data Sheet'!$C$25</f>
        <v>Central Hudson Gas &amp; Electric</v>
      </c>
      <c r="G72" s="17"/>
      <c r="H72" s="17"/>
      <c r="I72" s="836" t="str">
        <f>'Data Sheet'!$C$40</f>
        <v>4/15/2015</v>
      </c>
      <c r="J72" s="17" t="str">
        <f>'Data Sheet'!$C$38</f>
        <v>12/31/14</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451"/>
      <c r="B73" s="452"/>
      <c r="C73" s="452"/>
      <c r="D73" s="452"/>
      <c r="E73" s="453"/>
      <c r="F73" s="451"/>
      <c r="G73" s="452"/>
      <c r="H73" s="452"/>
      <c r="I73" s="452"/>
      <c r="J73" s="452"/>
      <c r="K73" s="452"/>
      <c r="L73" s="453"/>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80" t="s">
        <v>3752</v>
      </c>
      <c r="B74" s="69"/>
      <c r="C74" s="69"/>
      <c r="D74" s="69"/>
      <c r="E74" s="70"/>
      <c r="F74" s="380"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454" t="s">
        <v>2025</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442" t="s">
        <v>2025</v>
      </c>
      <c r="B76" s="89" t="s">
        <v>2025</v>
      </c>
      <c r="C76" s="82"/>
      <c r="D76" s="82"/>
      <c r="E76" s="85"/>
      <c r="F76" s="442" t="s">
        <v>2025</v>
      </c>
      <c r="G76" s="82"/>
      <c r="H76" s="265" t="s">
        <v>3286</v>
      </c>
      <c r="I76" s="445"/>
      <c r="J76" s="654" t="s">
        <v>3287</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2025</v>
      </c>
      <c r="B77" s="17" t="s">
        <v>3288</v>
      </c>
      <c r="C77" s="81"/>
      <c r="D77" s="348" t="s">
        <v>3289</v>
      </c>
      <c r="E77" s="83" t="s">
        <v>3290</v>
      </c>
      <c r="F77" s="333" t="s">
        <v>3291</v>
      </c>
      <c r="G77" s="348" t="s">
        <v>1308</v>
      </c>
      <c r="H77" s="81"/>
      <c r="I77" s="82"/>
      <c r="J77" s="348" t="s">
        <v>3292</v>
      </c>
      <c r="K77" s="348" t="s">
        <v>3293</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333" t="s">
        <v>1964</v>
      </c>
      <c r="B78" s="17" t="s">
        <v>3294</v>
      </c>
      <c r="C78" s="81"/>
      <c r="D78" s="348" t="s">
        <v>3470</v>
      </c>
      <c r="E78" s="83" t="s">
        <v>3295</v>
      </c>
      <c r="F78" s="333" t="s">
        <v>3296</v>
      </c>
      <c r="G78" s="348" t="s">
        <v>3479</v>
      </c>
      <c r="H78" s="348" t="s">
        <v>3297</v>
      </c>
      <c r="I78" s="348" t="s">
        <v>3298</v>
      </c>
      <c r="J78" s="348" t="s">
        <v>3299</v>
      </c>
      <c r="K78" s="348" t="s">
        <v>2079</v>
      </c>
      <c r="L78" s="271" t="s">
        <v>1964</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333" t="s">
        <v>1967</v>
      </c>
      <c r="B79" s="17"/>
      <c r="C79" s="81"/>
      <c r="D79" s="348" t="s">
        <v>3300</v>
      </c>
      <c r="E79" s="83" t="s">
        <v>3301</v>
      </c>
      <c r="F79" s="80"/>
      <c r="G79" s="81"/>
      <c r="H79" s="81"/>
      <c r="I79" s="81"/>
      <c r="J79" s="348" t="s">
        <v>3302</v>
      </c>
      <c r="K79" s="81"/>
      <c r="L79" s="271" t="s">
        <v>1967</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348" t="s">
        <v>3303</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348" t="s">
        <v>3304</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347" t="s">
        <v>3305</v>
      </c>
      <c r="C82" s="118"/>
      <c r="D82" s="347" t="s">
        <v>3424</v>
      </c>
      <c r="E82" s="271" t="s">
        <v>3425</v>
      </c>
      <c r="F82" s="333" t="s">
        <v>3426</v>
      </c>
      <c r="G82" s="347" t="s">
        <v>2672</v>
      </c>
      <c r="H82" s="786" t="s">
        <v>2673</v>
      </c>
      <c r="I82" s="347" t="s">
        <v>2674</v>
      </c>
      <c r="J82" s="786" t="s">
        <v>2675</v>
      </c>
      <c r="K82" s="347" t="s">
        <v>2676</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412" t="s">
        <v>1972</v>
      </c>
      <c r="B83" s="446" t="s">
        <v>3788</v>
      </c>
      <c r="C83" s="82"/>
      <c r="D83" s="82"/>
      <c r="E83" s="85"/>
      <c r="F83" s="442"/>
      <c r="G83" s="82"/>
      <c r="H83" s="82"/>
      <c r="I83" s="82"/>
      <c r="J83" s="89"/>
      <c r="K83" s="84"/>
      <c r="L83" s="806" t="s">
        <v>1972</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333" t="s">
        <v>1973</v>
      </c>
      <c r="B84" s="17"/>
      <c r="C84" s="81"/>
      <c r="D84" s="447"/>
      <c r="E84" s="73"/>
      <c r="F84" s="80"/>
      <c r="G84" s="81"/>
      <c r="H84" s="81"/>
      <c r="I84" s="447"/>
      <c r="J84" s="447"/>
      <c r="K84" s="386"/>
      <c r="L84" s="455" t="s">
        <v>1973</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333" t="s">
        <v>1974</v>
      </c>
      <c r="B85" s="17"/>
      <c r="C85" s="81"/>
      <c r="D85" s="430"/>
      <c r="E85" s="382"/>
      <c r="F85" s="80"/>
      <c r="G85" s="81"/>
      <c r="H85" s="81"/>
      <c r="I85" s="81"/>
      <c r="J85" s="430"/>
      <c r="K85" s="388"/>
      <c r="L85" s="455" t="s">
        <v>1974</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333" t="s">
        <v>1975</v>
      </c>
      <c r="B86" s="17"/>
      <c r="C86" s="81"/>
      <c r="D86" s="430"/>
      <c r="E86" s="382"/>
      <c r="F86" s="80"/>
      <c r="G86" s="81"/>
      <c r="H86" s="81"/>
      <c r="I86" s="81"/>
      <c r="J86" s="430"/>
      <c r="K86" s="388"/>
      <c r="L86" s="455" t="s">
        <v>1975</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333" t="s">
        <v>1976</v>
      </c>
      <c r="B87" s="17"/>
      <c r="C87" s="81"/>
      <c r="D87" s="430"/>
      <c r="E87" s="382"/>
      <c r="F87" s="80"/>
      <c r="G87" s="81"/>
      <c r="H87" s="81"/>
      <c r="I87" s="430"/>
      <c r="J87" s="430"/>
      <c r="K87" s="388"/>
      <c r="L87" s="455" t="s">
        <v>1976</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333" t="s">
        <v>1977</v>
      </c>
      <c r="B88" s="17"/>
      <c r="C88" s="81"/>
      <c r="D88" s="430"/>
      <c r="E88" s="382"/>
      <c r="F88" s="80"/>
      <c r="G88" s="81"/>
      <c r="H88" s="81"/>
      <c r="I88" s="81"/>
      <c r="J88" s="430"/>
      <c r="K88" s="388"/>
      <c r="L88" s="455" t="s">
        <v>1977</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333" t="s">
        <v>1978</v>
      </c>
      <c r="B89" s="17"/>
      <c r="C89" s="81"/>
      <c r="D89" s="430"/>
      <c r="E89" s="382"/>
      <c r="F89" s="80"/>
      <c r="G89" s="81"/>
      <c r="H89" s="81"/>
      <c r="I89" s="81"/>
      <c r="J89" s="430"/>
      <c r="K89" s="388"/>
      <c r="L89" s="455" t="s">
        <v>1978</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333" t="s">
        <v>1979</v>
      </c>
      <c r="B90" s="347" t="s">
        <v>1350</v>
      </c>
      <c r="C90" s="81"/>
      <c r="D90" s="286">
        <f>SUM(D84:D89)</f>
        <v>0</v>
      </c>
      <c r="E90" s="284">
        <f>SUM(E84:E89)</f>
        <v>0</v>
      </c>
      <c r="F90" s="80"/>
      <c r="G90" s="81"/>
      <c r="H90" s="81"/>
      <c r="I90" s="81"/>
      <c r="J90" s="286">
        <f>SUM(J84:J89)</f>
        <v>0</v>
      </c>
      <c r="K90" s="286">
        <f>SUM(K84:K89)</f>
        <v>0</v>
      </c>
      <c r="L90" s="455" t="s">
        <v>1979</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333" t="s">
        <v>1980</v>
      </c>
      <c r="B91" s="17"/>
      <c r="C91" s="81"/>
      <c r="D91" s="81"/>
      <c r="E91" s="73"/>
      <c r="F91" s="80"/>
      <c r="G91" s="81"/>
      <c r="H91" s="81"/>
      <c r="I91" s="81"/>
      <c r="J91" s="81"/>
      <c r="K91" s="78"/>
      <c r="L91" s="455" t="s">
        <v>1980</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333" t="s">
        <v>1981</v>
      </c>
      <c r="B92" s="349" t="s">
        <v>3789</v>
      </c>
      <c r="C92" s="81"/>
      <c r="D92" s="81"/>
      <c r="E92" s="73"/>
      <c r="F92" s="80"/>
      <c r="G92" s="81"/>
      <c r="H92" s="81"/>
      <c r="I92" s="81"/>
      <c r="J92" s="81"/>
      <c r="K92" s="78"/>
      <c r="L92" s="455" t="s">
        <v>1981</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333" t="s">
        <v>1982</v>
      </c>
      <c r="B93" s="17"/>
      <c r="C93" s="81"/>
      <c r="D93" s="447"/>
      <c r="E93" s="387"/>
      <c r="F93" s="80"/>
      <c r="G93" s="81"/>
      <c r="H93" s="81"/>
      <c r="I93" s="81"/>
      <c r="J93" s="447"/>
      <c r="K93" s="386"/>
      <c r="L93" s="455" t="s">
        <v>1982</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333" t="s">
        <v>1983</v>
      </c>
      <c r="B94" s="17"/>
      <c r="C94" s="81"/>
      <c r="D94" s="430"/>
      <c r="E94" s="382"/>
      <c r="F94" s="80"/>
      <c r="G94" s="81"/>
      <c r="H94" s="81"/>
      <c r="I94" s="81"/>
      <c r="J94" s="430"/>
      <c r="K94" s="388"/>
      <c r="L94" s="455" t="s">
        <v>1983</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333" t="s">
        <v>1984</v>
      </c>
      <c r="B95" s="17"/>
      <c r="C95" s="81"/>
      <c r="D95" s="430"/>
      <c r="E95" s="382"/>
      <c r="F95" s="80"/>
      <c r="G95" s="81"/>
      <c r="H95" s="81"/>
      <c r="I95" s="81"/>
      <c r="J95" s="430"/>
      <c r="K95" s="388"/>
      <c r="L95" s="455" t="s">
        <v>1984</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333" t="s">
        <v>1985</v>
      </c>
      <c r="B96" s="17" t="s">
        <v>5268</v>
      </c>
      <c r="C96" s="81"/>
      <c r="D96" s="430">
        <v>33700000</v>
      </c>
      <c r="E96" s="382">
        <v>610693</v>
      </c>
      <c r="F96" s="2102">
        <v>36375</v>
      </c>
      <c r="G96" s="2103">
        <v>49126</v>
      </c>
      <c r="H96" s="2103">
        <v>36130</v>
      </c>
      <c r="I96" s="2103">
        <v>36375</v>
      </c>
      <c r="J96" s="430">
        <v>33700000</v>
      </c>
      <c r="K96" s="388">
        <v>33432</v>
      </c>
      <c r="L96" s="455" t="s">
        <v>1985</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333" t="s">
        <v>1986</v>
      </c>
      <c r="B97" s="17"/>
      <c r="C97" s="81"/>
      <c r="D97" s="430"/>
      <c r="E97" s="382"/>
      <c r="F97" s="80"/>
      <c r="G97" s="81"/>
      <c r="H97" s="81"/>
      <c r="I97" s="81"/>
      <c r="J97" s="430"/>
      <c r="K97" s="388"/>
      <c r="L97" s="455" t="s">
        <v>1986</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333" t="s">
        <v>1987</v>
      </c>
      <c r="B98" s="17" t="s">
        <v>5269</v>
      </c>
      <c r="C98" s="81"/>
      <c r="D98" s="2101" t="s">
        <v>5289</v>
      </c>
      <c r="E98" s="382">
        <v>49110</v>
      </c>
      <c r="F98" s="2102">
        <v>38044</v>
      </c>
      <c r="G98" s="2103">
        <v>41697</v>
      </c>
      <c r="H98" s="2103">
        <v>38044</v>
      </c>
      <c r="I98" s="2103">
        <v>41697</v>
      </c>
      <c r="J98" s="2101" t="s">
        <v>5289</v>
      </c>
      <c r="K98" s="388">
        <v>51504</v>
      </c>
      <c r="L98" s="455" t="s">
        <v>1987</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333" t="s">
        <v>1988</v>
      </c>
      <c r="B99" s="17" t="s">
        <v>5270</v>
      </c>
      <c r="C99" s="81"/>
      <c r="D99" s="430">
        <v>27000000</v>
      </c>
      <c r="E99" s="382">
        <v>312108</v>
      </c>
      <c r="F99" s="2102">
        <v>38294</v>
      </c>
      <c r="G99" s="2103">
        <v>43773</v>
      </c>
      <c r="H99" s="2103">
        <v>38294</v>
      </c>
      <c r="I99" s="2103">
        <v>43773</v>
      </c>
      <c r="J99" s="430">
        <v>27000000</v>
      </c>
      <c r="K99" s="388">
        <v>1363500</v>
      </c>
      <c r="L99" s="455" t="s">
        <v>1988</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333" t="s">
        <v>1989</v>
      </c>
      <c r="B100" s="17" t="s">
        <v>5271</v>
      </c>
      <c r="C100" s="81"/>
      <c r="D100" s="2101" t="s">
        <v>5290</v>
      </c>
      <c r="E100" s="382">
        <v>72789</v>
      </c>
      <c r="F100" s="2102">
        <v>38296</v>
      </c>
      <c r="G100" s="2103">
        <v>41948</v>
      </c>
      <c r="H100" s="2103">
        <v>38296</v>
      </c>
      <c r="I100" s="2103">
        <v>41948</v>
      </c>
      <c r="J100" s="2101" t="s">
        <v>5290</v>
      </c>
      <c r="K100" s="388">
        <v>283733</v>
      </c>
      <c r="L100" s="455" t="s">
        <v>1989</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333" t="s">
        <v>1990</v>
      </c>
      <c r="B101" s="17" t="s">
        <v>5272</v>
      </c>
      <c r="C101" s="81"/>
      <c r="D101" s="430">
        <v>24000000</v>
      </c>
      <c r="E101" s="382">
        <v>299289</v>
      </c>
      <c r="F101" s="2102">
        <v>38691</v>
      </c>
      <c r="G101" s="2103">
        <v>49648</v>
      </c>
      <c r="H101" s="2103">
        <v>38691</v>
      </c>
      <c r="I101" s="2103">
        <v>49648</v>
      </c>
      <c r="J101" s="430">
        <v>24000000</v>
      </c>
      <c r="K101" s="388">
        <v>1401600</v>
      </c>
      <c r="L101" s="455" t="s">
        <v>1990</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333" t="s">
        <v>1991</v>
      </c>
      <c r="B102" s="17" t="s">
        <v>5273</v>
      </c>
      <c r="C102" s="81"/>
      <c r="D102" s="430">
        <v>27000000</v>
      </c>
      <c r="E102" s="382">
        <v>437572</v>
      </c>
      <c r="F102" s="2102">
        <v>39038</v>
      </c>
      <c r="G102" s="2103">
        <v>48169</v>
      </c>
      <c r="H102" s="2103">
        <v>39038</v>
      </c>
      <c r="I102" s="2103">
        <v>48169</v>
      </c>
      <c r="J102" s="430">
        <v>27000000</v>
      </c>
      <c r="K102" s="388">
        <v>1556280</v>
      </c>
      <c r="L102" s="455" t="s">
        <v>1991</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333" t="s">
        <v>676</v>
      </c>
      <c r="B103" s="17" t="s">
        <v>5274</v>
      </c>
      <c r="C103" s="81"/>
      <c r="D103" s="430">
        <v>33000000</v>
      </c>
      <c r="E103" s="382">
        <v>407364</v>
      </c>
      <c r="F103" s="2102">
        <v>39164</v>
      </c>
      <c r="G103" s="2103">
        <v>50122</v>
      </c>
      <c r="H103" s="2103">
        <v>39164</v>
      </c>
      <c r="I103" s="2103">
        <v>50122</v>
      </c>
      <c r="J103" s="430">
        <v>33000000</v>
      </c>
      <c r="K103" s="388">
        <v>1915320</v>
      </c>
      <c r="L103" s="455" t="s">
        <v>676</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333" t="s">
        <v>677</v>
      </c>
      <c r="B104" s="17" t="s">
        <v>5275</v>
      </c>
      <c r="C104" s="81"/>
      <c r="D104" s="430">
        <v>33000000</v>
      </c>
      <c r="E104" s="382">
        <v>380372</v>
      </c>
      <c r="F104" s="2102">
        <v>39344</v>
      </c>
      <c r="G104" s="2103">
        <v>42979</v>
      </c>
      <c r="H104" s="2103">
        <v>39344</v>
      </c>
      <c r="I104" s="2103">
        <v>42979</v>
      </c>
      <c r="J104" s="430">
        <v>33000000</v>
      </c>
      <c r="K104" s="388">
        <v>1989240</v>
      </c>
      <c r="L104" s="455" t="s">
        <v>677</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333" t="s">
        <v>678</v>
      </c>
      <c r="B105" s="17" t="s">
        <v>5276</v>
      </c>
      <c r="C105" s="81"/>
      <c r="D105" s="430">
        <v>24000000</v>
      </c>
      <c r="E105" s="382">
        <v>325098</v>
      </c>
      <c r="F105" s="2102">
        <v>40086</v>
      </c>
      <c r="G105" s="2103">
        <v>51075</v>
      </c>
      <c r="H105" s="2103">
        <v>40086</v>
      </c>
      <c r="I105" s="2103">
        <v>51075</v>
      </c>
      <c r="J105" s="430">
        <v>24000000</v>
      </c>
      <c r="K105" s="388">
        <v>1392000</v>
      </c>
      <c r="L105" s="455" t="s">
        <v>678</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333" t="s">
        <v>679</v>
      </c>
      <c r="B106" s="17" t="s">
        <v>5277</v>
      </c>
      <c r="C106" s="81"/>
      <c r="D106" s="430">
        <v>8000000</v>
      </c>
      <c r="E106" s="382">
        <v>92645</v>
      </c>
      <c r="F106" s="2102">
        <v>40519</v>
      </c>
      <c r="G106" s="2103">
        <v>42461</v>
      </c>
      <c r="H106" s="2103">
        <v>40519</v>
      </c>
      <c r="I106" s="2103">
        <v>42461</v>
      </c>
      <c r="J106" s="430">
        <v>8000000</v>
      </c>
      <c r="K106" s="388">
        <v>220480</v>
      </c>
      <c r="L106" s="455" t="s">
        <v>679</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333" t="s">
        <v>680</v>
      </c>
      <c r="B107" s="17" t="s">
        <v>5278</v>
      </c>
      <c r="C107" s="81"/>
      <c r="D107" s="430">
        <v>44150000</v>
      </c>
      <c r="E107" s="382">
        <v>517563</v>
      </c>
      <c r="F107" s="2102">
        <v>40519</v>
      </c>
      <c r="G107" s="2103">
        <v>44287</v>
      </c>
      <c r="H107" s="2103">
        <v>40519</v>
      </c>
      <c r="I107" s="2103">
        <v>44287</v>
      </c>
      <c r="J107" s="430">
        <v>44150000</v>
      </c>
      <c r="K107" s="388">
        <v>1832225</v>
      </c>
      <c r="L107" s="455" t="s">
        <v>680</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333" t="s">
        <v>681</v>
      </c>
      <c r="B108" s="17" t="s">
        <v>5279</v>
      </c>
      <c r="C108" s="81"/>
      <c r="D108" s="430">
        <v>30000000</v>
      </c>
      <c r="E108" s="382">
        <v>350682</v>
      </c>
      <c r="F108" s="2102">
        <v>40519</v>
      </c>
      <c r="G108" s="2103">
        <v>51592</v>
      </c>
      <c r="H108" s="2103">
        <v>40519</v>
      </c>
      <c r="I108" s="2103">
        <v>51592</v>
      </c>
      <c r="J108" s="430">
        <v>30000000</v>
      </c>
      <c r="K108" s="388">
        <v>1714800</v>
      </c>
      <c r="L108" s="455" t="s">
        <v>681</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333" t="s">
        <v>682</v>
      </c>
      <c r="B109" s="17" t="s">
        <v>5280</v>
      </c>
      <c r="C109" s="81"/>
      <c r="D109" s="430">
        <v>16000000</v>
      </c>
      <c r="E109" s="382">
        <v>100039</v>
      </c>
      <c r="F109" s="2102">
        <v>40442</v>
      </c>
      <c r="G109" s="2103">
        <v>44095</v>
      </c>
      <c r="H109" s="2103">
        <v>40442</v>
      </c>
      <c r="I109" s="2103">
        <v>44095</v>
      </c>
      <c r="J109" s="430">
        <v>16000000</v>
      </c>
      <c r="K109" s="388">
        <v>688008</v>
      </c>
      <c r="L109" s="455" t="s">
        <v>682</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333" t="s">
        <v>2697</v>
      </c>
      <c r="B110" s="17" t="s">
        <v>5281</v>
      </c>
      <c r="C110" s="81"/>
      <c r="D110" s="430">
        <v>24000000</v>
      </c>
      <c r="E110" s="382">
        <v>150058</v>
      </c>
      <c r="F110" s="2102">
        <v>40442</v>
      </c>
      <c r="G110" s="2103">
        <v>51400</v>
      </c>
      <c r="H110" s="2103">
        <v>40442</v>
      </c>
      <c r="I110" s="2103">
        <v>51400</v>
      </c>
      <c r="J110" s="430">
        <v>24000000</v>
      </c>
      <c r="K110" s="388">
        <v>1353600</v>
      </c>
      <c r="L110" s="455" t="s">
        <v>2697</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333" t="s">
        <v>2698</v>
      </c>
      <c r="B111" s="17" t="s">
        <v>5282</v>
      </c>
      <c r="C111" s="81"/>
      <c r="D111" s="430">
        <v>23400000</v>
      </c>
      <c r="E111" s="382">
        <v>282489</v>
      </c>
      <c r="F111" s="2102">
        <v>40816</v>
      </c>
      <c r="G111" s="2103">
        <v>44652</v>
      </c>
      <c r="H111" s="2103">
        <v>40816</v>
      </c>
      <c r="I111" s="2103">
        <v>44652</v>
      </c>
      <c r="J111" s="430">
        <v>23400000</v>
      </c>
      <c r="K111" s="388">
        <v>790452</v>
      </c>
      <c r="L111" s="455" t="s">
        <v>2698</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333" t="s">
        <v>2699</v>
      </c>
      <c r="B112" s="17" t="s">
        <v>5283</v>
      </c>
      <c r="C112" s="81"/>
      <c r="D112" s="430">
        <v>10000000</v>
      </c>
      <c r="E112" s="382">
        <v>121507</v>
      </c>
      <c r="F112" s="2102">
        <v>40816</v>
      </c>
      <c r="G112" s="2103">
        <v>51957</v>
      </c>
      <c r="H112" s="2103">
        <v>40816</v>
      </c>
      <c r="I112" s="2103">
        <v>51957</v>
      </c>
      <c r="J112" s="430">
        <v>10000000</v>
      </c>
      <c r="K112" s="388">
        <v>470700</v>
      </c>
      <c r="L112" s="455" t="s">
        <v>2699</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333" t="s">
        <v>2700</v>
      </c>
      <c r="B113" s="17" t="s">
        <v>5284</v>
      </c>
      <c r="C113" s="81"/>
      <c r="D113" s="430">
        <v>48000000</v>
      </c>
      <c r="E113" s="382">
        <v>606562</v>
      </c>
      <c r="F113" s="2102">
        <v>40998</v>
      </c>
      <c r="G113" s="2103">
        <v>51957</v>
      </c>
      <c r="H113" s="2103">
        <v>40998</v>
      </c>
      <c r="I113" s="2103">
        <v>51957</v>
      </c>
      <c r="J113" s="430">
        <v>48000000</v>
      </c>
      <c r="K113" s="388">
        <v>2292480</v>
      </c>
      <c r="L113" s="455" t="s">
        <v>2700</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333" t="s">
        <v>2701</v>
      </c>
      <c r="B114" s="17" t="s">
        <v>5285</v>
      </c>
      <c r="C114" s="81"/>
      <c r="D114" s="430">
        <v>24000000</v>
      </c>
      <c r="E114" s="382">
        <v>358955</v>
      </c>
      <c r="F114" s="2102">
        <v>41202</v>
      </c>
      <c r="G114" s="2103">
        <v>52140</v>
      </c>
      <c r="H114" s="2103">
        <v>41202</v>
      </c>
      <c r="I114" s="2103">
        <v>52140</v>
      </c>
      <c r="J114" s="430">
        <v>24000000</v>
      </c>
      <c r="K114" s="388">
        <v>975600</v>
      </c>
      <c r="L114" s="455" t="s">
        <v>2701</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333">
        <v>33</v>
      </c>
      <c r="B115" s="17" t="s">
        <v>5286</v>
      </c>
      <c r="C115" s="81"/>
      <c r="D115" s="430">
        <v>30000000</v>
      </c>
      <c r="E115" s="382">
        <v>151829</v>
      </c>
      <c r="F115" s="2102">
        <v>41579</v>
      </c>
      <c r="G115" s="2103">
        <v>43405</v>
      </c>
      <c r="H115" s="2103">
        <v>41579</v>
      </c>
      <c r="I115" s="2103">
        <v>43405</v>
      </c>
      <c r="J115" s="430">
        <v>30000000</v>
      </c>
      <c r="K115" s="388">
        <v>735000</v>
      </c>
      <c r="L115" s="455">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333">
        <v>34</v>
      </c>
      <c r="B116" s="17" t="s">
        <v>5287</v>
      </c>
      <c r="C116" s="81"/>
      <c r="D116" s="430">
        <v>16700000</v>
      </c>
      <c r="E116" s="382">
        <v>156952</v>
      </c>
      <c r="F116" s="2102">
        <v>41610</v>
      </c>
      <c r="G116" s="2103">
        <v>47089</v>
      </c>
      <c r="H116" s="2103">
        <v>41610</v>
      </c>
      <c r="I116" s="2103">
        <v>47089</v>
      </c>
      <c r="J116" s="430">
        <v>16700000</v>
      </c>
      <c r="K116" s="388">
        <v>683030</v>
      </c>
      <c r="L116" s="455">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333">
        <v>35</v>
      </c>
      <c r="B117" s="17" t="s">
        <v>5288</v>
      </c>
      <c r="C117" s="81"/>
      <c r="D117" s="430">
        <v>30000000</v>
      </c>
      <c r="E117" s="382">
        <v>200892</v>
      </c>
      <c r="F117" s="2102">
        <v>41724</v>
      </c>
      <c r="G117" s="2103">
        <v>45377</v>
      </c>
      <c r="H117" s="2103">
        <v>41724</v>
      </c>
      <c r="I117" s="2103">
        <v>45377</v>
      </c>
      <c r="J117" s="430">
        <v>30000000</v>
      </c>
      <c r="K117" s="388">
        <v>287533</v>
      </c>
      <c r="L117" s="455">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333">
        <v>36</v>
      </c>
      <c r="B118" s="17"/>
      <c r="C118" s="81"/>
      <c r="D118" s="430"/>
      <c r="E118" s="382"/>
      <c r="F118" s="80"/>
      <c r="G118" s="81"/>
      <c r="H118" s="81"/>
      <c r="I118" s="81"/>
      <c r="J118" s="430"/>
      <c r="K118" s="388"/>
      <c r="L118" s="455">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333">
        <v>37</v>
      </c>
      <c r="B119" s="17"/>
      <c r="C119" s="81"/>
      <c r="D119" s="430"/>
      <c r="E119" s="382"/>
      <c r="F119" s="80"/>
      <c r="G119" s="81"/>
      <c r="H119" s="81"/>
      <c r="I119" s="81"/>
      <c r="J119" s="430"/>
      <c r="K119" s="388"/>
      <c r="L119" s="455">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333">
        <v>38</v>
      </c>
      <c r="B120" s="17"/>
      <c r="C120" s="81"/>
      <c r="D120" s="430"/>
      <c r="E120" s="382"/>
      <c r="F120" s="80"/>
      <c r="G120" s="81"/>
      <c r="H120" s="81"/>
      <c r="I120" s="81"/>
      <c r="J120" s="430"/>
      <c r="K120" s="388"/>
      <c r="L120" s="455">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333">
        <v>39</v>
      </c>
      <c r="B121" s="17" t="s">
        <v>5291</v>
      </c>
      <c r="C121" s="81"/>
      <c r="D121" s="430"/>
      <c r="E121" s="382"/>
      <c r="F121" s="80"/>
      <c r="G121" s="81"/>
      <c r="H121" s="81"/>
      <c r="I121" s="81"/>
      <c r="J121" s="430"/>
      <c r="K121" s="388"/>
      <c r="L121" s="455">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333">
        <v>40</v>
      </c>
      <c r="B122" s="17" t="s">
        <v>5292</v>
      </c>
      <c r="C122" s="81"/>
      <c r="D122" s="430"/>
      <c r="E122" s="382"/>
      <c r="F122" s="80"/>
      <c r="G122" s="81"/>
      <c r="H122" s="81"/>
      <c r="I122" s="81"/>
      <c r="J122" s="430"/>
      <c r="K122" s="388"/>
      <c r="L122" s="455">
        <v>40</v>
      </c>
    </row>
    <row r="123" spans="1:92">
      <c r="A123" s="333">
        <v>41</v>
      </c>
      <c r="B123" s="17"/>
      <c r="C123" s="81"/>
      <c r="D123" s="430"/>
      <c r="E123" s="382"/>
      <c r="F123" s="80"/>
      <c r="G123" s="81"/>
      <c r="H123" s="81"/>
      <c r="I123" s="81"/>
      <c r="J123" s="430"/>
      <c r="K123" s="388"/>
      <c r="L123" s="455">
        <v>41</v>
      </c>
    </row>
    <row r="124" spans="1:92">
      <c r="A124" s="333">
        <v>42</v>
      </c>
      <c r="B124" s="17"/>
      <c r="C124" s="81"/>
      <c r="D124" s="430"/>
      <c r="E124" s="382"/>
      <c r="F124" s="80"/>
      <c r="G124" s="81"/>
      <c r="H124" s="81"/>
      <c r="I124" s="81"/>
      <c r="J124" s="430"/>
      <c r="K124" s="388"/>
      <c r="L124" s="455">
        <v>42</v>
      </c>
    </row>
    <row r="125" spans="1:92">
      <c r="A125" s="333">
        <v>43</v>
      </c>
      <c r="B125" s="17"/>
      <c r="C125" s="81"/>
      <c r="D125" s="430"/>
      <c r="E125" s="382"/>
      <c r="F125" s="80"/>
      <c r="G125" s="81"/>
      <c r="H125" s="81"/>
      <c r="I125" s="81"/>
      <c r="J125" s="430"/>
      <c r="K125" s="388"/>
      <c r="L125" s="455">
        <v>43</v>
      </c>
    </row>
    <row r="126" spans="1:92">
      <c r="A126" s="333">
        <v>44</v>
      </c>
      <c r="B126" s="17"/>
      <c r="C126" s="81"/>
      <c r="D126" s="430"/>
      <c r="E126" s="382"/>
      <c r="F126" s="80"/>
      <c r="G126" s="81"/>
      <c r="H126" s="81"/>
      <c r="I126" s="81"/>
      <c r="J126" s="430"/>
      <c r="K126" s="388"/>
      <c r="L126" s="455">
        <v>44</v>
      </c>
    </row>
    <row r="127" spans="1:92">
      <c r="A127" s="333">
        <v>45</v>
      </c>
      <c r="B127" s="347" t="s">
        <v>1350</v>
      </c>
      <c r="C127" s="81"/>
      <c r="D127" s="286">
        <f>SUM(D93:D126)</f>
        <v>505950000</v>
      </c>
      <c r="E127" s="284">
        <f>SUM(E93:E126)</f>
        <v>5984568</v>
      </c>
      <c r="F127" s="80"/>
      <c r="G127" s="81"/>
      <c r="H127" s="81"/>
      <c r="I127" s="81"/>
      <c r="J127" s="286">
        <f>SUM(J93:J126)</f>
        <v>505950000</v>
      </c>
      <c r="K127" s="286">
        <f>SUM(K93:K126)</f>
        <v>22030517</v>
      </c>
      <c r="L127" s="455">
        <v>45</v>
      </c>
    </row>
    <row r="128" spans="1:92">
      <c r="A128" s="333">
        <v>46</v>
      </c>
      <c r="B128" s="17"/>
      <c r="C128" s="81"/>
      <c r="D128" s="81"/>
      <c r="E128" s="73"/>
      <c r="F128" s="80"/>
      <c r="G128" s="81"/>
      <c r="H128" s="81"/>
      <c r="I128" s="81"/>
      <c r="J128" s="81"/>
      <c r="K128" s="78"/>
      <c r="L128" s="455">
        <v>46</v>
      </c>
    </row>
    <row r="129" spans="1:12">
      <c r="A129" s="333">
        <v>47</v>
      </c>
      <c r="B129" s="17"/>
      <c r="C129" s="81"/>
      <c r="D129" s="81"/>
      <c r="E129" s="73"/>
      <c r="F129" s="80"/>
      <c r="G129" s="81"/>
      <c r="H129" s="81"/>
      <c r="I129" s="81"/>
      <c r="J129" s="81"/>
      <c r="K129" s="78"/>
      <c r="L129" s="455">
        <v>47</v>
      </c>
    </row>
    <row r="130" spans="1:12" ht="15.75" thickBot="1">
      <c r="A130" s="341">
        <v>48</v>
      </c>
      <c r="B130" s="113"/>
      <c r="C130" s="113"/>
      <c r="D130" s="379"/>
      <c r="E130" s="345"/>
      <c r="F130" s="448"/>
      <c r="G130" s="409"/>
      <c r="H130" s="409"/>
      <c r="I130" s="449"/>
      <c r="J130" s="379"/>
      <c r="K130" s="379"/>
      <c r="L130" s="456">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3794</v>
      </c>
      <c r="B132" s="69"/>
      <c r="C132" s="69"/>
      <c r="D132" s="69"/>
      <c r="E132" s="69"/>
      <c r="F132" s="69" t="s">
        <v>3795</v>
      </c>
      <c r="G132" s="69"/>
      <c r="H132" s="69"/>
      <c r="I132" s="69"/>
      <c r="J132" s="69"/>
      <c r="K132" s="69"/>
      <c r="L132" s="69"/>
    </row>
    <row r="133" spans="1:12" ht="15.75" thickBot="1">
      <c r="A133" s="17" t="str">
        <f>'Data Sheet'!$C$25</f>
        <v>Central Hudson Gas &amp; Electric</v>
      </c>
      <c r="B133" s="69"/>
      <c r="C133" s="69"/>
      <c r="D133" s="836" t="str">
        <f>'Data Sheet'!$C$40</f>
        <v>4/15/2015</v>
      </c>
      <c r="E133" s="17" t="str">
        <f>'Data Sheet'!$C$38</f>
        <v>12/31/14</v>
      </c>
      <c r="F133" s="17" t="str">
        <f>'Data Sheet'!$C$25</f>
        <v>Central Hudson Gas &amp; Electric</v>
      </c>
      <c r="G133" s="69"/>
      <c r="H133" s="69"/>
      <c r="I133" s="836" t="str">
        <f>'Data Sheet'!$C$40</f>
        <v>4/15/2015</v>
      </c>
      <c r="J133" s="17" t="str">
        <f>'Data Sheet'!$C$38</f>
        <v>12/31/14</v>
      </c>
      <c r="K133" s="69"/>
      <c r="L133" s="69"/>
    </row>
    <row r="134" spans="1:12">
      <c r="A134" s="451"/>
      <c r="B134" s="452"/>
      <c r="C134" s="452"/>
      <c r="D134" s="452"/>
      <c r="E134" s="453"/>
      <c r="F134" s="451"/>
      <c r="G134" s="452"/>
      <c r="H134" s="452"/>
      <c r="I134" s="452"/>
      <c r="J134" s="452"/>
      <c r="K134" s="452"/>
      <c r="L134" s="453"/>
    </row>
    <row r="135" spans="1:12">
      <c r="A135" s="380" t="s">
        <v>3752</v>
      </c>
      <c r="B135" s="69"/>
      <c r="C135" s="69"/>
      <c r="D135" s="69"/>
      <c r="E135" s="70"/>
      <c r="F135" s="380" t="str">
        <f>F4</f>
        <v>LONG-TERM DEBT (Accounts 221, 222, 223, and 224) (Continued)</v>
      </c>
      <c r="G135" s="69"/>
      <c r="H135" s="69"/>
      <c r="I135" s="69"/>
      <c r="J135" s="69"/>
      <c r="K135" s="69"/>
      <c r="L135" s="70"/>
    </row>
    <row r="136" spans="1:12">
      <c r="A136" s="72"/>
      <c r="B136" s="17"/>
      <c r="C136" s="17"/>
      <c r="D136" s="17"/>
      <c r="E136" s="454" t="s">
        <v>2025</v>
      </c>
      <c r="F136" s="72"/>
      <c r="G136" s="17"/>
      <c r="H136" s="17"/>
      <c r="I136" s="17"/>
      <c r="J136" s="17"/>
      <c r="K136" s="17"/>
      <c r="L136" s="73"/>
    </row>
    <row r="137" spans="1:12">
      <c r="A137" s="442" t="s">
        <v>2025</v>
      </c>
      <c r="B137" s="89" t="s">
        <v>2025</v>
      </c>
      <c r="C137" s="82"/>
      <c r="D137" s="82"/>
      <c r="E137" s="85"/>
      <c r="F137" s="442" t="s">
        <v>2025</v>
      </c>
      <c r="G137" s="82"/>
      <c r="H137" s="265" t="s">
        <v>3286</v>
      </c>
      <c r="I137" s="445"/>
      <c r="J137" s="654" t="s">
        <v>3287</v>
      </c>
      <c r="K137" s="82"/>
      <c r="L137" s="96"/>
    </row>
    <row r="138" spans="1:12">
      <c r="A138" s="80" t="s">
        <v>2025</v>
      </c>
      <c r="B138" s="17" t="s">
        <v>3288</v>
      </c>
      <c r="C138" s="81"/>
      <c r="D138" s="348" t="s">
        <v>3289</v>
      </c>
      <c r="E138" s="83" t="s">
        <v>3290</v>
      </c>
      <c r="F138" s="333" t="s">
        <v>3291</v>
      </c>
      <c r="G138" s="348" t="s">
        <v>1308</v>
      </c>
      <c r="H138" s="81"/>
      <c r="I138" s="82"/>
      <c r="J138" s="348" t="s">
        <v>3292</v>
      </c>
      <c r="K138" s="348" t="s">
        <v>3293</v>
      </c>
      <c r="L138" s="83"/>
    </row>
    <row r="139" spans="1:12">
      <c r="A139" s="333" t="s">
        <v>1964</v>
      </c>
      <c r="B139" s="17" t="s">
        <v>3294</v>
      </c>
      <c r="C139" s="81"/>
      <c r="D139" s="348" t="s">
        <v>3470</v>
      </c>
      <c r="E139" s="83" t="s">
        <v>3295</v>
      </c>
      <c r="F139" s="333" t="s">
        <v>3296</v>
      </c>
      <c r="G139" s="348" t="s">
        <v>3479</v>
      </c>
      <c r="H139" s="348" t="s">
        <v>3297</v>
      </c>
      <c r="I139" s="348" t="s">
        <v>3298</v>
      </c>
      <c r="J139" s="348" t="s">
        <v>3299</v>
      </c>
      <c r="K139" s="348" t="s">
        <v>2079</v>
      </c>
      <c r="L139" s="271" t="s">
        <v>1964</v>
      </c>
    </row>
    <row r="140" spans="1:12">
      <c r="A140" s="333" t="s">
        <v>1967</v>
      </c>
      <c r="B140" s="17"/>
      <c r="C140" s="81"/>
      <c r="D140" s="348" t="s">
        <v>3300</v>
      </c>
      <c r="E140" s="83" t="s">
        <v>3301</v>
      </c>
      <c r="F140" s="80"/>
      <c r="G140" s="81"/>
      <c r="H140" s="81"/>
      <c r="I140" s="81"/>
      <c r="J140" s="348" t="s">
        <v>3302</v>
      </c>
      <c r="K140" s="81"/>
      <c r="L140" s="271" t="s">
        <v>1967</v>
      </c>
    </row>
    <row r="141" spans="1:12">
      <c r="A141" s="80"/>
      <c r="B141" s="17"/>
      <c r="C141" s="81"/>
      <c r="D141" s="81"/>
      <c r="E141" s="83"/>
      <c r="F141" s="80"/>
      <c r="G141" s="81"/>
      <c r="H141" s="81"/>
      <c r="I141" s="81"/>
      <c r="J141" s="348" t="s">
        <v>3303</v>
      </c>
      <c r="K141" s="81"/>
      <c r="L141" s="83"/>
    </row>
    <row r="142" spans="1:12">
      <c r="A142" s="80"/>
      <c r="B142" s="17"/>
      <c r="C142" s="81"/>
      <c r="D142" s="81"/>
      <c r="E142" s="83"/>
      <c r="F142" s="80"/>
      <c r="G142" s="81"/>
      <c r="H142" s="81"/>
      <c r="I142" s="81"/>
      <c r="J142" s="348" t="s">
        <v>3304</v>
      </c>
      <c r="K142" s="81"/>
      <c r="L142" s="83"/>
    </row>
    <row r="143" spans="1:12">
      <c r="A143" s="80"/>
      <c r="B143" s="347" t="s">
        <v>3305</v>
      </c>
      <c r="C143" s="118"/>
      <c r="D143" s="347" t="s">
        <v>3424</v>
      </c>
      <c r="E143" s="271" t="s">
        <v>3425</v>
      </c>
      <c r="F143" s="333" t="s">
        <v>3426</v>
      </c>
      <c r="G143" s="347" t="s">
        <v>2672</v>
      </c>
      <c r="H143" s="786" t="s">
        <v>2673</v>
      </c>
      <c r="I143" s="347" t="s">
        <v>2674</v>
      </c>
      <c r="J143" s="786" t="s">
        <v>2675</v>
      </c>
      <c r="K143" s="347" t="s">
        <v>2676</v>
      </c>
      <c r="L143" s="111"/>
    </row>
    <row r="144" spans="1:12">
      <c r="A144" s="412" t="s">
        <v>1972</v>
      </c>
      <c r="B144" s="446"/>
      <c r="C144" s="82"/>
      <c r="D144" s="457"/>
      <c r="E144" s="458"/>
      <c r="F144" s="459"/>
      <c r="G144" s="457"/>
      <c r="H144" s="457"/>
      <c r="I144" s="457"/>
      <c r="J144" s="460"/>
      <c r="K144" s="461"/>
      <c r="L144" s="806" t="s">
        <v>1972</v>
      </c>
    </row>
    <row r="145" spans="1:12">
      <c r="A145" s="333" t="s">
        <v>1973</v>
      </c>
      <c r="B145" s="17"/>
      <c r="C145" s="81"/>
      <c r="D145" s="447"/>
      <c r="E145" s="73"/>
      <c r="F145" s="80"/>
      <c r="G145" s="81"/>
      <c r="H145" s="81"/>
      <c r="I145" s="447"/>
      <c r="J145" s="447"/>
      <c r="K145" s="386"/>
      <c r="L145" s="455" t="s">
        <v>1973</v>
      </c>
    </row>
    <row r="146" spans="1:12">
      <c r="A146" s="333" t="s">
        <v>1974</v>
      </c>
      <c r="B146" s="17"/>
      <c r="C146" s="81"/>
      <c r="D146" s="430"/>
      <c r="E146" s="382"/>
      <c r="F146" s="80"/>
      <c r="G146" s="81"/>
      <c r="H146" s="81"/>
      <c r="I146" s="81"/>
      <c r="J146" s="430"/>
      <c r="K146" s="388"/>
      <c r="L146" s="455" t="s">
        <v>1974</v>
      </c>
    </row>
    <row r="147" spans="1:12">
      <c r="A147" s="333" t="s">
        <v>1975</v>
      </c>
      <c r="B147" s="17"/>
      <c r="C147" s="81"/>
      <c r="D147" s="430"/>
      <c r="E147" s="382"/>
      <c r="F147" s="80"/>
      <c r="G147" s="81"/>
      <c r="H147" s="81"/>
      <c r="I147" s="81"/>
      <c r="J147" s="430"/>
      <c r="K147" s="388"/>
      <c r="L147" s="455" t="s">
        <v>1975</v>
      </c>
    </row>
    <row r="148" spans="1:12">
      <c r="A148" s="333" t="s">
        <v>1976</v>
      </c>
      <c r="B148" s="17"/>
      <c r="C148" s="81"/>
      <c r="D148" s="430"/>
      <c r="E148" s="382"/>
      <c r="F148" s="80"/>
      <c r="G148" s="81"/>
      <c r="H148" s="81"/>
      <c r="I148" s="430"/>
      <c r="J148" s="430"/>
      <c r="K148" s="388"/>
      <c r="L148" s="455" t="s">
        <v>1976</v>
      </c>
    </row>
    <row r="149" spans="1:12">
      <c r="A149" s="333" t="s">
        <v>1977</v>
      </c>
      <c r="B149" s="17"/>
      <c r="C149" s="81"/>
      <c r="D149" s="430"/>
      <c r="E149" s="382"/>
      <c r="F149" s="80"/>
      <c r="G149" s="81"/>
      <c r="H149" s="81"/>
      <c r="I149" s="81"/>
      <c r="J149" s="430"/>
      <c r="K149" s="388"/>
      <c r="L149" s="455" t="s">
        <v>1977</v>
      </c>
    </row>
    <row r="150" spans="1:12">
      <c r="A150" s="333" t="s">
        <v>1978</v>
      </c>
      <c r="B150" s="17"/>
      <c r="C150" s="81"/>
      <c r="D150" s="430"/>
      <c r="E150" s="382"/>
      <c r="F150" s="80"/>
      <c r="G150" s="81"/>
      <c r="H150" s="81"/>
      <c r="I150" s="81"/>
      <c r="J150" s="430"/>
      <c r="K150" s="388"/>
      <c r="L150" s="455" t="s">
        <v>1978</v>
      </c>
    </row>
    <row r="151" spans="1:12">
      <c r="A151" s="333" t="s">
        <v>1979</v>
      </c>
      <c r="B151" s="347" t="s">
        <v>1350</v>
      </c>
      <c r="C151" s="81"/>
      <c r="D151" s="286">
        <f>SUM(D145:D150)</f>
        <v>0</v>
      </c>
      <c r="E151" s="284">
        <f>SUM(E145:E150)</f>
        <v>0</v>
      </c>
      <c r="F151" s="80"/>
      <c r="G151" s="81"/>
      <c r="H151" s="81"/>
      <c r="I151" s="81"/>
      <c r="J151" s="286">
        <f>SUM(J145:J150)</f>
        <v>0</v>
      </c>
      <c r="K151" s="286">
        <f>SUM(K145:K150)</f>
        <v>0</v>
      </c>
      <c r="L151" s="455" t="s">
        <v>1979</v>
      </c>
    </row>
    <row r="152" spans="1:12">
      <c r="A152" s="333" t="s">
        <v>1980</v>
      </c>
      <c r="B152" s="17"/>
      <c r="C152" s="81"/>
      <c r="D152" s="462"/>
      <c r="E152" s="463"/>
      <c r="F152" s="464"/>
      <c r="G152" s="462"/>
      <c r="H152" s="462"/>
      <c r="I152" s="462"/>
      <c r="J152" s="462"/>
      <c r="K152" s="465"/>
      <c r="L152" s="455" t="s">
        <v>1980</v>
      </c>
    </row>
    <row r="153" spans="1:12">
      <c r="A153" s="333" t="s">
        <v>1981</v>
      </c>
      <c r="B153" s="349"/>
      <c r="C153" s="81"/>
      <c r="D153" s="462"/>
      <c r="E153" s="463"/>
      <c r="F153" s="464"/>
      <c r="G153" s="462"/>
      <c r="H153" s="462"/>
      <c r="I153" s="462"/>
      <c r="J153" s="462"/>
      <c r="K153" s="465"/>
      <c r="L153" s="455" t="s">
        <v>1981</v>
      </c>
    </row>
    <row r="154" spans="1:12">
      <c r="A154" s="333" t="s">
        <v>1982</v>
      </c>
      <c r="B154" s="17"/>
      <c r="C154" s="81"/>
      <c r="D154" s="447"/>
      <c r="E154" s="387"/>
      <c r="F154" s="80"/>
      <c r="G154" s="81"/>
      <c r="H154" s="81"/>
      <c r="I154" s="81"/>
      <c r="J154" s="447"/>
      <c r="K154" s="386"/>
      <c r="L154" s="455" t="s">
        <v>1982</v>
      </c>
    </row>
    <row r="155" spans="1:12">
      <c r="A155" s="333" t="s">
        <v>1983</v>
      </c>
      <c r="B155" s="17"/>
      <c r="C155" s="81"/>
      <c r="D155" s="430"/>
      <c r="E155" s="382"/>
      <c r="F155" s="80"/>
      <c r="G155" s="81"/>
      <c r="H155" s="81"/>
      <c r="I155" s="81"/>
      <c r="J155" s="430"/>
      <c r="K155" s="388"/>
      <c r="L155" s="455" t="s">
        <v>1983</v>
      </c>
    </row>
    <row r="156" spans="1:12">
      <c r="A156" s="333" t="s">
        <v>1984</v>
      </c>
      <c r="B156" s="17"/>
      <c r="C156" s="81"/>
      <c r="D156" s="430"/>
      <c r="E156" s="382"/>
      <c r="F156" s="80"/>
      <c r="G156" s="81"/>
      <c r="H156" s="81"/>
      <c r="I156" s="81"/>
      <c r="J156" s="430"/>
      <c r="K156" s="388"/>
      <c r="L156" s="455" t="s">
        <v>1984</v>
      </c>
    </row>
    <row r="157" spans="1:12">
      <c r="A157" s="333" t="s">
        <v>1985</v>
      </c>
      <c r="B157" s="17"/>
      <c r="C157" s="81"/>
      <c r="D157" s="430"/>
      <c r="E157" s="382"/>
      <c r="F157" s="80"/>
      <c r="G157" s="81"/>
      <c r="H157" s="81"/>
      <c r="I157" s="81"/>
      <c r="J157" s="430"/>
      <c r="K157" s="388"/>
      <c r="L157" s="455" t="s">
        <v>1985</v>
      </c>
    </row>
    <row r="158" spans="1:12">
      <c r="A158" s="333" t="s">
        <v>1986</v>
      </c>
      <c r="B158" s="17"/>
      <c r="C158" s="81"/>
      <c r="D158" s="430"/>
      <c r="E158" s="382"/>
      <c r="F158" s="80"/>
      <c r="G158" s="81"/>
      <c r="H158" s="81"/>
      <c r="I158" s="81"/>
      <c r="J158" s="430"/>
      <c r="K158" s="388"/>
      <c r="L158" s="455" t="s">
        <v>1986</v>
      </c>
    </row>
    <row r="159" spans="1:12">
      <c r="A159" s="333" t="s">
        <v>1987</v>
      </c>
      <c r="B159" s="17"/>
      <c r="C159" s="81"/>
      <c r="D159" s="430"/>
      <c r="E159" s="382"/>
      <c r="F159" s="80"/>
      <c r="G159" s="81"/>
      <c r="H159" s="81"/>
      <c r="I159" s="81"/>
      <c r="J159" s="430"/>
      <c r="K159" s="388"/>
      <c r="L159" s="455" t="s">
        <v>1987</v>
      </c>
    </row>
    <row r="160" spans="1:12">
      <c r="A160" s="333" t="s">
        <v>1988</v>
      </c>
      <c r="B160" s="17"/>
      <c r="C160" s="81"/>
      <c r="D160" s="430"/>
      <c r="E160" s="382"/>
      <c r="F160" s="80"/>
      <c r="G160" s="81"/>
      <c r="H160" s="81"/>
      <c r="I160" s="81"/>
      <c r="J160" s="430"/>
      <c r="K160" s="388"/>
      <c r="L160" s="455" t="s">
        <v>1988</v>
      </c>
    </row>
    <row r="161" spans="1:12">
      <c r="A161" s="333" t="s">
        <v>1989</v>
      </c>
      <c r="B161" s="17"/>
      <c r="C161" s="81"/>
      <c r="D161" s="430"/>
      <c r="E161" s="382"/>
      <c r="F161" s="80"/>
      <c r="G161" s="81"/>
      <c r="H161" s="81"/>
      <c r="I161" s="81"/>
      <c r="J161" s="430"/>
      <c r="K161" s="388"/>
      <c r="L161" s="455" t="s">
        <v>1989</v>
      </c>
    </row>
    <row r="162" spans="1:12">
      <c r="A162" s="333" t="s">
        <v>1990</v>
      </c>
      <c r="B162" s="17"/>
      <c r="C162" s="81"/>
      <c r="D162" s="430"/>
      <c r="E162" s="382"/>
      <c r="F162" s="80"/>
      <c r="G162" s="81"/>
      <c r="H162" s="81"/>
      <c r="I162" s="81"/>
      <c r="J162" s="430"/>
      <c r="K162" s="388"/>
      <c r="L162" s="455" t="s">
        <v>1990</v>
      </c>
    </row>
    <row r="163" spans="1:12">
      <c r="A163" s="333" t="s">
        <v>1991</v>
      </c>
      <c r="B163" s="17"/>
      <c r="C163" s="81"/>
      <c r="D163" s="430"/>
      <c r="E163" s="382"/>
      <c r="F163" s="80"/>
      <c r="G163" s="81"/>
      <c r="H163" s="81"/>
      <c r="I163" s="81"/>
      <c r="J163" s="430"/>
      <c r="K163" s="388"/>
      <c r="L163" s="455" t="s">
        <v>1991</v>
      </c>
    </row>
    <row r="164" spans="1:12">
      <c r="A164" s="333" t="s">
        <v>676</v>
      </c>
      <c r="B164" s="17"/>
      <c r="C164" s="81"/>
      <c r="D164" s="430"/>
      <c r="E164" s="382"/>
      <c r="F164" s="80"/>
      <c r="G164" s="81"/>
      <c r="H164" s="81"/>
      <c r="I164" s="81"/>
      <c r="J164" s="430"/>
      <c r="K164" s="388"/>
      <c r="L164" s="455" t="s">
        <v>676</v>
      </c>
    </row>
    <row r="165" spans="1:12">
      <c r="A165" s="333" t="s">
        <v>677</v>
      </c>
      <c r="B165" s="17"/>
      <c r="C165" s="81"/>
      <c r="D165" s="430"/>
      <c r="E165" s="382"/>
      <c r="F165" s="80"/>
      <c r="G165" s="81"/>
      <c r="H165" s="81"/>
      <c r="I165" s="81"/>
      <c r="J165" s="430"/>
      <c r="K165" s="388"/>
      <c r="L165" s="455" t="s">
        <v>677</v>
      </c>
    </row>
    <row r="166" spans="1:12">
      <c r="A166" s="333" t="s">
        <v>678</v>
      </c>
      <c r="B166" s="17"/>
      <c r="C166" s="81"/>
      <c r="D166" s="430"/>
      <c r="E166" s="382"/>
      <c r="F166" s="80"/>
      <c r="G166" s="81"/>
      <c r="H166" s="81"/>
      <c r="I166" s="81"/>
      <c r="J166" s="430"/>
      <c r="K166" s="388"/>
      <c r="L166" s="455" t="s">
        <v>678</v>
      </c>
    </row>
    <row r="167" spans="1:12">
      <c r="A167" s="333" t="s">
        <v>679</v>
      </c>
      <c r="B167" s="17"/>
      <c r="C167" s="81"/>
      <c r="D167" s="430"/>
      <c r="E167" s="382"/>
      <c r="F167" s="80"/>
      <c r="G167" s="81"/>
      <c r="H167" s="81"/>
      <c r="I167" s="81"/>
      <c r="J167" s="430"/>
      <c r="K167" s="388"/>
      <c r="L167" s="455" t="s">
        <v>679</v>
      </c>
    </row>
    <row r="168" spans="1:12">
      <c r="A168" s="333" t="s">
        <v>680</v>
      </c>
      <c r="B168" s="17"/>
      <c r="C168" s="81"/>
      <c r="D168" s="430"/>
      <c r="E168" s="382"/>
      <c r="F168" s="80"/>
      <c r="G168" s="81"/>
      <c r="H168" s="81"/>
      <c r="I168" s="81"/>
      <c r="J168" s="430"/>
      <c r="K168" s="388"/>
      <c r="L168" s="455" t="s">
        <v>680</v>
      </c>
    </row>
    <row r="169" spans="1:12">
      <c r="A169" s="333" t="s">
        <v>681</v>
      </c>
      <c r="B169" s="17"/>
      <c r="C169" s="81"/>
      <c r="D169" s="430"/>
      <c r="E169" s="382"/>
      <c r="F169" s="80"/>
      <c r="G169" s="81"/>
      <c r="H169" s="81"/>
      <c r="I169" s="81"/>
      <c r="J169" s="430"/>
      <c r="K169" s="388"/>
      <c r="L169" s="455" t="s">
        <v>681</v>
      </c>
    </row>
    <row r="170" spans="1:12">
      <c r="A170" s="333" t="s">
        <v>682</v>
      </c>
      <c r="B170" s="17"/>
      <c r="C170" s="81"/>
      <c r="D170" s="430"/>
      <c r="E170" s="382"/>
      <c r="F170" s="80"/>
      <c r="G170" s="81"/>
      <c r="H170" s="81"/>
      <c r="I170" s="81"/>
      <c r="J170" s="430"/>
      <c r="K170" s="388"/>
      <c r="L170" s="455" t="s">
        <v>682</v>
      </c>
    </row>
    <row r="171" spans="1:12">
      <c r="A171" s="333" t="s">
        <v>2697</v>
      </c>
      <c r="B171" s="17"/>
      <c r="C171" s="81"/>
      <c r="D171" s="430"/>
      <c r="E171" s="382"/>
      <c r="F171" s="80"/>
      <c r="G171" s="81"/>
      <c r="H171" s="81"/>
      <c r="I171" s="81"/>
      <c r="J171" s="430"/>
      <c r="K171" s="388"/>
      <c r="L171" s="455" t="s">
        <v>2697</v>
      </c>
    </row>
    <row r="172" spans="1:12">
      <c r="A172" s="333" t="s">
        <v>2698</v>
      </c>
      <c r="B172" s="17"/>
      <c r="C172" s="81"/>
      <c r="D172" s="430"/>
      <c r="E172" s="382"/>
      <c r="F172" s="80"/>
      <c r="G172" s="81"/>
      <c r="H172" s="81"/>
      <c r="I172" s="81"/>
      <c r="J172" s="430"/>
      <c r="K172" s="388"/>
      <c r="L172" s="455" t="s">
        <v>2698</v>
      </c>
    </row>
    <row r="173" spans="1:12">
      <c r="A173" s="333" t="s">
        <v>2699</v>
      </c>
      <c r="B173" s="17"/>
      <c r="C173" s="81"/>
      <c r="D173" s="430"/>
      <c r="E173" s="382"/>
      <c r="F173" s="80"/>
      <c r="G173" s="81"/>
      <c r="H173" s="81"/>
      <c r="I173" s="81"/>
      <c r="J173" s="430"/>
      <c r="K173" s="388"/>
      <c r="L173" s="455" t="s">
        <v>2699</v>
      </c>
    </row>
    <row r="174" spans="1:12">
      <c r="A174" s="333" t="s">
        <v>2700</v>
      </c>
      <c r="B174" s="17"/>
      <c r="C174" s="81"/>
      <c r="D174" s="430"/>
      <c r="E174" s="382"/>
      <c r="F174" s="80"/>
      <c r="G174" s="81"/>
      <c r="H174" s="81"/>
      <c r="I174" s="81"/>
      <c r="J174" s="430"/>
      <c r="K174" s="388"/>
      <c r="L174" s="455" t="s">
        <v>2700</v>
      </c>
    </row>
    <row r="175" spans="1:12">
      <c r="A175" s="333" t="s">
        <v>2701</v>
      </c>
      <c r="B175" s="17"/>
      <c r="C175" s="81"/>
      <c r="D175" s="430"/>
      <c r="E175" s="382"/>
      <c r="F175" s="80"/>
      <c r="G175" s="81"/>
      <c r="H175" s="81"/>
      <c r="I175" s="81"/>
      <c r="J175" s="430"/>
      <c r="K175" s="388"/>
      <c r="L175" s="455" t="s">
        <v>2701</v>
      </c>
    </row>
    <row r="176" spans="1:12">
      <c r="A176" s="333">
        <v>33</v>
      </c>
      <c r="B176" s="17"/>
      <c r="C176" s="81"/>
      <c r="D176" s="430"/>
      <c r="E176" s="382"/>
      <c r="F176" s="80"/>
      <c r="G176" s="81"/>
      <c r="H176" s="81"/>
      <c r="I176" s="81"/>
      <c r="J176" s="430"/>
      <c r="K176" s="388"/>
      <c r="L176" s="455">
        <v>33</v>
      </c>
    </row>
    <row r="177" spans="1:12">
      <c r="A177" s="333">
        <v>34</v>
      </c>
      <c r="B177" s="17"/>
      <c r="C177" s="81"/>
      <c r="D177" s="430"/>
      <c r="E177" s="382"/>
      <c r="F177" s="80"/>
      <c r="G177" s="81"/>
      <c r="H177" s="81"/>
      <c r="I177" s="81"/>
      <c r="J177" s="430"/>
      <c r="K177" s="388"/>
      <c r="L177" s="455">
        <v>34</v>
      </c>
    </row>
    <row r="178" spans="1:12">
      <c r="A178" s="333">
        <v>35</v>
      </c>
      <c r="B178" s="17"/>
      <c r="C178" s="81"/>
      <c r="D178" s="430"/>
      <c r="E178" s="382"/>
      <c r="F178" s="80"/>
      <c r="G178" s="81"/>
      <c r="H178" s="81"/>
      <c r="I178" s="81"/>
      <c r="J178" s="430"/>
      <c r="K178" s="388"/>
      <c r="L178" s="455">
        <v>35</v>
      </c>
    </row>
    <row r="179" spans="1:12">
      <c r="A179" s="333">
        <v>36</v>
      </c>
      <c r="B179" s="17"/>
      <c r="C179" s="81"/>
      <c r="D179" s="430"/>
      <c r="E179" s="382"/>
      <c r="F179" s="80"/>
      <c r="G179" s="81"/>
      <c r="H179" s="81"/>
      <c r="I179" s="81"/>
      <c r="J179" s="430"/>
      <c r="K179" s="388"/>
      <c r="L179" s="455">
        <v>36</v>
      </c>
    </row>
    <row r="180" spans="1:12">
      <c r="A180" s="333">
        <v>37</v>
      </c>
      <c r="B180" s="17"/>
      <c r="C180" s="81"/>
      <c r="D180" s="430"/>
      <c r="E180" s="382"/>
      <c r="F180" s="80"/>
      <c r="G180" s="81"/>
      <c r="H180" s="81"/>
      <c r="I180" s="81"/>
      <c r="J180" s="430"/>
      <c r="K180" s="388"/>
      <c r="L180" s="455">
        <v>37</v>
      </c>
    </row>
    <row r="181" spans="1:12">
      <c r="A181" s="333">
        <v>38</v>
      </c>
      <c r="B181" s="17"/>
      <c r="C181" s="81"/>
      <c r="D181" s="430"/>
      <c r="E181" s="382"/>
      <c r="F181" s="80"/>
      <c r="G181" s="81"/>
      <c r="H181" s="81"/>
      <c r="I181" s="81"/>
      <c r="J181" s="430"/>
      <c r="K181" s="388"/>
      <c r="L181" s="455">
        <v>38</v>
      </c>
    </row>
    <row r="182" spans="1:12">
      <c r="A182" s="333">
        <v>39</v>
      </c>
      <c r="B182" s="17"/>
      <c r="C182" s="81"/>
      <c r="D182" s="430"/>
      <c r="E182" s="382"/>
      <c r="F182" s="80"/>
      <c r="G182" s="81"/>
      <c r="H182" s="81"/>
      <c r="I182" s="81"/>
      <c r="J182" s="430"/>
      <c r="K182" s="388"/>
      <c r="L182" s="455">
        <v>39</v>
      </c>
    </row>
    <row r="183" spans="1:12">
      <c r="A183" s="333">
        <v>40</v>
      </c>
      <c r="B183" s="17"/>
      <c r="C183" s="81"/>
      <c r="D183" s="430"/>
      <c r="E183" s="382"/>
      <c r="F183" s="80"/>
      <c r="G183" s="81"/>
      <c r="H183" s="81"/>
      <c r="I183" s="81"/>
      <c r="J183" s="430"/>
      <c r="K183" s="388"/>
      <c r="L183" s="455">
        <v>40</v>
      </c>
    </row>
    <row r="184" spans="1:12">
      <c r="A184" s="333">
        <v>41</v>
      </c>
      <c r="B184" s="17"/>
      <c r="C184" s="81"/>
      <c r="D184" s="430"/>
      <c r="E184" s="382"/>
      <c r="F184" s="80"/>
      <c r="G184" s="81"/>
      <c r="H184" s="81"/>
      <c r="I184" s="81"/>
      <c r="J184" s="430"/>
      <c r="K184" s="388"/>
      <c r="L184" s="455">
        <v>41</v>
      </c>
    </row>
    <row r="185" spans="1:12">
      <c r="A185" s="333">
        <v>42</v>
      </c>
      <c r="B185" s="17"/>
      <c r="C185" s="81"/>
      <c r="D185" s="430"/>
      <c r="E185" s="382"/>
      <c r="F185" s="80"/>
      <c r="G185" s="81"/>
      <c r="H185" s="81"/>
      <c r="I185" s="81"/>
      <c r="J185" s="430"/>
      <c r="K185" s="388"/>
      <c r="L185" s="455">
        <v>42</v>
      </c>
    </row>
    <row r="186" spans="1:12">
      <c r="A186" s="333">
        <v>43</v>
      </c>
      <c r="B186" s="17"/>
      <c r="C186" s="81"/>
      <c r="D186" s="430"/>
      <c r="E186" s="382"/>
      <c r="F186" s="80"/>
      <c r="G186" s="81"/>
      <c r="H186" s="81"/>
      <c r="I186" s="81"/>
      <c r="J186" s="430"/>
      <c r="K186" s="388"/>
      <c r="L186" s="455">
        <v>43</v>
      </c>
    </row>
    <row r="187" spans="1:12">
      <c r="A187" s="333">
        <v>44</v>
      </c>
      <c r="B187" s="17"/>
      <c r="C187" s="81"/>
      <c r="D187" s="430"/>
      <c r="E187" s="382"/>
      <c r="F187" s="80"/>
      <c r="G187" s="81"/>
      <c r="H187" s="81"/>
      <c r="I187" s="81"/>
      <c r="J187" s="430"/>
      <c r="K187" s="388"/>
      <c r="L187" s="455">
        <v>44</v>
      </c>
    </row>
    <row r="188" spans="1:12">
      <c r="A188" s="333">
        <v>45</v>
      </c>
      <c r="B188" s="347" t="s">
        <v>1350</v>
      </c>
      <c r="C188" s="81"/>
      <c r="D188" s="286">
        <f>SUM(D154:D187)</f>
        <v>0</v>
      </c>
      <c r="E188" s="284">
        <f>SUM(E154:E187)</f>
        <v>0</v>
      </c>
      <c r="F188" s="80"/>
      <c r="G188" s="81"/>
      <c r="H188" s="81"/>
      <c r="I188" s="81"/>
      <c r="J188" s="286">
        <f>SUM(J154:J187)</f>
        <v>0</v>
      </c>
      <c r="K188" s="286">
        <f>SUM(K154:K187)</f>
        <v>0</v>
      </c>
      <c r="L188" s="455">
        <v>45</v>
      </c>
    </row>
    <row r="189" spans="1:12">
      <c r="A189" s="333">
        <v>46</v>
      </c>
      <c r="B189" s="17"/>
      <c r="C189" s="81"/>
      <c r="D189" s="81"/>
      <c r="E189" s="73"/>
      <c r="F189" s="80"/>
      <c r="G189" s="81"/>
      <c r="H189" s="81"/>
      <c r="I189" s="81"/>
      <c r="J189" s="81"/>
      <c r="K189" s="78"/>
      <c r="L189" s="455">
        <v>46</v>
      </c>
    </row>
    <row r="190" spans="1:12">
      <c r="A190" s="333">
        <v>47</v>
      </c>
      <c r="B190" s="17"/>
      <c r="C190" s="81"/>
      <c r="D190" s="81"/>
      <c r="E190" s="73"/>
      <c r="F190" s="80"/>
      <c r="G190" s="81"/>
      <c r="H190" s="81"/>
      <c r="I190" s="81"/>
      <c r="J190" s="81"/>
      <c r="K190" s="78"/>
      <c r="L190" s="455">
        <v>47</v>
      </c>
    </row>
    <row r="191" spans="1:12" ht="15.75" thickBot="1">
      <c r="A191" s="341">
        <v>48</v>
      </c>
      <c r="B191" s="113"/>
      <c r="C191" s="113"/>
      <c r="D191" s="379"/>
      <c r="E191" s="345"/>
      <c r="F191" s="448"/>
      <c r="G191" s="409"/>
      <c r="H191" s="409"/>
      <c r="I191" s="449"/>
      <c r="J191" s="379"/>
      <c r="K191" s="379"/>
      <c r="L191" s="456">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3796</v>
      </c>
      <c r="B193" s="69"/>
      <c r="C193" s="69"/>
      <c r="D193" s="69"/>
      <c r="E193" s="69"/>
      <c r="F193" s="69" t="s">
        <v>3797</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customSheetViews>
    <customSheetView guid="{98C50475-4C04-4614-833E-ABC6EEFF4E8E}" scale="85" colorId="22" showPageBreaks="1" topLeftCell="A79">
      <selection activeCell="B99" sqref="B99"/>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
      <headerFooter alignWithMargins="0"/>
    </customSheetView>
    <customSheetView guid="{C6EFCE4C-D5CB-4C1D-A286-0DC52BE770F9}" scale="85" colorId="22">
      <selection activeCell="B96" sqref="B96"/>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2"/>
      <headerFooter alignWithMargins="0"/>
    </customSheetView>
    <customSheetView guid="{4BC658A1-0B43-4474-B09F-01138A2D4649}" scale="85" colorId="22">
      <selection activeCell="F37" sqref="F37"/>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3"/>
      <headerFooter alignWithMargins="0"/>
    </customSheetView>
    <customSheetView guid="{615B5AE4-EF39-45E8-9166-92037A1A48C3}"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4"/>
      <headerFooter alignWithMargins="0"/>
    </customSheetView>
    <customSheetView guid="{5615FF12-3AD0-401B-9520-85684B49B8C2}"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5"/>
      <headerFooter alignWithMargins="0"/>
    </customSheetView>
    <customSheetView guid="{770BB473-BE5C-4268-9ADA-B2B104B49C99}" scale="85" colorId="22" showPageBreaks="1">
      <rowBreaks count="39" manualBreakCount="39">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133" max="16383" man="1"/>
      </rowBreaks>
      <colBreaks count="2" manualBreakCount="2">
        <brk id="5" max="1048575" man="1"/>
        <brk id="13" max="1048575" man="1"/>
      </colBreaks>
      <pageMargins left="0.5" right="0.5" top="0.5" bottom="0.5" header="0.5" footer="0.5"/>
      <printOptions horizontalCentered="1" verticalCentered="1"/>
      <pageSetup scale="67" fitToWidth="2" fitToHeight="3" pageOrder="overThenDown" orientation="portrait" horizontalDpi="300" verticalDpi="300" r:id="rId6"/>
      <headerFooter alignWithMargins="0"/>
    </customSheetView>
    <customSheetView guid="{2DCD765F-7FFB-4119-8ABA-95F832C93250}"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7"/>
      <headerFooter alignWithMargins="0"/>
    </customSheetView>
    <customSheetView guid="{9A54DEF0-DEC4-4137-89B1-509D03916E27}" scale="85" colorId="22" topLeftCell="A77">
      <selection activeCell="B96" sqref="B96"/>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8"/>
      <headerFooter alignWithMargins="0"/>
    </customSheetView>
    <customSheetView guid="{3F1C1F7F-1627-415A-A980-D9471073F5DE}" scale="85" colorId="22">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9"/>
      <headerFooter alignWithMargins="0"/>
    </customSheetView>
    <customSheetView guid="{139C5046-2F46-48F5-A0B9-76AEA7D78668}" scale="85" colorId="22">
      <selection activeCell="F37" sqref="F37"/>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0"/>
      <headerFooter alignWithMargins="0"/>
    </customSheetView>
    <customSheetView guid="{B81AA01E-C0DE-4A87-A251-E1F5DB0B073A}" scale="85" colorId="22">
      <selection activeCell="F37" sqref="F37"/>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1"/>
      <headerFooter alignWithMargins="0"/>
    </customSheetView>
  </customSheetViews>
  <printOptions horizontalCentered="1" verticalCentered="1"/>
  <pageMargins left="0.5" right="0.5" top="0.5" bottom="0.5" header="0.5" footer="0.5"/>
  <pageSetup scale="67" fitToWidth="2" fitToHeight="3" pageOrder="overThenDown" orientation="portrait" horizontalDpi="300" verticalDpi="300" r:id="rId12"/>
  <headerFooter alignWithMargins="0"/>
  <rowBreaks count="2" manualBreakCount="2">
    <brk id="68" max="16383" man="1"/>
    <brk id="133"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85" zoomScaleNormal="85" workbookViewId="0">
      <selection activeCell="A15" sqref="A15"/>
    </sheetView>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600" t="str">
        <f>'Data Sheet'!A64</f>
        <v>Annual Report of Central Hudson Gas &amp; Electric                                                                                                                                       Year ended 12/31/14</v>
      </c>
      <c r="B1" s="820"/>
      <c r="C1" s="820"/>
      <c r="D1" s="820"/>
      <c r="E1" s="820"/>
    </row>
    <row r="2" spans="1:5" ht="18">
      <c r="A2" s="946"/>
      <c r="B2" s="947"/>
      <c r="C2" s="947"/>
      <c r="D2" s="947"/>
      <c r="E2" s="948"/>
    </row>
    <row r="3" spans="1:5" ht="16.149999999999999" customHeight="1">
      <c r="A3" s="2232" t="s">
        <v>2017</v>
      </c>
      <c r="B3" s="2233"/>
      <c r="C3" s="2233"/>
      <c r="D3" s="2233"/>
      <c r="E3" s="2234"/>
    </row>
    <row r="4" spans="1:5" ht="16.149999999999999" customHeight="1">
      <c r="A4" s="949"/>
      <c r="B4" s="600"/>
      <c r="C4" s="600"/>
      <c r="D4" s="600"/>
      <c r="E4" s="950"/>
    </row>
    <row r="5" spans="1:5" ht="48.6" customHeight="1">
      <c r="A5" s="2229" t="s">
        <v>2018</v>
      </c>
      <c r="B5" s="2230"/>
      <c r="C5" s="2230"/>
      <c r="D5" s="2230"/>
      <c r="E5" s="2231"/>
    </row>
    <row r="6" spans="1:5" ht="15.75" thickBot="1">
      <c r="A6" s="72"/>
      <c r="B6" s="17"/>
      <c r="C6" s="17"/>
      <c r="D6" s="17"/>
      <c r="E6" s="73"/>
    </row>
    <row r="7" spans="1:5" ht="18">
      <c r="A7" s="951"/>
      <c r="B7" s="947"/>
      <c r="C7" s="947"/>
      <c r="D7" s="951"/>
      <c r="E7" s="948"/>
    </row>
    <row r="8" spans="1:5" ht="18">
      <c r="A8" s="952" t="s">
        <v>2019</v>
      </c>
      <c r="B8" s="953" t="s">
        <v>2020</v>
      </c>
      <c r="C8" s="602"/>
      <c r="D8" s="952" t="s">
        <v>2021</v>
      </c>
      <c r="E8" s="954" t="s">
        <v>2022</v>
      </c>
    </row>
    <row r="9" spans="1:5" ht="18">
      <c r="A9" s="955" t="s">
        <v>2023</v>
      </c>
      <c r="B9" s="600"/>
      <c r="C9" s="600"/>
      <c r="D9" s="955" t="s">
        <v>2023</v>
      </c>
      <c r="E9" s="956" t="s">
        <v>2023</v>
      </c>
    </row>
    <row r="10" spans="1:5" ht="18.75" thickBot="1">
      <c r="A10" s="957"/>
      <c r="B10" s="958"/>
      <c r="C10" s="958"/>
      <c r="D10" s="957"/>
      <c r="E10" s="959"/>
    </row>
    <row r="11" spans="1:5">
      <c r="A11" s="845"/>
      <c r="B11" s="5"/>
      <c r="C11" s="5"/>
      <c r="D11" s="874"/>
      <c r="E11" s="842"/>
    </row>
    <row r="12" spans="1:5">
      <c r="A12" s="845"/>
      <c r="B12" s="5"/>
      <c r="C12" s="5"/>
      <c r="D12" s="874"/>
      <c r="E12" s="842"/>
    </row>
    <row r="13" spans="1:5">
      <c r="A13" s="845"/>
      <c r="B13" s="5"/>
      <c r="C13" s="5"/>
      <c r="D13" s="874"/>
      <c r="E13" s="842"/>
    </row>
    <row r="14" spans="1:5">
      <c r="A14" s="845"/>
      <c r="B14" s="5"/>
      <c r="C14" s="5"/>
      <c r="D14" s="874"/>
      <c r="E14" s="842"/>
    </row>
    <row r="15" spans="1:5">
      <c r="A15" s="845"/>
      <c r="B15" s="5"/>
      <c r="C15" s="5"/>
      <c r="D15" s="874"/>
      <c r="E15" s="842"/>
    </row>
    <row r="16" spans="1:5">
      <c r="A16" s="845"/>
      <c r="B16" s="5"/>
      <c r="C16" s="5"/>
      <c r="D16" s="874"/>
      <c r="E16" s="842"/>
    </row>
    <row r="17" spans="1:5">
      <c r="A17" s="845"/>
      <c r="B17" s="5"/>
      <c r="C17" s="5"/>
      <c r="D17" s="874"/>
      <c r="E17" s="842"/>
    </row>
    <row r="18" spans="1:5">
      <c r="A18" s="845"/>
      <c r="B18" s="5"/>
      <c r="C18" s="5"/>
      <c r="D18" s="874"/>
      <c r="E18" s="842"/>
    </row>
    <row r="19" spans="1:5">
      <c r="A19" s="845"/>
      <c r="B19" s="5"/>
      <c r="C19" s="5"/>
      <c r="D19" s="874"/>
      <c r="E19" s="842"/>
    </row>
    <row r="20" spans="1:5">
      <c r="A20" s="845"/>
      <c r="B20" s="5"/>
      <c r="C20" s="5"/>
      <c r="D20" s="874"/>
      <c r="E20" s="842"/>
    </row>
    <row r="21" spans="1:5">
      <c r="A21" s="845"/>
      <c r="B21" s="5"/>
      <c r="C21" s="5"/>
      <c r="D21" s="874"/>
      <c r="E21" s="842"/>
    </row>
    <row r="22" spans="1:5">
      <c r="A22" s="845"/>
      <c r="B22" s="5"/>
      <c r="C22" s="5"/>
      <c r="D22" s="874"/>
      <c r="E22" s="842"/>
    </row>
    <row r="23" spans="1:5">
      <c r="A23" s="845"/>
      <c r="B23" s="5"/>
      <c r="C23" s="5"/>
      <c r="D23" s="874"/>
      <c r="E23" s="842"/>
    </row>
    <row r="24" spans="1:5">
      <c r="A24" s="845"/>
      <c r="B24" s="5"/>
      <c r="C24" s="5"/>
      <c r="D24" s="874"/>
      <c r="E24" s="842"/>
    </row>
    <row r="25" spans="1:5">
      <c r="A25" s="845"/>
      <c r="B25" s="5"/>
      <c r="C25" s="5"/>
      <c r="D25" s="874"/>
      <c r="E25" s="842"/>
    </row>
    <row r="26" spans="1:5">
      <c r="A26" s="845"/>
      <c r="B26" s="5"/>
      <c r="C26" s="5"/>
      <c r="D26" s="874"/>
      <c r="E26" s="842"/>
    </row>
    <row r="27" spans="1:5">
      <c r="A27" s="845"/>
      <c r="B27" s="5"/>
      <c r="C27" s="5"/>
      <c r="D27" s="874"/>
      <c r="E27" s="842"/>
    </row>
    <row r="28" spans="1:5">
      <c r="A28" s="845"/>
      <c r="B28" s="5"/>
      <c r="C28" s="5"/>
      <c r="D28" s="874"/>
      <c r="E28" s="842"/>
    </row>
    <row r="29" spans="1:5">
      <c r="A29" s="845"/>
      <c r="B29" s="5"/>
      <c r="C29" s="5"/>
      <c r="D29" s="874"/>
      <c r="E29" s="842"/>
    </row>
    <row r="30" spans="1:5">
      <c r="A30" s="845"/>
      <c r="B30" s="5"/>
      <c r="C30" s="5"/>
      <c r="D30" s="874"/>
      <c r="E30" s="842"/>
    </row>
    <row r="31" spans="1:5">
      <c r="A31" s="845"/>
      <c r="B31" s="5"/>
      <c r="C31" s="5"/>
      <c r="D31" s="874"/>
      <c r="E31" s="842"/>
    </row>
    <row r="32" spans="1:5">
      <c r="A32" s="845"/>
      <c r="B32" s="5"/>
      <c r="C32" s="5"/>
      <c r="D32" s="874"/>
      <c r="E32" s="842"/>
    </row>
    <row r="33" spans="1:5">
      <c r="A33" s="845"/>
      <c r="B33" s="5"/>
      <c r="C33" s="5"/>
      <c r="D33" s="874"/>
      <c r="E33" s="842"/>
    </row>
    <row r="34" spans="1:5">
      <c r="A34" s="845"/>
      <c r="B34" s="5"/>
      <c r="C34" s="5"/>
      <c r="D34" s="874"/>
      <c r="E34" s="842"/>
    </row>
    <row r="35" spans="1:5">
      <c r="A35" s="845"/>
      <c r="B35" s="5"/>
      <c r="C35" s="5"/>
      <c r="D35" s="874"/>
      <c r="E35" s="842"/>
    </row>
    <row r="36" spans="1:5">
      <c r="A36" s="845"/>
      <c r="B36" s="5"/>
      <c r="C36" s="5"/>
      <c r="D36" s="874"/>
      <c r="E36" s="842"/>
    </row>
    <row r="37" spans="1:5">
      <c r="A37" s="845"/>
      <c r="B37" s="5"/>
      <c r="C37" s="5"/>
      <c r="D37" s="874"/>
      <c r="E37" s="842"/>
    </row>
    <row r="38" spans="1:5">
      <c r="A38" s="845"/>
      <c r="B38" s="5"/>
      <c r="C38" s="5"/>
      <c r="D38" s="874"/>
      <c r="E38" s="842"/>
    </row>
    <row r="39" spans="1:5">
      <c r="A39" s="845"/>
      <c r="B39" s="5"/>
      <c r="C39" s="5"/>
      <c r="D39" s="874"/>
      <c r="E39" s="842"/>
    </row>
    <row r="40" spans="1:5">
      <c r="A40" s="845"/>
      <c r="B40" s="5"/>
      <c r="C40" s="5"/>
      <c r="D40" s="874"/>
      <c r="E40" s="842"/>
    </row>
    <row r="41" spans="1:5">
      <c r="A41" s="845"/>
      <c r="B41" s="5"/>
      <c r="C41" s="5"/>
      <c r="D41" s="874"/>
      <c r="E41" s="842"/>
    </row>
    <row r="42" spans="1:5">
      <c r="A42" s="845"/>
      <c r="B42" s="5"/>
      <c r="C42" s="5"/>
      <c r="D42" s="874"/>
      <c r="E42" s="842"/>
    </row>
    <row r="43" spans="1:5">
      <c r="A43" s="845"/>
      <c r="B43" s="5"/>
      <c r="C43" s="5"/>
      <c r="D43" s="874"/>
      <c r="E43" s="842"/>
    </row>
    <row r="44" spans="1:5">
      <c r="A44" s="845"/>
      <c r="B44" s="5"/>
      <c r="C44" s="5"/>
      <c r="D44" s="874"/>
      <c r="E44" s="842"/>
    </row>
    <row r="45" spans="1:5">
      <c r="A45" s="845"/>
      <c r="B45" s="5"/>
      <c r="C45" s="5"/>
      <c r="D45" s="874"/>
      <c r="E45" s="842"/>
    </row>
    <row r="46" spans="1:5">
      <c r="A46" s="845"/>
      <c r="B46" s="5"/>
      <c r="C46" s="5"/>
      <c r="D46" s="874"/>
      <c r="E46" s="842"/>
    </row>
    <row r="47" spans="1:5">
      <c r="A47" s="845"/>
      <c r="B47" s="5"/>
      <c r="C47" s="5"/>
      <c r="D47" s="874"/>
      <c r="E47" s="842"/>
    </row>
    <row r="48" spans="1:5">
      <c r="A48" s="845"/>
      <c r="B48" s="5"/>
      <c r="C48" s="5"/>
      <c r="D48" s="874"/>
      <c r="E48" s="842"/>
    </row>
    <row r="49" spans="1:5">
      <c r="A49" s="845"/>
      <c r="B49" s="5"/>
      <c r="C49" s="5"/>
      <c r="D49" s="874"/>
      <c r="E49" s="842"/>
    </row>
    <row r="50" spans="1:5">
      <c r="A50" s="845"/>
      <c r="B50" s="5"/>
      <c r="C50" s="5"/>
      <c r="D50" s="874"/>
      <c r="E50" s="842"/>
    </row>
    <row r="51" spans="1:5">
      <c r="A51" s="845"/>
      <c r="B51" s="5"/>
      <c r="C51" s="5"/>
      <c r="D51" s="874"/>
      <c r="E51" s="842"/>
    </row>
    <row r="52" spans="1:5">
      <c r="A52" s="845"/>
      <c r="B52" s="5"/>
      <c r="C52" s="5"/>
      <c r="D52" s="874"/>
      <c r="E52" s="842"/>
    </row>
    <row r="53" spans="1:5">
      <c r="A53" s="845"/>
      <c r="B53" s="5"/>
      <c r="C53" s="5"/>
      <c r="D53" s="874"/>
      <c r="E53" s="842"/>
    </row>
    <row r="54" spans="1:5">
      <c r="A54" s="845"/>
      <c r="B54" s="5"/>
      <c r="C54" s="5"/>
      <c r="D54" s="874"/>
      <c r="E54" s="842"/>
    </row>
    <row r="55" spans="1:5">
      <c r="A55" s="845"/>
      <c r="B55" s="5"/>
      <c r="C55" s="5"/>
      <c r="D55" s="874"/>
      <c r="E55" s="842"/>
    </row>
    <row r="56" spans="1:5">
      <c r="A56" s="845"/>
      <c r="B56" s="5"/>
      <c r="C56" s="5"/>
      <c r="D56" s="874"/>
      <c r="E56" s="842"/>
    </row>
    <row r="57" spans="1:5">
      <c r="A57" s="845"/>
      <c r="B57" s="5"/>
      <c r="C57" s="5"/>
      <c r="D57" s="874"/>
      <c r="E57" s="842"/>
    </row>
    <row r="58" spans="1:5">
      <c r="A58" s="845"/>
      <c r="B58" s="5"/>
      <c r="C58" s="5"/>
      <c r="D58" s="874"/>
      <c r="E58" s="842"/>
    </row>
    <row r="59" spans="1:5">
      <c r="A59" s="845"/>
      <c r="B59" s="5"/>
      <c r="C59" s="5"/>
      <c r="D59" s="874"/>
      <c r="E59" s="842"/>
    </row>
    <row r="60" spans="1:5">
      <c r="A60" s="845"/>
      <c r="B60" s="5"/>
      <c r="C60" s="5"/>
      <c r="D60" s="874"/>
      <c r="E60" s="842"/>
    </row>
    <row r="61" spans="1:5">
      <c r="A61" s="845"/>
      <c r="B61" s="5"/>
      <c r="C61" s="5"/>
      <c r="D61" s="874"/>
      <c r="E61" s="842"/>
    </row>
    <row r="62" spans="1:5">
      <c r="A62" s="845"/>
      <c r="B62" s="5"/>
      <c r="C62" s="5"/>
      <c r="D62" s="874"/>
      <c r="E62" s="842"/>
    </row>
    <row r="63" spans="1:5">
      <c r="A63" s="845"/>
      <c r="B63" s="5"/>
      <c r="C63" s="5"/>
      <c r="D63" s="874"/>
      <c r="E63" s="842"/>
    </row>
    <row r="64" spans="1:5">
      <c r="A64" s="845"/>
      <c r="B64" s="5"/>
      <c r="C64" s="5"/>
      <c r="D64" s="874"/>
      <c r="E64" s="842"/>
    </row>
    <row r="65" spans="1:5">
      <c r="A65" s="845"/>
      <c r="B65" s="5"/>
      <c r="C65" s="5"/>
      <c r="D65" s="874"/>
      <c r="E65" s="842"/>
    </row>
    <row r="66" spans="1:5">
      <c r="A66" s="845"/>
      <c r="B66" s="5"/>
      <c r="C66" s="5"/>
      <c r="D66" s="874"/>
      <c r="E66" s="842"/>
    </row>
    <row r="67" spans="1:5">
      <c r="A67" s="845"/>
      <c r="B67" s="5"/>
      <c r="C67" s="5"/>
      <c r="D67" s="874"/>
      <c r="E67" s="842"/>
    </row>
    <row r="68" spans="1:5">
      <c r="A68" s="845"/>
      <c r="B68" s="5"/>
      <c r="C68" s="5"/>
      <c r="D68" s="874"/>
      <c r="E68" s="842"/>
    </row>
    <row r="69" spans="1:5">
      <c r="A69" s="845"/>
      <c r="B69" s="5"/>
      <c r="C69" s="5"/>
      <c r="D69" s="874"/>
      <c r="E69" s="842"/>
    </row>
    <row r="70" spans="1:5">
      <c r="A70" s="845"/>
      <c r="B70" s="5"/>
      <c r="C70" s="5"/>
      <c r="D70" s="874"/>
      <c r="E70" s="842"/>
    </row>
    <row r="71" spans="1:5">
      <c r="A71" s="845"/>
      <c r="B71" s="5"/>
      <c r="C71" s="5"/>
      <c r="D71" s="874"/>
      <c r="E71" s="842"/>
    </row>
    <row r="72" spans="1:5">
      <c r="A72" s="845"/>
      <c r="B72" s="5"/>
      <c r="C72" s="5"/>
      <c r="D72" s="874"/>
      <c r="E72" s="842"/>
    </row>
    <row r="73" spans="1:5">
      <c r="A73" s="845"/>
      <c r="B73" s="5"/>
      <c r="C73" s="5"/>
      <c r="D73" s="874"/>
      <c r="E73" s="842"/>
    </row>
    <row r="74" spans="1:5" ht="15.75" thickBot="1">
      <c r="A74" s="875"/>
      <c r="B74" s="843"/>
      <c r="C74" s="843"/>
      <c r="D74" s="876"/>
      <c r="E74" s="844"/>
    </row>
    <row r="75" spans="1:5" ht="18">
      <c r="A75" s="69" t="s">
        <v>2024</v>
      </c>
      <c r="B75" s="602"/>
      <c r="C75" s="69"/>
      <c r="D75" s="69"/>
      <c r="E75" s="69"/>
    </row>
    <row r="81" spans="1:2">
      <c r="B81"/>
    </row>
    <row r="82" spans="1:2">
      <c r="A82" s="17"/>
      <c r="B82"/>
    </row>
    <row r="83" spans="1:2">
      <c r="B83"/>
    </row>
    <row r="84" spans="1:2">
      <c r="B84"/>
    </row>
    <row r="85" spans="1:2">
      <c r="B85"/>
    </row>
    <row r="86" spans="1:2">
      <c r="B86"/>
    </row>
    <row r="87" spans="1:2">
      <c r="B87"/>
    </row>
    <row r="88" spans="1:2">
      <c r="B88"/>
    </row>
  </sheetData>
  <customSheetViews>
    <customSheetView guid="{98C50475-4C04-4614-833E-ABC6EEFF4E8E}" scale="85" colorId="22" showPageBreaks="1" fitToPage="1" topLeftCell="A19">
      <selection activeCell="A15" sqref="A15"/>
      <pageMargins left="0.5" right="0.5" top="0.5" bottom="0.5" header="0.5" footer="0.5"/>
      <printOptions horizontalCentered="1" verticalCentered="1"/>
      <pageSetup scale="53" orientation="portrait" horizontalDpi="300" verticalDpi="300" r:id="rId1"/>
      <headerFooter alignWithMargins="0"/>
    </customSheetView>
    <customSheetView guid="{C6EFCE4C-D5CB-4C1D-A286-0DC52BE770F9}" scale="85" colorId="22" fitToPage="1">
      <selection activeCell="A15" sqref="A15"/>
      <pageMargins left="0.5" right="0.5" top="0.5" bottom="0.5" header="0.5" footer="0.5"/>
      <printOptions horizontalCentered="1" verticalCentered="1"/>
      <pageSetup scale="57" orientation="portrait" horizontalDpi="300" verticalDpi="300" r:id="rId2"/>
      <headerFooter alignWithMargins="0"/>
    </customSheetView>
    <customSheetView guid="{4BC658A1-0B43-4474-B09F-01138A2D4649}" scale="85" colorId="22" fitToPage="1">
      <selection activeCell="A15" sqref="A15"/>
      <pageMargins left="0.5" right="0.5" top="0.5" bottom="0.5" header="0.5" footer="0.5"/>
      <printOptions horizontalCentered="1" verticalCentered="1"/>
      <pageSetup scale="57" orientation="portrait" horizontalDpi="300" verticalDpi="300" r:id="rId3"/>
      <headerFooter alignWithMargins="0"/>
    </customSheetView>
    <customSheetView guid="{615B5AE4-EF39-45E8-9166-92037A1A48C3}" scale="85" colorId="22" fitToPage="1">
      <selection activeCell="A15" sqref="A15"/>
      <pageMargins left="0.5" right="0.5" top="0.5" bottom="0.5" header="0.5" footer="0.5"/>
      <printOptions horizontalCentered="1" verticalCentered="1"/>
      <pageSetup scale="57" orientation="portrait" horizontalDpi="300" verticalDpi="300" r:id="rId4"/>
      <headerFooter alignWithMargins="0"/>
    </customSheetView>
    <customSheetView guid="{5615FF12-3AD0-401B-9520-85684B49B8C2}" scale="85" colorId="22" fitToPage="1">
      <selection activeCell="A15" sqref="A15"/>
      <pageMargins left="0.5" right="0.5" top="0.5" bottom="0.5" header="0.5" footer="0.5"/>
      <printOptions horizontalCentered="1" verticalCentered="1"/>
      <pageSetup scale="57" orientation="portrait" horizontalDpi="300" verticalDpi="300" r:id="rId5"/>
      <headerFooter alignWithMargins="0"/>
    </customSheetView>
    <customSheetView guid="{770BB473-BE5C-4268-9ADA-B2B104B49C99}" scale="85" colorId="22" showPageBreaks="1" fitToPage="1">
      <selection activeCell="A15" sqref="A15"/>
      <pageMargins left="0.5" right="0.5" top="0.5" bottom="0.5" header="0.5" footer="0.5"/>
      <printOptions horizontalCentered="1" verticalCentered="1"/>
      <pageSetup scale="10" orientation="portrait" horizontalDpi="300" verticalDpi="300" r:id="rId6"/>
      <headerFooter alignWithMargins="0"/>
    </customSheetView>
    <customSheetView guid="{2DCD765F-7FFB-4119-8ABA-95F832C93250}" scale="85" colorId="22" fitToPage="1">
      <selection activeCell="A15" sqref="A15"/>
      <pageMargins left="0.5" right="0.5" top="0.5" bottom="0.5" header="0.5" footer="0.5"/>
      <printOptions horizontalCentered="1" verticalCentered="1"/>
      <pageSetup scale="57" orientation="portrait" horizontalDpi="300" verticalDpi="300" r:id="rId7"/>
      <headerFooter alignWithMargins="0"/>
    </customSheetView>
    <customSheetView guid="{9A54DEF0-DEC4-4137-89B1-509D03916E27}" scale="85" colorId="22" fitToPage="1">
      <selection activeCell="A15" sqref="A15"/>
      <pageMargins left="0.5" right="0.5" top="0.5" bottom="0.5" header="0.5" footer="0.5"/>
      <printOptions horizontalCentered="1" verticalCentered="1"/>
      <pageSetup scale="57" orientation="portrait" horizontalDpi="300" verticalDpi="300" r:id="rId8"/>
      <headerFooter alignWithMargins="0"/>
    </customSheetView>
    <customSheetView guid="{3F1C1F7F-1627-415A-A980-D9471073F5DE}" scale="85" colorId="22" fitToPage="1">
      <selection activeCell="A15" sqref="A15"/>
      <pageMargins left="0.5" right="0.5" top="0.5" bottom="0.5" header="0.5" footer="0.5"/>
      <printOptions horizontalCentered="1" verticalCentered="1"/>
      <pageSetup scale="57" orientation="portrait" horizontalDpi="300" verticalDpi="300" r:id="rId9"/>
      <headerFooter alignWithMargins="0"/>
    </customSheetView>
    <customSheetView guid="{139C5046-2F46-48F5-A0B9-76AEA7D78668}" scale="85" colorId="22" fitToPage="1">
      <selection activeCell="A15" sqref="A15"/>
      <pageMargins left="0.5" right="0.5" top="0.5" bottom="0.5" header="0.5" footer="0.5"/>
      <printOptions horizontalCentered="1" verticalCentered="1"/>
      <pageSetup scale="57" orientation="portrait" horizontalDpi="300" verticalDpi="300" r:id="rId10"/>
      <headerFooter alignWithMargins="0"/>
    </customSheetView>
    <customSheetView guid="{B81AA01E-C0DE-4A87-A251-E1F5DB0B073A}" scale="85" colorId="22" fitToPage="1">
      <selection activeCell="A15" sqref="A15"/>
      <pageMargins left="0.5" right="0.5" top="0.5" bottom="0.5" header="0.5" footer="0.5"/>
      <printOptions horizontalCentered="1" verticalCentered="1"/>
      <pageSetup scale="57" orientation="portrait" horizontalDpi="300" verticalDpi="300" r:id="rId11"/>
      <headerFooter alignWithMargins="0"/>
    </customSheetView>
  </customSheetViews>
  <mergeCells count="2">
    <mergeCell ref="A5:E5"/>
    <mergeCell ref="A3:E3"/>
  </mergeCells>
  <printOptions horizontalCentered="1" verticalCentered="1"/>
  <pageMargins left="0.5" right="0.5" top="0.5" bottom="0.5" header="0.5" footer="0.5"/>
  <pageSetup scale="53" orientation="portrait" horizontalDpi="300" verticalDpi="300" r:id="rId1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210"/>
  <sheetViews>
    <sheetView defaultGridColor="0" view="pageBreakPreview" topLeftCell="A163" colorId="22" zoomScale="60" zoomScaleNormal="85" workbookViewId="0">
      <selection activeCell="E165" sqref="E165"/>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2036</v>
      </c>
      <c r="B1" s="66"/>
      <c r="C1" s="66"/>
      <c r="D1" s="262" t="s">
        <v>1529</v>
      </c>
      <c r="E1" s="66" t="s">
        <v>2038</v>
      </c>
      <c r="F1" s="314" t="s">
        <v>2039</v>
      </c>
    </row>
    <row r="2" spans="1:6">
      <c r="A2" s="72" t="str">
        <f>'Data Sheet'!$C$25</f>
        <v>Central Hudson Gas &amp; Electric</v>
      </c>
      <c r="B2" s="17"/>
      <c r="C2" s="17"/>
      <c r="D2" s="78" t="s">
        <v>1317</v>
      </c>
      <c r="E2" s="17" t="s">
        <v>3760</v>
      </c>
      <c r="F2" s="83"/>
    </row>
    <row r="3" spans="1:6" ht="15" customHeight="1">
      <c r="A3" s="74"/>
      <c r="B3" s="77"/>
      <c r="C3" s="77"/>
      <c r="D3" s="78" t="s">
        <v>1318</v>
      </c>
      <c r="E3" s="848" t="str">
        <f>'Data Sheet'!$C$40</f>
        <v>4/15/2015</v>
      </c>
      <c r="F3" s="111" t="str">
        <f>'Data Sheet'!$C$38</f>
        <v>12/31/14</v>
      </c>
    </row>
    <row r="4" spans="1:6" ht="15" customHeight="1">
      <c r="A4" s="270"/>
      <c r="B4" s="17"/>
      <c r="C4" s="17"/>
      <c r="D4" s="89"/>
      <c r="E4" s="89"/>
      <c r="F4" s="85"/>
    </row>
    <row r="5" spans="1:6">
      <c r="A5" s="380" t="s">
        <v>3798</v>
      </c>
      <c r="B5" s="69"/>
      <c r="C5" s="69"/>
      <c r="D5" s="69"/>
      <c r="E5" s="69"/>
      <c r="F5" s="70"/>
    </row>
    <row r="6" spans="1:6">
      <c r="A6" s="272"/>
      <c r="B6" s="17"/>
      <c r="C6" s="17"/>
      <c r="D6" s="17"/>
      <c r="E6" s="17"/>
      <c r="F6" s="73"/>
    </row>
    <row r="7" spans="1:6">
      <c r="A7" s="272" t="s">
        <v>3799</v>
      </c>
      <c r="B7" s="17"/>
      <c r="C7" s="17" t="s">
        <v>3800</v>
      </c>
      <c r="D7" s="17"/>
      <c r="E7" s="17"/>
      <c r="F7" s="73"/>
    </row>
    <row r="8" spans="1:6">
      <c r="A8" s="272"/>
      <c r="B8" s="17"/>
      <c r="C8" s="17" t="s">
        <v>2887</v>
      </c>
      <c r="D8" s="17"/>
      <c r="E8" s="17"/>
      <c r="F8" s="73"/>
    </row>
    <row r="9" spans="1:6">
      <c r="A9" s="272"/>
      <c r="B9" s="17"/>
      <c r="C9" s="17" t="s">
        <v>2888</v>
      </c>
      <c r="D9" s="17"/>
      <c r="E9" s="17"/>
      <c r="F9" s="73"/>
    </row>
    <row r="10" spans="1:6">
      <c r="A10" s="272"/>
      <c r="B10" s="17"/>
      <c r="C10" s="17" t="s">
        <v>2889</v>
      </c>
      <c r="D10" s="17"/>
      <c r="E10" s="17"/>
      <c r="F10" s="73"/>
    </row>
    <row r="11" spans="1:6">
      <c r="A11" s="272" t="s">
        <v>2641</v>
      </c>
      <c r="B11" s="17"/>
      <c r="C11" s="17" t="s">
        <v>4107</v>
      </c>
      <c r="D11" s="17"/>
      <c r="E11" s="17"/>
      <c r="F11" s="73"/>
    </row>
    <row r="12" spans="1:6">
      <c r="A12" s="272"/>
      <c r="B12" s="17"/>
      <c r="C12" s="17" t="s">
        <v>4108</v>
      </c>
      <c r="D12" s="17"/>
      <c r="E12" s="17"/>
      <c r="F12" s="73"/>
    </row>
    <row r="13" spans="1:6">
      <c r="A13" s="272"/>
      <c r="B13" s="17"/>
      <c r="C13" s="17" t="s">
        <v>2917</v>
      </c>
      <c r="D13" s="17"/>
      <c r="E13" s="17"/>
      <c r="F13" s="73"/>
    </row>
    <row r="14" spans="1:6">
      <c r="A14" s="272"/>
      <c r="B14" s="17"/>
      <c r="C14" s="17" t="s">
        <v>2918</v>
      </c>
      <c r="D14" s="17"/>
      <c r="E14" s="17"/>
      <c r="F14" s="73"/>
    </row>
    <row r="15" spans="1:6">
      <c r="A15" s="272" t="s">
        <v>2642</v>
      </c>
      <c r="B15" s="17"/>
      <c r="C15" s="17" t="s">
        <v>2919</v>
      </c>
      <c r="D15" s="17"/>
      <c r="E15" s="17"/>
      <c r="F15" s="73"/>
    </row>
    <row r="16" spans="1:6">
      <c r="A16" s="272"/>
      <c r="B16" s="17"/>
      <c r="C16" s="17" t="s">
        <v>2920</v>
      </c>
      <c r="D16" s="17"/>
      <c r="E16" s="17"/>
      <c r="F16" s="73"/>
    </row>
    <row r="17" spans="1:6">
      <c r="A17" s="273"/>
      <c r="B17" s="77"/>
      <c r="C17" s="77" t="s">
        <v>2921</v>
      </c>
      <c r="D17" s="77"/>
      <c r="E17" s="77"/>
      <c r="F17" s="76"/>
    </row>
    <row r="18" spans="1:6">
      <c r="A18" s="272" t="s">
        <v>1964</v>
      </c>
      <c r="B18" s="98"/>
      <c r="C18" s="69" t="s">
        <v>2922</v>
      </c>
      <c r="D18" s="69"/>
      <c r="E18" s="69"/>
      <c r="F18" s="466" t="s">
        <v>2079</v>
      </c>
    </row>
    <row r="19" spans="1:6">
      <c r="A19" s="272" t="s">
        <v>2923</v>
      </c>
      <c r="B19" s="98"/>
      <c r="C19" s="69" t="s">
        <v>3423</v>
      </c>
      <c r="D19" s="69"/>
      <c r="E19" s="69"/>
      <c r="F19" s="466" t="s">
        <v>3424</v>
      </c>
    </row>
    <row r="20" spans="1:6">
      <c r="A20" s="273"/>
      <c r="B20" s="105"/>
      <c r="C20" s="77"/>
      <c r="D20" s="77"/>
      <c r="E20" s="77"/>
      <c r="F20" s="111"/>
    </row>
    <row r="21" spans="1:6">
      <c r="A21" s="273">
        <v>1</v>
      </c>
      <c r="B21" s="105"/>
      <c r="C21" s="77" t="s">
        <v>2924</v>
      </c>
      <c r="D21" s="77"/>
      <c r="E21" s="77"/>
      <c r="F21" s="467">
        <v>33843878</v>
      </c>
    </row>
    <row r="22" spans="1:6">
      <c r="A22" s="273">
        <v>2</v>
      </c>
      <c r="B22" s="105"/>
      <c r="C22" s="77" t="s">
        <v>497</v>
      </c>
      <c r="D22" s="77"/>
      <c r="E22" s="77"/>
      <c r="F22" s="468"/>
    </row>
    <row r="23" spans="1:6">
      <c r="A23" s="273">
        <v>3</v>
      </c>
      <c r="B23" s="105"/>
      <c r="C23" s="77"/>
      <c r="D23" s="77"/>
      <c r="E23" s="77"/>
      <c r="F23" s="469"/>
    </row>
    <row r="24" spans="1:6">
      <c r="A24" s="273">
        <v>4</v>
      </c>
      <c r="B24" s="105"/>
      <c r="C24" s="77" t="s">
        <v>498</v>
      </c>
      <c r="D24" s="77"/>
      <c r="E24" s="77"/>
      <c r="F24" s="470"/>
    </row>
    <row r="25" spans="1:6">
      <c r="A25" s="273">
        <v>5</v>
      </c>
      <c r="B25" s="105"/>
      <c r="C25" s="2065" t="s">
        <v>5154</v>
      </c>
      <c r="D25" s="77"/>
      <c r="E25" s="77"/>
      <c r="F25" s="471">
        <v>36033000</v>
      </c>
    </row>
    <row r="26" spans="1:6">
      <c r="A26" s="273">
        <v>6</v>
      </c>
      <c r="B26" s="105"/>
      <c r="C26" s="77"/>
      <c r="D26" s="77"/>
      <c r="E26" s="77"/>
      <c r="F26" s="340"/>
    </row>
    <row r="27" spans="1:6">
      <c r="A27" s="273">
        <v>7</v>
      </c>
      <c r="B27" s="105"/>
      <c r="C27" s="77"/>
      <c r="D27" s="77"/>
      <c r="E27" s="77"/>
      <c r="F27" s="340"/>
    </row>
    <row r="28" spans="1:6">
      <c r="A28" s="273">
        <v>8</v>
      </c>
      <c r="B28" s="105"/>
      <c r="C28" s="77"/>
      <c r="D28" s="77"/>
      <c r="E28" s="77"/>
      <c r="F28" s="339"/>
    </row>
    <row r="29" spans="1:6">
      <c r="A29" s="273">
        <v>9</v>
      </c>
      <c r="B29" s="105"/>
      <c r="C29" s="472" t="s">
        <v>499</v>
      </c>
      <c r="D29" s="77"/>
      <c r="E29" s="77"/>
      <c r="F29" s="326"/>
    </row>
    <row r="30" spans="1:6">
      <c r="A30" s="273">
        <v>10</v>
      </c>
      <c r="B30" s="105"/>
      <c r="C30" s="2066" t="s">
        <v>5154</v>
      </c>
      <c r="D30" s="2066"/>
      <c r="E30" s="2066"/>
      <c r="F30" s="2067">
        <v>29989824</v>
      </c>
    </row>
    <row r="31" spans="1:6">
      <c r="A31" s="273">
        <v>11</v>
      </c>
      <c r="B31" s="105"/>
      <c r="C31" s="2066" t="s">
        <v>5154</v>
      </c>
      <c r="D31" s="2066"/>
      <c r="E31" s="2066"/>
      <c r="F31" s="2067">
        <v>21288000</v>
      </c>
    </row>
    <row r="32" spans="1:6">
      <c r="A32" s="273">
        <v>12</v>
      </c>
      <c r="B32" s="105"/>
      <c r="C32" s="472"/>
      <c r="D32" s="77"/>
      <c r="E32" s="77"/>
      <c r="F32" s="340"/>
    </row>
    <row r="33" spans="1:6">
      <c r="A33" s="273">
        <v>13</v>
      </c>
      <c r="B33" s="105"/>
      <c r="C33" s="472"/>
      <c r="D33" s="77"/>
      <c r="E33" s="77"/>
      <c r="F33" s="339"/>
    </row>
    <row r="34" spans="1:6">
      <c r="A34" s="273">
        <v>14</v>
      </c>
      <c r="B34" s="105"/>
      <c r="C34" s="472" t="s">
        <v>500</v>
      </c>
      <c r="D34" s="77"/>
      <c r="E34" s="77"/>
      <c r="F34" s="473"/>
    </row>
    <row r="35" spans="1:6">
      <c r="A35" s="273">
        <v>15</v>
      </c>
      <c r="B35" s="105"/>
      <c r="C35" s="472" t="s">
        <v>5154</v>
      </c>
      <c r="D35" s="77"/>
      <c r="E35" s="77"/>
      <c r="F35" s="340">
        <v>2342000</v>
      </c>
    </row>
    <row r="36" spans="1:6">
      <c r="A36" s="273">
        <v>16</v>
      </c>
      <c r="B36" s="105"/>
      <c r="C36" s="472"/>
      <c r="D36" s="77"/>
      <c r="E36" s="77"/>
      <c r="F36" s="340"/>
    </row>
    <row r="37" spans="1:6">
      <c r="A37" s="273">
        <v>17</v>
      </c>
      <c r="B37" s="105"/>
      <c r="C37" s="472"/>
      <c r="D37" s="77"/>
      <c r="E37" s="77"/>
      <c r="F37" s="340"/>
    </row>
    <row r="38" spans="1:6">
      <c r="A38" s="273">
        <v>18</v>
      </c>
      <c r="B38" s="105"/>
      <c r="C38" s="472"/>
      <c r="D38" s="77"/>
      <c r="E38" s="77"/>
      <c r="F38" s="340"/>
    </row>
    <row r="39" spans="1:6">
      <c r="A39" s="273">
        <v>19</v>
      </c>
      <c r="B39" s="105"/>
      <c r="C39" s="472" t="s">
        <v>501</v>
      </c>
      <c r="D39" s="77"/>
      <c r="E39" s="77"/>
      <c r="F39" s="473"/>
    </row>
    <row r="40" spans="1:6">
      <c r="A40" s="273">
        <v>20</v>
      </c>
      <c r="B40" s="105"/>
      <c r="C40" s="472" t="s">
        <v>5154</v>
      </c>
      <c r="D40" s="77"/>
      <c r="E40" s="77"/>
      <c r="F40" s="471">
        <v>86832000</v>
      </c>
    </row>
    <row r="41" spans="1:6">
      <c r="A41" s="273">
        <v>21</v>
      </c>
      <c r="B41" s="105"/>
      <c r="C41" s="472"/>
      <c r="D41" s="77"/>
      <c r="E41" s="77"/>
      <c r="F41" s="340"/>
    </row>
    <row r="42" spans="1:6">
      <c r="A42" s="273">
        <v>22</v>
      </c>
      <c r="B42" s="105"/>
      <c r="C42" s="472"/>
      <c r="D42" s="77"/>
      <c r="E42" s="77"/>
      <c r="F42" s="340"/>
    </row>
    <row r="43" spans="1:6">
      <c r="A43" s="273">
        <v>23</v>
      </c>
      <c r="B43" s="105"/>
      <c r="C43" s="472"/>
      <c r="D43" s="77"/>
      <c r="E43" s="77"/>
      <c r="F43" s="340"/>
    </row>
    <row r="44" spans="1:6">
      <c r="A44" s="273">
        <v>24</v>
      </c>
      <c r="B44" s="105"/>
      <c r="C44" s="472"/>
      <c r="D44" s="77"/>
      <c r="E44" s="77"/>
      <c r="F44" s="340"/>
    </row>
    <row r="45" spans="1:6">
      <c r="A45" s="273">
        <v>25</v>
      </c>
      <c r="B45" s="105"/>
      <c r="C45" s="472"/>
      <c r="D45" s="77"/>
      <c r="E45" s="77"/>
      <c r="F45" s="321"/>
    </row>
    <row r="46" spans="1:6">
      <c r="A46" s="273">
        <v>26</v>
      </c>
      <c r="B46" s="105"/>
      <c r="C46" s="472"/>
      <c r="D46" s="77"/>
      <c r="E46" s="77"/>
      <c r="F46" s="340"/>
    </row>
    <row r="47" spans="1:6">
      <c r="A47" s="273">
        <v>27</v>
      </c>
      <c r="B47" s="105"/>
      <c r="C47" s="472" t="s">
        <v>502</v>
      </c>
      <c r="D47" s="77"/>
      <c r="E47" s="77"/>
      <c r="F47" s="467">
        <f>F21+SUM(F25:F28)+SUM(F30:F33)-SUM(F35:F38)-SUM(F40:F46)</f>
        <v>31980702</v>
      </c>
    </row>
    <row r="48" spans="1:6">
      <c r="A48" s="272">
        <v>28</v>
      </c>
      <c r="B48" s="98"/>
      <c r="C48" s="474" t="s">
        <v>503</v>
      </c>
      <c r="D48" s="17"/>
      <c r="E48" s="17"/>
      <c r="F48" s="339"/>
    </row>
    <row r="49" spans="1:6">
      <c r="A49" s="272">
        <v>29</v>
      </c>
      <c r="B49" s="98"/>
      <c r="C49" s="474"/>
      <c r="D49" s="17"/>
      <c r="E49" s="17"/>
      <c r="F49" s="339"/>
    </row>
    <row r="50" spans="1:6">
      <c r="A50" s="272">
        <v>30</v>
      </c>
      <c r="B50" s="98"/>
      <c r="C50" s="474" t="s">
        <v>5155</v>
      </c>
      <c r="D50" s="17"/>
      <c r="E50" s="17"/>
      <c r="F50" s="339">
        <v>11189400</v>
      </c>
    </row>
    <row r="51" spans="1:6">
      <c r="A51" s="272">
        <v>31</v>
      </c>
      <c r="B51" s="98"/>
      <c r="C51" s="474"/>
      <c r="D51" s="17"/>
      <c r="E51" s="17" t="s">
        <v>2025</v>
      </c>
      <c r="F51" s="339"/>
    </row>
    <row r="52" spans="1:6">
      <c r="A52" s="272">
        <v>32</v>
      </c>
      <c r="B52" s="98"/>
      <c r="C52" s="474"/>
      <c r="D52" s="17"/>
      <c r="E52" s="17" t="s">
        <v>2025</v>
      </c>
      <c r="F52" s="339"/>
    </row>
    <row r="53" spans="1:6">
      <c r="A53" s="272">
        <v>33</v>
      </c>
      <c r="B53" s="98"/>
      <c r="C53" s="474"/>
      <c r="D53" s="17"/>
      <c r="E53" s="17"/>
      <c r="F53" s="339"/>
    </row>
    <row r="54" spans="1:6">
      <c r="A54" s="272">
        <v>34</v>
      </c>
      <c r="B54" s="98"/>
      <c r="C54" s="474"/>
      <c r="D54" s="17"/>
      <c r="E54" s="17"/>
      <c r="F54" s="339"/>
    </row>
    <row r="55" spans="1:6">
      <c r="A55" s="272">
        <v>35</v>
      </c>
      <c r="B55" s="98"/>
      <c r="C55" s="474"/>
      <c r="D55" s="17"/>
      <c r="E55" s="17"/>
      <c r="F55" s="339"/>
    </row>
    <row r="56" spans="1:6">
      <c r="A56" s="272">
        <v>36</v>
      </c>
      <c r="B56" s="98"/>
      <c r="C56" s="474"/>
      <c r="D56" s="17"/>
      <c r="E56" s="17"/>
      <c r="F56" s="339"/>
    </row>
    <row r="57" spans="1:6">
      <c r="A57" s="272">
        <v>37</v>
      </c>
      <c r="B57" s="98"/>
      <c r="C57" s="474"/>
      <c r="D57" s="17"/>
      <c r="E57" s="17"/>
      <c r="F57" s="339"/>
    </row>
    <row r="58" spans="1:6">
      <c r="A58" s="272">
        <v>38</v>
      </c>
      <c r="B58" s="98"/>
      <c r="C58" s="474"/>
      <c r="D58" s="17"/>
      <c r="E58" s="17"/>
      <c r="F58" s="339"/>
    </row>
    <row r="59" spans="1:6">
      <c r="A59" s="272">
        <v>39</v>
      </c>
      <c r="B59" s="98"/>
      <c r="C59" s="474"/>
      <c r="D59" s="17"/>
      <c r="E59" s="17"/>
      <c r="F59" s="339"/>
    </row>
    <row r="60" spans="1:6">
      <c r="A60" s="272">
        <v>40</v>
      </c>
      <c r="B60" s="98"/>
      <c r="C60" s="474"/>
      <c r="D60" s="17"/>
      <c r="E60" s="17"/>
      <c r="F60" s="339"/>
    </row>
    <row r="61" spans="1:6">
      <c r="A61" s="272">
        <v>41</v>
      </c>
      <c r="B61" s="98"/>
      <c r="C61" s="474"/>
      <c r="D61" s="17"/>
      <c r="E61" s="17"/>
      <c r="F61" s="339"/>
    </row>
    <row r="62" spans="1:6">
      <c r="A62" s="272">
        <v>42</v>
      </c>
      <c r="B62" s="98"/>
      <c r="C62" s="474"/>
      <c r="D62" s="17"/>
      <c r="E62" s="17"/>
      <c r="F62" s="339"/>
    </row>
    <row r="63" spans="1:6">
      <c r="A63" s="272">
        <v>43</v>
      </c>
      <c r="B63" s="98"/>
      <c r="C63" s="474"/>
      <c r="D63" s="17"/>
      <c r="E63" s="17"/>
      <c r="F63" s="339"/>
    </row>
    <row r="64" spans="1:6" ht="15.75" thickBot="1">
      <c r="A64" s="407">
        <v>44</v>
      </c>
      <c r="B64" s="395"/>
      <c r="C64" s="475"/>
      <c r="D64" s="113"/>
      <c r="E64" s="113"/>
      <c r="F64" s="355"/>
    </row>
    <row r="65" spans="1:6">
      <c r="A65" s="17"/>
      <c r="B65" s="17"/>
      <c r="C65" s="17"/>
      <c r="D65" s="17"/>
      <c r="E65" s="17"/>
      <c r="F65" s="17"/>
    </row>
    <row r="66" spans="1:6">
      <c r="A66" s="17" t="s">
        <v>504</v>
      </c>
      <c r="B66" s="17"/>
      <c r="C66" s="17"/>
      <c r="D66" s="17"/>
      <c r="E66" s="17"/>
      <c r="F66" s="69"/>
    </row>
    <row r="67" spans="1:6">
      <c r="A67" s="69" t="s">
        <v>505</v>
      </c>
      <c r="B67" s="69"/>
      <c r="C67" s="69"/>
      <c r="D67" s="69"/>
      <c r="E67" s="69"/>
      <c r="F67" s="69"/>
    </row>
    <row r="68" spans="1:6">
      <c r="A68" s="17"/>
      <c r="B68" s="17"/>
      <c r="C68" s="17"/>
      <c r="D68" s="17"/>
      <c r="E68" s="17"/>
      <c r="F68" s="17"/>
    </row>
    <row r="69" spans="1:6" ht="15.75">
      <c r="A69" s="71" t="s">
        <v>506</v>
      </c>
      <c r="B69" s="69"/>
      <c r="C69" s="69"/>
      <c r="D69" s="69"/>
      <c r="E69" s="69"/>
      <c r="F69" s="69"/>
    </row>
    <row r="70" spans="1:6">
      <c r="A70" s="17"/>
      <c r="B70" s="17"/>
      <c r="C70" s="17"/>
      <c r="D70" s="17"/>
      <c r="E70" s="17"/>
      <c r="F70" s="17"/>
    </row>
    <row r="71" spans="1:6" ht="15.75" thickBot="1">
      <c r="A71" s="17" t="str">
        <f>'Data Sheet'!$C$25</f>
        <v>Central Hudson Gas &amp; Electric</v>
      </c>
      <c r="B71" s="17"/>
      <c r="C71" s="17"/>
      <c r="D71" s="17"/>
      <c r="E71" s="836" t="str">
        <f>'Data Sheet'!$C$40</f>
        <v>4/15/2015</v>
      </c>
      <c r="F71" s="9" t="str">
        <f>'Data Sheet'!$C$38</f>
        <v>12/31/14</v>
      </c>
    </row>
    <row r="72" spans="1:6">
      <c r="A72" s="476"/>
      <c r="B72" s="66"/>
      <c r="C72" s="66"/>
      <c r="D72" s="66"/>
      <c r="E72" s="66"/>
      <c r="F72" s="67"/>
    </row>
    <row r="73" spans="1:6">
      <c r="A73" s="380" t="s">
        <v>3798</v>
      </c>
      <c r="B73" s="69"/>
      <c r="C73" s="69"/>
      <c r="D73" s="69"/>
      <c r="E73" s="69"/>
      <c r="F73" s="70"/>
    </row>
    <row r="74" spans="1:6">
      <c r="A74" s="273"/>
      <c r="B74" s="77"/>
      <c r="C74" s="77"/>
      <c r="D74" s="77"/>
      <c r="E74" s="77"/>
      <c r="F74" s="76"/>
    </row>
    <row r="75" spans="1:6">
      <c r="A75" s="272"/>
      <c r="B75" s="17"/>
      <c r="C75" s="69" t="s">
        <v>2922</v>
      </c>
      <c r="D75" s="69"/>
      <c r="E75" s="69"/>
      <c r="F75" s="466" t="s">
        <v>2079</v>
      </c>
    </row>
    <row r="76" spans="1:6">
      <c r="A76" s="273"/>
      <c r="B76" s="77"/>
      <c r="C76" s="75" t="s">
        <v>3423</v>
      </c>
      <c r="D76" s="75"/>
      <c r="E76" s="75"/>
      <c r="F76" s="477" t="s">
        <v>3424</v>
      </c>
    </row>
    <row r="77" spans="1:6" ht="15.75">
      <c r="A77" s="2072"/>
      <c r="B77" s="2070"/>
      <c r="C77" s="2077" t="s">
        <v>5156</v>
      </c>
      <c r="D77" s="2070"/>
      <c r="E77" s="2070"/>
      <c r="F77" s="2074"/>
    </row>
    <row r="78" spans="1:6">
      <c r="A78" s="2072">
        <v>1</v>
      </c>
      <c r="B78" s="2070"/>
      <c r="C78" s="2075" t="s">
        <v>5157</v>
      </c>
      <c r="D78" s="2071"/>
      <c r="E78" s="2071"/>
      <c r="F78" s="2076">
        <v>4554000</v>
      </c>
    </row>
    <row r="79" spans="1:6">
      <c r="A79" s="2072">
        <v>3</v>
      </c>
      <c r="B79" s="2070"/>
      <c r="C79" s="2075" t="s">
        <v>5158</v>
      </c>
      <c r="D79" s="2070"/>
      <c r="E79" s="2070"/>
      <c r="F79" s="2076">
        <v>3645000</v>
      </c>
    </row>
    <row r="80" spans="1:6">
      <c r="A80" s="2072">
        <v>5</v>
      </c>
      <c r="B80" s="2070"/>
      <c r="C80" s="2075" t="s">
        <v>5159</v>
      </c>
      <c r="D80" s="2070"/>
      <c r="E80" s="2070"/>
      <c r="F80" s="2074">
        <v>1184000</v>
      </c>
    </row>
    <row r="81" spans="1:6">
      <c r="A81" s="2072">
        <v>7</v>
      </c>
      <c r="B81" s="2070"/>
      <c r="C81" s="2070" t="s">
        <v>5160</v>
      </c>
      <c r="D81" s="2070"/>
      <c r="E81" s="2070"/>
      <c r="F81" s="2074">
        <v>3579000</v>
      </c>
    </row>
    <row r="82" spans="1:6">
      <c r="A82" s="2072">
        <v>31</v>
      </c>
      <c r="B82" s="2070"/>
      <c r="C82" s="2081" t="s">
        <v>5161</v>
      </c>
      <c r="D82" s="2070"/>
      <c r="E82" s="2070"/>
      <c r="F82" s="2074">
        <v>22024000</v>
      </c>
    </row>
    <row r="83" spans="1:6">
      <c r="A83" s="2072">
        <v>9</v>
      </c>
      <c r="B83" s="2070"/>
      <c r="C83" s="2078" t="s">
        <v>4872</v>
      </c>
      <c r="D83" s="2070"/>
      <c r="E83" s="2070"/>
      <c r="F83" s="2074">
        <v>1047000</v>
      </c>
    </row>
    <row r="84" spans="1:6" ht="15.75" thickBot="1">
      <c r="A84" s="2072"/>
      <c r="B84" s="2070"/>
      <c r="C84" s="2070" t="s">
        <v>5162</v>
      </c>
      <c r="D84" s="2070"/>
      <c r="E84" s="2070"/>
      <c r="F84" s="2079">
        <v>36033000</v>
      </c>
    </row>
    <row r="85" spans="1:6" ht="15.75" thickTop="1">
      <c r="A85" s="2072"/>
      <c r="B85" s="2070"/>
      <c r="C85" s="2068"/>
      <c r="D85" s="2070"/>
      <c r="E85" s="2070"/>
      <c r="F85" s="2074"/>
    </row>
    <row r="86" spans="1:6" ht="15.75">
      <c r="A86" s="2072"/>
      <c r="B86" s="2070"/>
      <c r="C86" s="2080" t="s">
        <v>5163</v>
      </c>
      <c r="D86" s="2070"/>
      <c r="E86" s="2070"/>
      <c r="F86" s="2074"/>
    </row>
    <row r="87" spans="1:6">
      <c r="A87" s="2072"/>
      <c r="B87" s="2070"/>
      <c r="C87" s="2078" t="s">
        <v>5164</v>
      </c>
      <c r="D87" s="2070"/>
      <c r="E87" s="2070"/>
      <c r="F87" s="2091">
        <v>2256824</v>
      </c>
    </row>
    <row r="88" spans="1:6">
      <c r="A88" s="2072">
        <v>2</v>
      </c>
      <c r="B88" s="2070"/>
      <c r="C88" s="2075" t="s">
        <v>5165</v>
      </c>
      <c r="D88" s="2078"/>
      <c r="E88" s="2078"/>
      <c r="F88" s="2086">
        <v>928000</v>
      </c>
    </row>
    <row r="89" spans="1:6">
      <c r="A89" s="2072">
        <v>48</v>
      </c>
      <c r="B89" s="2070"/>
      <c r="C89" s="2075" t="s">
        <v>5166</v>
      </c>
      <c r="D89" s="2070"/>
      <c r="E89" s="2070"/>
      <c r="F89" s="2086">
        <v>200000</v>
      </c>
    </row>
    <row r="90" spans="1:6">
      <c r="A90" s="2072">
        <v>12</v>
      </c>
      <c r="B90" s="2070"/>
      <c r="C90" s="2075" t="s">
        <v>5167</v>
      </c>
      <c r="D90" s="2070"/>
      <c r="E90" s="2070"/>
      <c r="F90" s="2086">
        <v>160000</v>
      </c>
    </row>
    <row r="91" spans="1:6">
      <c r="A91" s="2072">
        <v>60</v>
      </c>
      <c r="B91" s="2070"/>
      <c r="C91" s="2075" t="s">
        <v>4881</v>
      </c>
      <c r="D91" s="2071"/>
      <c r="E91" s="2071"/>
      <c r="F91" s="2086">
        <v>101000</v>
      </c>
    </row>
    <row r="92" spans="1:6">
      <c r="A92" s="2072">
        <v>13</v>
      </c>
      <c r="B92" s="2070"/>
      <c r="C92" s="2075" t="s">
        <v>5168</v>
      </c>
      <c r="D92" s="2070"/>
      <c r="E92" s="2070"/>
      <c r="F92" s="2086">
        <v>594000</v>
      </c>
    </row>
    <row r="93" spans="1:6">
      <c r="A93" s="2072">
        <v>10</v>
      </c>
      <c r="B93" s="2070"/>
      <c r="C93" s="2075" t="s">
        <v>5169</v>
      </c>
      <c r="D93" s="2071"/>
      <c r="E93" s="2071"/>
      <c r="F93" s="2086">
        <v>3665000</v>
      </c>
    </row>
    <row r="94" spans="1:6">
      <c r="A94" s="2072">
        <v>14</v>
      </c>
      <c r="B94" s="2070"/>
      <c r="C94" s="2078" t="s">
        <v>5170</v>
      </c>
      <c r="D94" s="2070"/>
      <c r="E94" s="2070"/>
      <c r="F94" s="2086">
        <v>1334000</v>
      </c>
    </row>
    <row r="95" spans="1:6">
      <c r="A95" s="2072">
        <v>30</v>
      </c>
      <c r="B95" s="2070"/>
      <c r="C95" s="2075" t="s">
        <v>5171</v>
      </c>
      <c r="D95" s="2070"/>
      <c r="E95" s="2070"/>
      <c r="F95" s="2086">
        <v>2281000</v>
      </c>
    </row>
    <row r="96" spans="1:6">
      <c r="A96" s="2072">
        <v>16</v>
      </c>
      <c r="B96" s="2070"/>
      <c r="C96" s="2078" t="s">
        <v>5172</v>
      </c>
      <c r="D96" s="2070"/>
      <c r="E96" s="2070"/>
      <c r="F96" s="2086">
        <v>428000</v>
      </c>
    </row>
    <row r="97" spans="1:6">
      <c r="A97" s="2072">
        <v>17</v>
      </c>
      <c r="B97" s="2070"/>
      <c r="C97" s="2075" t="s">
        <v>5173</v>
      </c>
      <c r="D97" s="2070"/>
      <c r="E97" s="2070"/>
      <c r="F97" s="2086">
        <v>285000</v>
      </c>
    </row>
    <row r="98" spans="1:6">
      <c r="A98" s="2072">
        <v>18</v>
      </c>
      <c r="B98" s="2070"/>
      <c r="C98" s="2075" t="s">
        <v>5174</v>
      </c>
      <c r="D98" s="2071"/>
      <c r="E98" s="2071"/>
      <c r="F98" s="2086">
        <v>315000</v>
      </c>
    </row>
    <row r="99" spans="1:6">
      <c r="A99" s="2072">
        <v>43</v>
      </c>
      <c r="B99" s="2070"/>
      <c r="C99" s="2075" t="s">
        <v>5175</v>
      </c>
      <c r="D99" s="2078"/>
      <c r="E99" s="2078"/>
      <c r="F99" s="2086">
        <v>4202000</v>
      </c>
    </row>
    <row r="100" spans="1:6">
      <c r="A100" s="2072">
        <v>21</v>
      </c>
      <c r="B100" s="2070"/>
      <c r="C100" s="2075" t="s">
        <v>5176</v>
      </c>
      <c r="D100" s="2071"/>
      <c r="E100" s="2071"/>
      <c r="F100" s="2086">
        <v>1900000</v>
      </c>
    </row>
    <row r="101" spans="1:6">
      <c r="A101" s="2072">
        <v>22</v>
      </c>
      <c r="B101" s="2070"/>
      <c r="C101" s="2078" t="s">
        <v>5177</v>
      </c>
      <c r="D101" s="2070"/>
      <c r="E101" s="2070"/>
      <c r="F101" s="2086">
        <v>130000</v>
      </c>
    </row>
    <row r="102" spans="1:6">
      <c r="A102" s="2072">
        <v>23</v>
      </c>
      <c r="B102" s="2070"/>
      <c r="C102" s="2075" t="s">
        <v>5178</v>
      </c>
      <c r="D102" s="2070"/>
      <c r="E102" s="2070"/>
      <c r="F102" s="2086">
        <v>91000</v>
      </c>
    </row>
    <row r="103" spans="1:6">
      <c r="A103" s="2072">
        <v>47</v>
      </c>
      <c r="B103" s="2070"/>
      <c r="C103" s="2070" t="s">
        <v>5179</v>
      </c>
      <c r="D103" s="2070"/>
      <c r="E103" s="2070"/>
      <c r="F103" s="2088">
        <v>1986000</v>
      </c>
    </row>
    <row r="104" spans="1:6">
      <c r="A104" s="2072">
        <v>82</v>
      </c>
      <c r="B104" s="2070"/>
      <c r="C104" s="2075" t="s">
        <v>5180</v>
      </c>
      <c r="D104" s="2070"/>
      <c r="E104" s="2070"/>
      <c r="F104" s="2086">
        <v>274000</v>
      </c>
    </row>
    <row r="105" spans="1:6">
      <c r="A105" s="2072">
        <v>25</v>
      </c>
      <c r="B105" s="2070"/>
      <c r="C105" s="2075" t="s">
        <v>5181</v>
      </c>
      <c r="D105" s="2078"/>
      <c r="E105" s="2078"/>
      <c r="F105" s="2086">
        <v>252000</v>
      </c>
    </row>
    <row r="106" spans="1:6">
      <c r="A106" s="2072">
        <v>27</v>
      </c>
      <c r="B106" s="2070"/>
      <c r="C106" s="2075" t="s">
        <v>5182</v>
      </c>
      <c r="D106" s="2071"/>
      <c r="E106" s="2071"/>
      <c r="F106" s="2086">
        <v>63000</v>
      </c>
    </row>
    <row r="107" spans="1:6">
      <c r="A107" s="2072">
        <v>28</v>
      </c>
      <c r="B107" s="2070"/>
      <c r="C107" s="2075" t="s">
        <v>4903</v>
      </c>
      <c r="D107" s="2070"/>
      <c r="E107" s="2070"/>
      <c r="F107" s="2092">
        <v>161000</v>
      </c>
    </row>
    <row r="108" spans="1:6">
      <c r="A108" s="2072">
        <v>29</v>
      </c>
      <c r="B108" s="2070"/>
      <c r="C108" s="2075" t="s">
        <v>5183</v>
      </c>
      <c r="D108" s="2068"/>
      <c r="E108" s="2068"/>
      <c r="F108" s="2086">
        <v>3204000</v>
      </c>
    </row>
    <row r="109" spans="1:6">
      <c r="A109" s="2072">
        <v>51</v>
      </c>
      <c r="B109" s="2070"/>
      <c r="C109" s="2075" t="s">
        <v>5184</v>
      </c>
      <c r="D109" s="2070"/>
      <c r="E109" s="2070"/>
      <c r="F109" s="2088">
        <v>1210000</v>
      </c>
    </row>
    <row r="110" spans="1:6">
      <c r="A110" s="2072">
        <v>62</v>
      </c>
      <c r="B110" s="2070"/>
      <c r="C110" s="2081" t="s">
        <v>5185</v>
      </c>
      <c r="D110" s="2070"/>
      <c r="E110" s="2070"/>
      <c r="F110" s="2088">
        <v>33000</v>
      </c>
    </row>
    <row r="111" spans="1:6">
      <c r="A111" s="2072">
        <v>45</v>
      </c>
      <c r="B111" s="2070"/>
      <c r="C111" s="2075" t="s">
        <v>5186</v>
      </c>
      <c r="D111" s="2070"/>
      <c r="E111" s="2070"/>
      <c r="F111" s="2074">
        <v>1850000</v>
      </c>
    </row>
    <row r="112" spans="1:6">
      <c r="A112" s="2072">
        <v>59</v>
      </c>
      <c r="B112" s="2070"/>
      <c r="C112" s="2075" t="s">
        <v>5187</v>
      </c>
      <c r="D112" s="2071"/>
      <c r="E112" s="2071"/>
      <c r="F112" s="2074">
        <v>590000</v>
      </c>
    </row>
    <row r="113" spans="1:6">
      <c r="A113" s="2072">
        <v>61</v>
      </c>
      <c r="B113" s="2070"/>
      <c r="C113" s="2075" t="s">
        <v>5188</v>
      </c>
      <c r="D113" s="2071"/>
      <c r="E113" s="2071"/>
      <c r="F113" s="2085">
        <v>487000</v>
      </c>
    </row>
    <row r="114" spans="1:6">
      <c r="A114" s="2072">
        <v>66</v>
      </c>
      <c r="B114" s="2070"/>
      <c r="C114" s="2075" t="s">
        <v>5189</v>
      </c>
      <c r="D114" s="2070"/>
      <c r="E114" s="2070"/>
      <c r="F114" s="2074">
        <v>1009000</v>
      </c>
    </row>
    <row r="115" spans="1:6" ht="15.75" thickBot="1">
      <c r="A115" s="2072"/>
      <c r="B115" s="2070"/>
      <c r="C115" s="2075" t="s">
        <v>5190</v>
      </c>
      <c r="D115" s="2070"/>
      <c r="E115" s="2070"/>
      <c r="F115" s="2087">
        <v>29989824</v>
      </c>
    </row>
    <row r="116" spans="1:6" ht="15.75" thickTop="1">
      <c r="A116" s="2072"/>
      <c r="B116" s="2070"/>
      <c r="C116" s="2075"/>
      <c r="D116" s="2070"/>
      <c r="E116" s="2070"/>
      <c r="F116" s="2074"/>
    </row>
    <row r="117" spans="1:6" ht="15.75">
      <c r="A117" s="2072"/>
      <c r="B117" s="2070"/>
      <c r="C117" s="2083" t="s">
        <v>5191</v>
      </c>
      <c r="D117" s="2070"/>
      <c r="E117" s="2070"/>
      <c r="F117" s="2074"/>
    </row>
    <row r="118" spans="1:6">
      <c r="A118" s="2072"/>
      <c r="B118" s="2070"/>
      <c r="C118" s="2075" t="s">
        <v>5192</v>
      </c>
      <c r="D118" s="2070"/>
      <c r="E118" s="2070"/>
      <c r="F118" s="2090">
        <v>11284400</v>
      </c>
    </row>
    <row r="119" spans="1:6">
      <c r="A119" s="2072"/>
      <c r="B119" s="2070"/>
      <c r="C119" s="2075" t="s">
        <v>5193</v>
      </c>
      <c r="D119" s="2070"/>
      <c r="E119" s="2070"/>
      <c r="F119" s="2074">
        <v>-567000</v>
      </c>
    </row>
    <row r="120" spans="1:6">
      <c r="A120" s="2072"/>
      <c r="B120" s="2070"/>
      <c r="C120" s="2075" t="s">
        <v>5194</v>
      </c>
      <c r="D120" s="2070"/>
      <c r="E120" s="2070"/>
      <c r="F120" s="2074">
        <v>29757400</v>
      </c>
    </row>
    <row r="121" spans="1:6">
      <c r="A121" s="2072"/>
      <c r="B121" s="2070"/>
      <c r="C121" s="2075" t="s">
        <v>5195</v>
      </c>
      <c r="D121" s="2070"/>
      <c r="E121" s="2070"/>
      <c r="F121" s="2074">
        <v>-19043800</v>
      </c>
    </row>
    <row r="122" spans="1:6">
      <c r="A122" s="2072"/>
      <c r="B122" s="2070"/>
      <c r="C122" s="2075" t="s">
        <v>5196</v>
      </c>
      <c r="D122" s="2070"/>
      <c r="E122" s="2070"/>
      <c r="F122" s="2073">
        <v>-143000</v>
      </c>
    </row>
    <row r="123" spans="1:6" ht="15.75" thickBot="1">
      <c r="A123" s="2072"/>
      <c r="B123" s="2070"/>
      <c r="C123" s="2075" t="s">
        <v>5197</v>
      </c>
      <c r="D123" s="2070"/>
      <c r="E123" s="2070"/>
      <c r="F123" s="2082">
        <v>21288000</v>
      </c>
    </row>
    <row r="124" spans="1:6" ht="15.75" thickTop="1">
      <c r="A124" s="2072"/>
      <c r="B124" s="2070"/>
      <c r="C124" s="2075"/>
      <c r="D124" s="2070"/>
      <c r="E124" s="2070"/>
      <c r="F124" s="2074"/>
    </row>
    <row r="125" spans="1:6" ht="15.75">
      <c r="A125" s="2072"/>
      <c r="B125" s="2070"/>
      <c r="C125" s="2083" t="s">
        <v>5198</v>
      </c>
      <c r="D125" s="2070"/>
      <c r="E125" s="2070"/>
      <c r="F125" s="2074"/>
    </row>
    <row r="126" spans="1:6">
      <c r="A126" s="2072">
        <v>33</v>
      </c>
      <c r="B126" s="2070"/>
      <c r="C126" s="2075" t="s">
        <v>5199</v>
      </c>
      <c r="D126" s="2070"/>
      <c r="E126" s="2070"/>
      <c r="F126" s="2074">
        <v>991000</v>
      </c>
    </row>
    <row r="127" spans="1:6">
      <c r="A127" s="2072">
        <v>34</v>
      </c>
      <c r="B127" s="2070"/>
      <c r="C127" s="2075" t="s">
        <v>5200</v>
      </c>
      <c r="D127" s="2070"/>
      <c r="E127" s="2070"/>
      <c r="F127" s="2074">
        <v>586000</v>
      </c>
    </row>
    <row r="128" spans="1:6">
      <c r="A128" s="2072">
        <v>35</v>
      </c>
      <c r="B128" s="2070"/>
      <c r="C128" s="2070" t="s">
        <v>5201</v>
      </c>
      <c r="D128" s="2070"/>
      <c r="E128" s="2070"/>
      <c r="F128" s="2074">
        <v>531000</v>
      </c>
    </row>
    <row r="129" spans="1:6">
      <c r="A129" s="2072">
        <v>36</v>
      </c>
      <c r="B129" s="2070"/>
      <c r="C129" s="2075" t="s">
        <v>5202</v>
      </c>
      <c r="D129" s="2070"/>
      <c r="E129" s="2070"/>
      <c r="F129" s="2074">
        <v>234000</v>
      </c>
    </row>
    <row r="130" spans="1:6" ht="15.75" thickBot="1">
      <c r="A130" s="2072"/>
      <c r="B130" s="2070"/>
      <c r="C130" s="2075" t="s">
        <v>5203</v>
      </c>
      <c r="D130" s="2070"/>
      <c r="E130" s="2070"/>
      <c r="F130" s="2082">
        <v>2342000</v>
      </c>
    </row>
    <row r="131" spans="1:6" ht="15.75" thickTop="1">
      <c r="A131" s="2072"/>
      <c r="B131" s="2070"/>
      <c r="C131" s="2075"/>
      <c r="D131" s="2070"/>
      <c r="E131" s="2070"/>
      <c r="F131" s="2074"/>
    </row>
    <row r="132" spans="1:6" ht="15.75">
      <c r="A132" s="2072"/>
      <c r="B132" s="2070"/>
      <c r="C132" s="2083" t="s">
        <v>5204</v>
      </c>
      <c r="D132" s="2070"/>
      <c r="E132" s="2070"/>
      <c r="F132" s="2074"/>
    </row>
    <row r="133" spans="1:6">
      <c r="A133" s="2072">
        <v>39</v>
      </c>
      <c r="B133" s="2070"/>
      <c r="C133" s="2075" t="s">
        <v>5205</v>
      </c>
      <c r="D133" s="2070"/>
      <c r="E133" s="2070"/>
      <c r="F133" s="2084">
        <v>17697000</v>
      </c>
    </row>
    <row r="134" spans="1:6">
      <c r="A134" s="2072">
        <v>8</v>
      </c>
      <c r="B134" s="2070"/>
      <c r="C134" s="2075" t="s">
        <v>5206</v>
      </c>
      <c r="D134" s="2071"/>
      <c r="E134" s="2071"/>
      <c r="F134" s="2074">
        <v>1278000</v>
      </c>
    </row>
    <row r="135" spans="1:6">
      <c r="A135" s="2072">
        <v>11</v>
      </c>
      <c r="B135" s="2070"/>
      <c r="C135" s="2069" t="s">
        <v>5207</v>
      </c>
      <c r="D135" s="2070"/>
      <c r="E135" s="2070"/>
      <c r="F135" s="2089">
        <v>8784000</v>
      </c>
    </row>
    <row r="136" spans="1:6">
      <c r="A136" s="2072">
        <v>4</v>
      </c>
      <c r="B136" s="2070"/>
      <c r="C136" s="2075" t="s">
        <v>5208</v>
      </c>
      <c r="D136" s="2070"/>
      <c r="E136" s="2070"/>
      <c r="F136" s="2074">
        <v>882000</v>
      </c>
    </row>
    <row r="137" spans="1:6">
      <c r="A137" s="2072">
        <v>26</v>
      </c>
      <c r="B137" s="2070"/>
      <c r="C137" s="2075" t="s">
        <v>5209</v>
      </c>
      <c r="D137" s="2071"/>
      <c r="E137" s="2071"/>
      <c r="F137" s="2074">
        <v>331000</v>
      </c>
    </row>
    <row r="138" spans="1:6">
      <c r="A138" s="2072">
        <v>80</v>
      </c>
      <c r="B138" s="2070"/>
      <c r="C138" s="2075" t="s">
        <v>5210</v>
      </c>
      <c r="D138" s="2070"/>
      <c r="E138" s="2070"/>
      <c r="F138" s="2074">
        <v>389000</v>
      </c>
    </row>
    <row r="139" spans="1:6">
      <c r="A139" s="2072">
        <v>81</v>
      </c>
      <c r="B139" s="2070"/>
      <c r="C139" s="2075" t="s">
        <v>5211</v>
      </c>
      <c r="D139" s="2070"/>
      <c r="E139" s="2070"/>
      <c r="F139" s="2074">
        <v>546000</v>
      </c>
    </row>
    <row r="140" spans="1:6">
      <c r="A140" s="2072">
        <v>37</v>
      </c>
      <c r="B140" s="2070"/>
      <c r="C140" s="2075" t="s">
        <v>5212</v>
      </c>
      <c r="D140" s="2070"/>
      <c r="E140" s="2070"/>
      <c r="F140" s="2074">
        <v>7268000</v>
      </c>
    </row>
    <row r="141" spans="1:6">
      <c r="A141" s="2072">
        <v>32</v>
      </c>
      <c r="B141" s="2070"/>
      <c r="C141" s="2075" t="s">
        <v>5213</v>
      </c>
      <c r="D141" s="2078"/>
      <c r="E141" s="2078"/>
      <c r="F141" s="2074">
        <v>1811000</v>
      </c>
    </row>
    <row r="142" spans="1:6">
      <c r="A142" s="2072">
        <v>41</v>
      </c>
      <c r="B142" s="2070"/>
      <c r="C142" s="2075" t="s">
        <v>5214</v>
      </c>
      <c r="D142" s="2070"/>
      <c r="E142" s="2070"/>
      <c r="F142" s="2085">
        <v>32928000</v>
      </c>
    </row>
    <row r="143" spans="1:6">
      <c r="A143" s="2072">
        <v>44</v>
      </c>
      <c r="B143" s="2070"/>
      <c r="C143" s="2075" t="s">
        <v>5215</v>
      </c>
      <c r="D143" s="2070"/>
      <c r="E143" s="2070"/>
      <c r="F143" s="2085">
        <v>5957000</v>
      </c>
    </row>
    <row r="144" spans="1:6" ht="15.75" thickBot="1">
      <c r="A144" s="407"/>
      <c r="B144" s="113"/>
      <c r="C144" s="475"/>
      <c r="D144" s="113"/>
      <c r="E144" s="113"/>
      <c r="F144" s="355"/>
    </row>
    <row r="145" spans="1:6">
      <c r="A145" s="17"/>
      <c r="B145" s="17"/>
      <c r="C145" s="17"/>
      <c r="D145" s="17"/>
      <c r="E145" s="17"/>
      <c r="F145" s="17"/>
    </row>
    <row r="146" spans="1:6">
      <c r="A146" s="17" t="s">
        <v>507</v>
      </c>
      <c r="B146" s="17"/>
      <c r="C146" s="17"/>
      <c r="D146" s="17"/>
      <c r="E146" s="17"/>
      <c r="F146" s="69"/>
    </row>
    <row r="147" spans="1:6">
      <c r="A147" s="69" t="s">
        <v>508</v>
      </c>
      <c r="B147" s="69"/>
      <c r="C147" s="69"/>
      <c r="D147" s="69"/>
      <c r="E147" s="69"/>
      <c r="F147" s="69"/>
    </row>
    <row r="148" spans="1:6" ht="15.75" thickBot="1">
      <c r="A148" s="17" t="str">
        <f>'Data Sheet'!$C$25</f>
        <v>Central Hudson Gas &amp; Electric</v>
      </c>
      <c r="B148" s="69"/>
      <c r="C148" s="69"/>
      <c r="D148" s="69"/>
      <c r="E148" s="836" t="str">
        <f>'Data Sheet'!$C$40</f>
        <v>4/15/2015</v>
      </c>
      <c r="F148" s="9" t="str">
        <f>'Data Sheet'!$C$38</f>
        <v>12/31/14</v>
      </c>
    </row>
    <row r="149" spans="1:6">
      <c r="A149" s="476"/>
      <c r="B149" s="66"/>
      <c r="C149" s="66"/>
      <c r="D149" s="66"/>
      <c r="E149" s="66"/>
      <c r="F149" s="67"/>
    </row>
    <row r="150" spans="1:6">
      <c r="A150" s="380" t="s">
        <v>3798</v>
      </c>
      <c r="B150" s="69"/>
      <c r="C150" s="69"/>
      <c r="D150" s="69"/>
      <c r="E150" s="69"/>
      <c r="F150" s="70"/>
    </row>
    <row r="151" spans="1:6">
      <c r="A151" s="273"/>
      <c r="B151" s="77"/>
      <c r="C151" s="77"/>
      <c r="D151" s="77"/>
      <c r="E151" s="77"/>
      <c r="F151" s="76"/>
    </row>
    <row r="152" spans="1:6">
      <c r="A152" s="272"/>
      <c r="B152" s="98"/>
      <c r="C152" s="69" t="s">
        <v>2922</v>
      </c>
      <c r="D152" s="69"/>
      <c r="E152" s="69"/>
      <c r="F152" s="466" t="s">
        <v>2079</v>
      </c>
    </row>
    <row r="153" spans="1:6">
      <c r="A153" s="273"/>
      <c r="B153" s="105"/>
      <c r="C153" s="75" t="s">
        <v>3423</v>
      </c>
      <c r="D153" s="75"/>
      <c r="E153" s="75"/>
      <c r="F153" s="477" t="s">
        <v>3424</v>
      </c>
    </row>
    <row r="154" spans="1:6">
      <c r="A154" s="272"/>
      <c r="B154" s="17"/>
      <c r="C154" s="17"/>
      <c r="D154" s="17"/>
      <c r="E154" s="17"/>
      <c r="F154" s="339"/>
    </row>
    <row r="155" spans="1:6">
      <c r="A155" s="272"/>
      <c r="B155" s="17"/>
      <c r="C155" s="17"/>
      <c r="D155" s="17"/>
      <c r="E155" s="17"/>
      <c r="F155" s="339"/>
    </row>
    <row r="156" spans="1:6">
      <c r="A156" s="272"/>
      <c r="B156" s="17"/>
      <c r="C156" s="17"/>
      <c r="D156" s="17"/>
      <c r="E156" s="17"/>
      <c r="F156" s="339"/>
    </row>
    <row r="157" spans="1:6">
      <c r="A157" s="2072">
        <v>46</v>
      </c>
      <c r="B157" s="2070"/>
      <c r="C157" s="2075" t="s">
        <v>5216</v>
      </c>
      <c r="D157" s="2070"/>
      <c r="E157" s="2070"/>
      <c r="F157" s="2085">
        <v>790000</v>
      </c>
    </row>
    <row r="158" spans="1:6">
      <c r="A158" s="2072">
        <v>50</v>
      </c>
      <c r="B158" s="2070"/>
      <c r="C158" s="2075" t="s">
        <v>5217</v>
      </c>
      <c r="D158" s="2078"/>
      <c r="E158" s="2078"/>
      <c r="F158" s="2085">
        <v>166000</v>
      </c>
    </row>
    <row r="159" spans="1:6">
      <c r="A159" s="2072">
        <v>52</v>
      </c>
      <c r="B159" s="2070"/>
      <c r="C159" s="2075" t="s">
        <v>5218</v>
      </c>
      <c r="D159" s="2070"/>
      <c r="E159" s="2070"/>
      <c r="F159" s="2085">
        <v>175000</v>
      </c>
    </row>
    <row r="160" spans="1:6">
      <c r="A160" s="2072">
        <v>54</v>
      </c>
      <c r="B160" s="2070"/>
      <c r="C160" s="2075" t="s">
        <v>5219</v>
      </c>
      <c r="D160" s="2078"/>
      <c r="E160" s="2078"/>
      <c r="F160" s="2085">
        <v>32000</v>
      </c>
    </row>
    <row r="161" spans="1:6">
      <c r="A161" s="2072">
        <v>53</v>
      </c>
      <c r="B161" s="2070"/>
      <c r="C161" s="2075" t="s">
        <v>4875</v>
      </c>
      <c r="D161" s="2070"/>
      <c r="E161" s="2070"/>
      <c r="F161" s="2074">
        <v>204000</v>
      </c>
    </row>
    <row r="162" spans="1:6">
      <c r="A162" s="2072">
        <v>6</v>
      </c>
      <c r="B162" s="2070"/>
      <c r="C162" s="2075" t="s">
        <v>5220</v>
      </c>
      <c r="D162" s="2070"/>
      <c r="E162" s="2070"/>
      <c r="F162" s="2074">
        <v>1860000</v>
      </c>
    </row>
    <row r="163" spans="1:6">
      <c r="A163" s="2072">
        <v>15</v>
      </c>
      <c r="B163" s="2070"/>
      <c r="C163" s="2075" t="s">
        <v>5221</v>
      </c>
      <c r="D163" s="2070"/>
      <c r="E163" s="2070"/>
      <c r="F163" s="2074">
        <v>136000</v>
      </c>
    </row>
    <row r="164" spans="1:6">
      <c r="A164" s="2072">
        <v>19</v>
      </c>
      <c r="B164" s="2070"/>
      <c r="C164" s="2075" t="s">
        <v>5222</v>
      </c>
      <c r="D164" s="2071"/>
      <c r="E164" s="2071"/>
      <c r="F164" s="2074">
        <v>188000</v>
      </c>
    </row>
    <row r="165" spans="1:6">
      <c r="A165" s="2072">
        <v>24</v>
      </c>
      <c r="B165" s="2070"/>
      <c r="C165" s="2075" t="s">
        <v>4883</v>
      </c>
      <c r="D165" s="2070"/>
      <c r="E165" s="2070"/>
      <c r="F165" s="2074">
        <v>58000</v>
      </c>
    </row>
    <row r="166" spans="1:6">
      <c r="A166" s="2072">
        <v>42</v>
      </c>
      <c r="B166" s="2070"/>
      <c r="C166" s="2075" t="s">
        <v>5223</v>
      </c>
      <c r="D166" s="2071"/>
      <c r="E166" s="2071"/>
      <c r="F166" s="2085">
        <v>5108000</v>
      </c>
    </row>
    <row r="167" spans="1:6">
      <c r="A167" s="2072">
        <v>38</v>
      </c>
      <c r="B167" s="2070"/>
      <c r="C167" s="2075" t="s">
        <v>5224</v>
      </c>
      <c r="D167" s="2070"/>
      <c r="E167" s="2070"/>
      <c r="F167" s="2074">
        <v>47000</v>
      </c>
    </row>
    <row r="168" spans="1:6">
      <c r="A168" s="2072">
        <v>58</v>
      </c>
      <c r="B168" s="2070"/>
      <c r="C168" s="2075" t="s">
        <v>5225</v>
      </c>
      <c r="D168" s="2071"/>
      <c r="E168" s="2071"/>
      <c r="F168" s="2085">
        <v>72000</v>
      </c>
    </row>
    <row r="169" spans="1:6">
      <c r="A169" s="2072">
        <v>63</v>
      </c>
      <c r="B169" s="2070"/>
      <c r="C169" s="2081" t="s">
        <v>5226</v>
      </c>
      <c r="D169" s="2070"/>
      <c r="E169" s="2070"/>
      <c r="F169" s="2093">
        <v>125000</v>
      </c>
    </row>
    <row r="170" spans="1:6" ht="15.75" thickBot="1">
      <c r="A170" s="2072"/>
      <c r="B170" s="2070"/>
      <c r="C170" s="2075" t="s">
        <v>5227</v>
      </c>
      <c r="D170" s="2070"/>
      <c r="E170" s="2070"/>
      <c r="F170" s="2082">
        <v>86832000</v>
      </c>
    </row>
    <row r="171" spans="1:6" ht="15.75" thickTop="1">
      <c r="A171" s="2072"/>
      <c r="B171" s="2070"/>
      <c r="C171" s="2075"/>
      <c r="D171" s="2070"/>
      <c r="E171" s="2070"/>
      <c r="F171" s="2386"/>
    </row>
    <row r="172" spans="1:6">
      <c r="A172" s="272"/>
      <c r="B172" s="17" t="s">
        <v>5228</v>
      </c>
      <c r="C172" s="17"/>
      <c r="D172" s="17"/>
      <c r="E172" s="17"/>
      <c r="F172" s="339"/>
    </row>
    <row r="173" spans="1:6">
      <c r="A173" s="272"/>
      <c r="B173" s="17" t="s">
        <v>5229</v>
      </c>
      <c r="C173" s="17"/>
      <c r="D173" s="17"/>
      <c r="E173" s="17"/>
      <c r="F173" s="339">
        <v>31980702</v>
      </c>
    </row>
    <row r="174" spans="1:6">
      <c r="A174" s="272"/>
      <c r="B174" s="17" t="s">
        <v>5230</v>
      </c>
      <c r="C174" s="17"/>
      <c r="D174" s="17"/>
      <c r="E174" s="17"/>
      <c r="F174" s="339"/>
    </row>
    <row r="175" spans="1:6">
      <c r="A175" s="272"/>
      <c r="B175" s="17"/>
      <c r="C175" s="17" t="s">
        <v>5231</v>
      </c>
      <c r="D175" s="17"/>
      <c r="E175" s="17"/>
      <c r="F175" s="339">
        <v>31980702</v>
      </c>
    </row>
    <row r="176" spans="1:6">
      <c r="A176" s="272"/>
      <c r="B176" s="17"/>
      <c r="C176" s="17"/>
      <c r="D176" s="17"/>
      <c r="E176" s="17"/>
      <c r="F176" s="339"/>
    </row>
    <row r="177" spans="1:6">
      <c r="A177" s="272"/>
      <c r="B177" s="17" t="s">
        <v>5232</v>
      </c>
      <c r="C177" s="17"/>
      <c r="D177" s="17"/>
      <c r="E177" s="17"/>
      <c r="F177" s="339"/>
    </row>
    <row r="178" spans="1:6">
      <c r="A178" s="272"/>
      <c r="B178" s="17"/>
      <c r="C178" s="17" t="s">
        <v>5233</v>
      </c>
      <c r="D178" s="17"/>
      <c r="E178" s="17"/>
      <c r="F178" s="339">
        <v>7500</v>
      </c>
    </row>
    <row r="179" spans="1:6">
      <c r="A179" s="272"/>
      <c r="B179" s="17"/>
      <c r="C179" s="17" t="s">
        <v>5234</v>
      </c>
      <c r="D179" s="17"/>
      <c r="E179" s="17"/>
      <c r="F179" s="339">
        <v>6250</v>
      </c>
    </row>
    <row r="180" spans="1:6">
      <c r="A180" s="272"/>
      <c r="B180" s="17"/>
      <c r="C180" s="17" t="s">
        <v>5235</v>
      </c>
      <c r="D180" s="17"/>
      <c r="E180" s="17"/>
      <c r="F180" s="339">
        <v>8500</v>
      </c>
    </row>
    <row r="181" spans="1:6">
      <c r="A181" s="272"/>
      <c r="B181" s="17"/>
      <c r="C181" s="69" t="s">
        <v>5236</v>
      </c>
      <c r="D181" s="69"/>
      <c r="E181" s="69"/>
      <c r="F181" s="339">
        <v>91650</v>
      </c>
    </row>
    <row r="182" spans="1:6">
      <c r="A182" s="272"/>
      <c r="B182" s="17"/>
      <c r="C182" s="69" t="s">
        <v>5237</v>
      </c>
      <c r="D182" s="69"/>
      <c r="E182" s="69"/>
      <c r="F182" s="339">
        <v>3286100</v>
      </c>
    </row>
    <row r="183" spans="1:6">
      <c r="A183" s="272"/>
      <c r="B183" s="17"/>
      <c r="C183" s="17" t="s">
        <v>5238</v>
      </c>
      <c r="D183" s="17"/>
      <c r="E183" s="17"/>
      <c r="F183" s="339">
        <v>1750000</v>
      </c>
    </row>
    <row r="184" spans="1:6">
      <c r="A184" s="272"/>
      <c r="B184" s="17"/>
      <c r="C184" s="17" t="s">
        <v>5239</v>
      </c>
      <c r="D184" s="17"/>
      <c r="E184" s="17"/>
      <c r="F184" s="339">
        <v>1266667</v>
      </c>
    </row>
    <row r="185" spans="1:6">
      <c r="A185" s="272"/>
      <c r="B185" s="17"/>
      <c r="C185" s="17" t="s">
        <v>5240</v>
      </c>
      <c r="D185" s="17"/>
      <c r="E185" s="17"/>
      <c r="F185" s="339">
        <v>4776579</v>
      </c>
    </row>
    <row r="186" spans="1:6">
      <c r="A186" s="272"/>
      <c r="B186" s="17"/>
      <c r="C186" s="17" t="s">
        <v>5241</v>
      </c>
      <c r="D186" s="17"/>
      <c r="E186" s="17"/>
      <c r="F186" s="339">
        <v>11193246</v>
      </c>
    </row>
    <row r="187" spans="1:6">
      <c r="A187" s="272"/>
      <c r="B187" s="17"/>
      <c r="C187" s="17"/>
      <c r="D187" s="17"/>
      <c r="E187" s="17"/>
      <c r="F187" s="339"/>
    </row>
    <row r="188" spans="1:6">
      <c r="A188" s="272"/>
      <c r="B188" s="17"/>
      <c r="C188" s="17" t="s">
        <v>5242</v>
      </c>
      <c r="D188" s="17"/>
      <c r="E188" s="17"/>
      <c r="F188" s="339">
        <v>0</v>
      </c>
    </row>
    <row r="189" spans="1:6">
      <c r="A189" s="272"/>
      <c r="B189" s="17"/>
      <c r="C189" s="17"/>
      <c r="D189" s="17"/>
      <c r="E189" s="17"/>
      <c r="F189" s="339">
        <v>11193246</v>
      </c>
    </row>
    <row r="190" spans="1:6">
      <c r="A190" s="272"/>
      <c r="B190" s="17"/>
      <c r="C190" s="17" t="s">
        <v>5243</v>
      </c>
      <c r="D190" s="17"/>
      <c r="E190" s="17"/>
      <c r="F190" s="339">
        <v>-3846</v>
      </c>
    </row>
    <row r="191" spans="1:6">
      <c r="A191" s="272"/>
      <c r="B191" s="17"/>
      <c r="C191" s="17"/>
      <c r="D191" s="17"/>
      <c r="E191" s="17"/>
      <c r="F191" s="339"/>
    </row>
    <row r="192" spans="1:6">
      <c r="A192" s="272"/>
      <c r="B192" s="17" t="s">
        <v>5244</v>
      </c>
      <c r="C192" s="474"/>
      <c r="D192" s="17"/>
      <c r="E192" s="17"/>
      <c r="F192" s="339">
        <v>11189400</v>
      </c>
    </row>
    <row r="193" spans="1:6">
      <c r="A193" s="272"/>
      <c r="B193" s="17" t="s">
        <v>5245</v>
      </c>
      <c r="C193" s="474"/>
      <c r="D193" s="17"/>
      <c r="E193" s="17"/>
      <c r="F193" s="339">
        <v>-294000</v>
      </c>
    </row>
    <row r="194" spans="1:6">
      <c r="A194" s="272"/>
      <c r="B194" s="17" t="s">
        <v>5246</v>
      </c>
      <c r="C194" s="474"/>
      <c r="D194" s="17"/>
      <c r="E194" s="17"/>
      <c r="F194" s="339"/>
    </row>
    <row r="195" spans="1:6">
      <c r="A195" s="272"/>
      <c r="B195" s="17" t="s">
        <v>5247</v>
      </c>
      <c r="C195" s="474"/>
      <c r="D195" s="17"/>
      <c r="E195" s="17"/>
      <c r="F195" s="339">
        <v>0</v>
      </c>
    </row>
    <row r="196" spans="1:6">
      <c r="A196" s="272"/>
      <c r="B196" s="17" t="s">
        <v>5248</v>
      </c>
      <c r="C196" s="474"/>
      <c r="D196" s="17"/>
      <c r="E196" s="17"/>
      <c r="F196" s="339">
        <v>10895400</v>
      </c>
    </row>
    <row r="197" spans="1:6">
      <c r="A197" s="272"/>
      <c r="B197" s="17"/>
      <c r="C197" s="474"/>
      <c r="D197" s="17"/>
      <c r="E197" s="17"/>
      <c r="F197" s="339"/>
    </row>
    <row r="198" spans="1:6">
      <c r="A198" s="272"/>
      <c r="B198" s="17" t="s">
        <v>5249</v>
      </c>
      <c r="C198" s="474"/>
      <c r="D198" s="17"/>
      <c r="E198" s="17"/>
      <c r="F198" s="339">
        <v>-178000</v>
      </c>
    </row>
    <row r="199" spans="1:6">
      <c r="A199" s="272"/>
      <c r="B199" s="17"/>
      <c r="C199" s="474"/>
      <c r="D199" s="17"/>
      <c r="E199" s="17"/>
      <c r="F199" s="339"/>
    </row>
    <row r="200" spans="1:6">
      <c r="A200" s="272"/>
      <c r="B200" s="17" t="s">
        <v>5250</v>
      </c>
      <c r="C200" s="474"/>
      <c r="D200" s="17"/>
      <c r="E200" s="17"/>
      <c r="F200" s="339">
        <v>10717400</v>
      </c>
    </row>
    <row r="201" spans="1:6">
      <c r="A201" s="272"/>
      <c r="B201" s="17"/>
      <c r="C201" s="474"/>
      <c r="D201" s="17"/>
      <c r="E201" s="17"/>
      <c r="F201" s="339"/>
    </row>
    <row r="202" spans="1:6">
      <c r="A202" s="272"/>
      <c r="B202" s="17"/>
      <c r="C202" s="474"/>
      <c r="D202" s="17"/>
      <c r="E202" s="17"/>
      <c r="F202" s="339"/>
    </row>
    <row r="203" spans="1:6">
      <c r="A203" s="272"/>
      <c r="B203" s="17"/>
      <c r="C203" s="474"/>
      <c r="D203" s="17"/>
      <c r="E203" s="17"/>
      <c r="F203" s="339"/>
    </row>
    <row r="204" spans="1:6">
      <c r="A204" s="272"/>
      <c r="B204" s="17"/>
      <c r="C204" s="474"/>
      <c r="D204" s="17"/>
      <c r="E204" s="17"/>
      <c r="F204" s="339"/>
    </row>
    <row r="205" spans="1:6">
      <c r="A205" s="272"/>
      <c r="B205" s="17"/>
      <c r="C205" s="474"/>
      <c r="D205" s="17"/>
      <c r="E205" s="17"/>
      <c r="F205" s="339"/>
    </row>
    <row r="206" spans="1:6">
      <c r="A206" s="272"/>
      <c r="B206" s="17"/>
      <c r="C206" s="474"/>
      <c r="D206" s="17"/>
      <c r="E206" s="17"/>
      <c r="F206" s="339"/>
    </row>
    <row r="207" spans="1:6" ht="15.75" thickBot="1">
      <c r="A207" s="407"/>
      <c r="B207" s="113"/>
      <c r="C207" s="475"/>
      <c r="D207" s="113"/>
      <c r="E207" s="113"/>
      <c r="F207" s="355"/>
    </row>
    <row r="208" spans="1:6">
      <c r="A208" s="17"/>
      <c r="B208" s="17"/>
      <c r="C208" s="17"/>
      <c r="D208" s="17"/>
      <c r="E208" s="17"/>
      <c r="F208" s="17"/>
    </row>
    <row r="209" spans="1:6">
      <c r="A209" s="17" t="s">
        <v>507</v>
      </c>
      <c r="B209" s="17"/>
      <c r="C209" s="17"/>
      <c r="D209" s="17"/>
      <c r="E209" s="17"/>
      <c r="F209" s="69"/>
    </row>
    <row r="210" spans="1:6">
      <c r="A210" s="69" t="s">
        <v>509</v>
      </c>
      <c r="B210" s="69"/>
      <c r="C210" s="69"/>
      <c r="D210" s="69"/>
      <c r="E210" s="69"/>
      <c r="F210" s="69"/>
    </row>
  </sheetData>
  <customSheetViews>
    <customSheetView guid="{98C50475-4C04-4614-833E-ABC6EEFF4E8E}" scale="60" colorId="22" showPageBreaks="1" view="pageBreakPreview" topLeftCell="A163">
      <selection activeCell="E165" sqref="E165"/>
      <rowBreaks count="2" manualBreakCount="2">
        <brk id="69" max="16383" man="1"/>
        <brk id="147" max="16383" man="1"/>
      </rowBreaks>
      <pageMargins left="0.5" right="0.5" top="0.5" bottom="0.5" header="0.5" footer="0.5"/>
      <printOptions horizontalCentered="1" verticalCentered="1"/>
      <pageSetup scale="62" fitToHeight="3" orientation="portrait" r:id="rId1"/>
      <headerFooter alignWithMargins="0"/>
    </customSheetView>
    <customSheetView guid="{C6EFCE4C-D5CB-4C1D-A286-0DC52BE770F9}"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2"/>
      <headerFooter alignWithMargins="0"/>
    </customSheetView>
    <customSheetView guid="{4BC658A1-0B43-4474-B09F-01138A2D4649}"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3"/>
      <headerFooter alignWithMargins="0"/>
    </customSheetView>
    <customSheetView guid="{615B5AE4-EF39-45E8-9166-92037A1A48C3}"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4"/>
      <headerFooter alignWithMargins="0"/>
    </customSheetView>
    <customSheetView guid="{5615FF12-3AD0-401B-9520-85684B49B8C2}"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5"/>
      <headerFooter alignWithMargins="0"/>
    </customSheetView>
    <customSheetView guid="{770BB473-BE5C-4268-9ADA-B2B104B49C99}" scale="85" colorId="22" showPageBreaks="1">
      <selection activeCell="C3" sqref="C3"/>
      <rowBreaks count="39" manualBreakCount="39">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131" max="16383" man="1"/>
      </rowBreaks>
      <pageMargins left="0.5" right="0.5" top="0.5" bottom="0.5" header="0.5" footer="0.5"/>
      <printOptions horizontalCentered="1" verticalCentered="1"/>
      <pageSetup scale="67" fitToHeight="3" orientation="portrait" horizontalDpi="300" verticalDpi="300" r:id="rId6"/>
      <headerFooter alignWithMargins="0"/>
    </customSheetView>
    <customSheetView guid="{2DCD765F-7FFB-4119-8ABA-95F832C93250}"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7"/>
      <headerFooter alignWithMargins="0"/>
    </customSheetView>
    <customSheetView guid="{9A54DEF0-DEC4-4137-89B1-509D03916E27}"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8"/>
      <headerFooter alignWithMargins="0"/>
    </customSheetView>
    <customSheetView guid="{3F1C1F7F-1627-415A-A980-D9471073F5DE}"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9"/>
      <headerFooter alignWithMargins="0"/>
    </customSheetView>
    <customSheetView guid="{139C5046-2F46-48F5-A0B9-76AEA7D78668}"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0"/>
      <headerFooter alignWithMargins="0"/>
    </customSheetView>
    <customSheetView guid="{B81AA01E-C0DE-4A87-A251-E1F5DB0B073A}" scale="85" colorId="22">
      <selection activeCell="C3" sqref="C3"/>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1"/>
      <headerFooter alignWithMargins="0"/>
    </customSheetView>
  </customSheetViews>
  <printOptions horizontalCentered="1" verticalCentered="1"/>
  <pageMargins left="0.5" right="0.5" top="0.5" bottom="0.5" header="0.5" footer="0.5"/>
  <pageSetup scale="62" fitToHeight="3" orientation="portrait" r:id="rId12"/>
  <headerFooter alignWithMargins="0"/>
  <rowBreaks count="2" manualBreakCount="2">
    <brk id="69" max="16383" man="1"/>
    <brk id="1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2"/>
  <sheetViews>
    <sheetView defaultGridColor="0" view="pageBreakPreview" topLeftCell="I1" colorId="22" zoomScale="60" zoomScaleNormal="85" workbookViewId="0">
      <selection activeCell="J68" sqref="J68"/>
    </sheetView>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8.33203125" style="9" bestFit="1" customWidth="1"/>
    <col min="15" max="15" width="12.5546875" style="9" customWidth="1"/>
    <col min="16" max="16" width="5" style="9" customWidth="1"/>
    <col min="17" max="17" width="1.6640625" style="9" customWidth="1"/>
    <col min="18" max="16384" width="9.6640625" style="9"/>
  </cols>
  <sheetData>
    <row r="1" spans="1:241" ht="12.75" customHeight="1">
      <c r="A1" s="29" t="s">
        <v>2036</v>
      </c>
      <c r="B1" s="66"/>
      <c r="C1" s="66"/>
      <c r="D1" s="263" t="s">
        <v>1317</v>
      </c>
      <c r="E1" s="263" t="s">
        <v>3760</v>
      </c>
      <c r="F1" s="263" t="s">
        <v>2039</v>
      </c>
      <c r="G1" s="67"/>
      <c r="H1" s="29" t="s">
        <v>2036</v>
      </c>
      <c r="I1" s="261"/>
      <c r="J1" s="263" t="s">
        <v>1317</v>
      </c>
      <c r="K1" s="261"/>
      <c r="L1" s="261" t="s">
        <v>3760</v>
      </c>
      <c r="M1" s="263" t="s">
        <v>2039</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Central Hudson Gas &amp; Electric</v>
      </c>
      <c r="B2" s="17"/>
      <c r="C2" s="17"/>
      <c r="D2" s="98" t="s">
        <v>1318</v>
      </c>
      <c r="E2" s="847" t="str">
        <f>'Data Sheet'!$C$40</f>
        <v>4/15/2015</v>
      </c>
      <c r="F2" s="105" t="str">
        <f>'Data Sheet'!$C$38</f>
        <v>12/31/14</v>
      </c>
      <c r="G2" s="73"/>
      <c r="H2" s="72" t="str">
        <f>'Data Sheet'!$C$25</f>
        <v>Central Hudson Gas &amp; Electric</v>
      </c>
      <c r="I2" s="81"/>
      <c r="J2" s="98" t="s">
        <v>1318</v>
      </c>
      <c r="K2" s="81"/>
      <c r="L2" s="848" t="str">
        <f>'Data Sheet'!$C$40</f>
        <v>4/15/2015</v>
      </c>
      <c r="M2" s="105" t="str">
        <f>'Data Sheet'!$C$38</f>
        <v>12/31/14</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64" t="s">
        <v>510</v>
      </c>
      <c r="B3" s="265"/>
      <c r="C3" s="265"/>
      <c r="D3" s="265"/>
      <c r="E3" s="265"/>
      <c r="F3" s="265"/>
      <c r="G3" s="266"/>
      <c r="H3" s="264" t="s">
        <v>511</v>
      </c>
      <c r="I3" s="265"/>
      <c r="J3" s="265"/>
      <c r="K3" s="265"/>
      <c r="L3" s="265"/>
      <c r="M3" s="265"/>
      <c r="N3" s="266"/>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512</v>
      </c>
      <c r="C4" s="17"/>
      <c r="D4" s="17"/>
      <c r="E4" s="17"/>
      <c r="F4" s="17"/>
      <c r="G4" s="73"/>
      <c r="H4" s="478" t="s">
        <v>513</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514</v>
      </c>
      <c r="C5" s="17"/>
      <c r="D5" s="17"/>
      <c r="E5" s="17"/>
      <c r="F5" s="17"/>
      <c r="G5" s="73"/>
      <c r="H5" s="478" t="s">
        <v>515</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516</v>
      </c>
      <c r="C6" s="17"/>
      <c r="D6" s="17"/>
      <c r="E6" s="17"/>
      <c r="F6" s="17"/>
      <c r="G6" s="73"/>
      <c r="H6" s="72" t="s">
        <v>517</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518</v>
      </c>
      <c r="C7" s="17"/>
      <c r="D7" s="17"/>
      <c r="E7" s="17"/>
      <c r="F7" s="17"/>
      <c r="G7" s="73"/>
      <c r="H7" s="72" t="s">
        <v>519</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520</v>
      </c>
      <c r="C8" s="17"/>
      <c r="D8" s="17"/>
      <c r="E8" s="17"/>
      <c r="F8" s="17"/>
      <c r="G8" s="73"/>
      <c r="H8" s="72" t="s">
        <v>521</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522</v>
      </c>
      <c r="C9" s="17"/>
      <c r="D9" s="17"/>
      <c r="E9" s="17"/>
      <c r="F9" s="17"/>
      <c r="G9" s="73"/>
      <c r="H9" s="72" t="s">
        <v>523</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524</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525</v>
      </c>
      <c r="C11" s="17"/>
      <c r="D11" s="17"/>
      <c r="E11" s="17"/>
      <c r="F11" s="17"/>
      <c r="G11" s="73"/>
      <c r="H11" s="479" t="s">
        <v>526</v>
      </c>
      <c r="I11" s="17"/>
      <c r="J11" s="17"/>
      <c r="K11" s="17"/>
      <c r="L11" s="17"/>
      <c r="M11" s="17"/>
      <c r="N11" s="7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527</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528</v>
      </c>
      <c r="C13" s="17"/>
      <c r="D13" s="17"/>
      <c r="E13" s="17"/>
      <c r="F13" s="17"/>
      <c r="G13" s="73"/>
      <c r="H13" s="72" t="s">
        <v>529</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530</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1977"/>
      <c r="B15" s="1955"/>
      <c r="C15" s="1978" t="s">
        <v>5117</v>
      </c>
      <c r="D15" s="1950"/>
      <c r="E15" s="1955"/>
      <c r="F15" s="1955"/>
      <c r="G15" s="1979"/>
      <c r="H15" s="1949" t="s">
        <v>531</v>
      </c>
      <c r="I15" s="1950"/>
      <c r="J15" s="1978" t="s">
        <v>532</v>
      </c>
      <c r="K15" s="1950"/>
      <c r="L15" s="1950"/>
      <c r="M15" s="1950"/>
      <c r="N15" s="1951"/>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1952"/>
      <c r="B16" s="1947"/>
      <c r="C16" s="1947"/>
      <c r="D16" s="1953" t="s">
        <v>533</v>
      </c>
      <c r="E16" s="1947"/>
      <c r="F16" s="1947"/>
      <c r="G16" s="1959"/>
      <c r="H16" s="1948"/>
      <c r="I16" s="1947"/>
      <c r="J16" s="1947"/>
      <c r="K16" s="1947"/>
      <c r="L16" s="1947"/>
      <c r="M16" s="1953" t="s">
        <v>5118</v>
      </c>
      <c r="N16" s="1954"/>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1952"/>
      <c r="B17" s="1953" t="s">
        <v>534</v>
      </c>
      <c r="C17" s="1953" t="s">
        <v>535</v>
      </c>
      <c r="D17" s="1953" t="s">
        <v>536</v>
      </c>
      <c r="E17" s="1953" t="s">
        <v>537</v>
      </c>
      <c r="F17" s="1953" t="s">
        <v>538</v>
      </c>
      <c r="G17" s="1959"/>
      <c r="H17" s="1952" t="s">
        <v>539</v>
      </c>
      <c r="I17" s="1953" t="s">
        <v>533</v>
      </c>
      <c r="J17" s="1953" t="s">
        <v>3400</v>
      </c>
      <c r="K17" s="1953" t="s">
        <v>3401</v>
      </c>
      <c r="L17" s="1953" t="s">
        <v>540</v>
      </c>
      <c r="M17" s="1953" t="s">
        <v>5119</v>
      </c>
      <c r="N17" s="1954"/>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1952" t="s">
        <v>1964</v>
      </c>
      <c r="B18" s="1953" t="s">
        <v>541</v>
      </c>
      <c r="C18" s="1953" t="s">
        <v>542</v>
      </c>
      <c r="D18" s="1953" t="s">
        <v>543</v>
      </c>
      <c r="E18" s="1953" t="s">
        <v>607</v>
      </c>
      <c r="F18" s="1953" t="s">
        <v>607</v>
      </c>
      <c r="G18" s="1954" t="s">
        <v>384</v>
      </c>
      <c r="H18" s="1952" t="s">
        <v>544</v>
      </c>
      <c r="I18" s="1953" t="s">
        <v>545</v>
      </c>
      <c r="J18" s="1953" t="s">
        <v>546</v>
      </c>
      <c r="K18" s="1953" t="s">
        <v>546</v>
      </c>
      <c r="L18" s="1953" t="s">
        <v>546</v>
      </c>
      <c r="M18" s="1953" t="s">
        <v>5120</v>
      </c>
      <c r="N18" s="1954" t="s">
        <v>1964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1956" t="s">
        <v>1967</v>
      </c>
      <c r="B19" s="1957" t="s">
        <v>3423</v>
      </c>
      <c r="C19" s="1957" t="s">
        <v>3424</v>
      </c>
      <c r="D19" s="1957" t="s">
        <v>3425</v>
      </c>
      <c r="E19" s="1957" t="s">
        <v>3426</v>
      </c>
      <c r="F19" s="1957" t="s">
        <v>2672</v>
      </c>
      <c r="G19" s="1958" t="s">
        <v>2673</v>
      </c>
      <c r="H19" s="1956" t="s">
        <v>2674</v>
      </c>
      <c r="I19" s="1957" t="s">
        <v>2675</v>
      </c>
      <c r="J19" s="1957" t="s">
        <v>2676</v>
      </c>
      <c r="K19" s="1957" t="s">
        <v>2677</v>
      </c>
      <c r="L19" s="1957" t="s">
        <v>2678</v>
      </c>
      <c r="M19" s="1957" t="s">
        <v>2679</v>
      </c>
      <c r="N19" s="1958" t="s">
        <v>1967</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1952">
        <v>1</v>
      </c>
      <c r="B20" s="1940" t="s">
        <v>547</v>
      </c>
      <c r="C20" s="1947"/>
      <c r="D20" s="1947"/>
      <c r="E20" s="1947"/>
      <c r="F20" s="1947"/>
      <c r="G20" s="1959"/>
      <c r="H20" s="1933"/>
      <c r="I20" s="1947"/>
      <c r="J20" s="1947"/>
      <c r="K20" s="1947"/>
      <c r="L20" s="1947"/>
      <c r="M20" s="1947"/>
      <c r="N20" s="1954">
        <v>1</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1952">
        <v>2</v>
      </c>
      <c r="B21" s="1992" t="s">
        <v>548</v>
      </c>
      <c r="C21" s="2025">
        <v>-4393324</v>
      </c>
      <c r="D21" s="1960"/>
      <c r="E21" s="1960">
        <v>10717400</v>
      </c>
      <c r="F21" s="1960">
        <v>20002964</v>
      </c>
      <c r="G21" s="1961"/>
      <c r="H21" s="1934">
        <v>-13678888</v>
      </c>
      <c r="I21" s="1960"/>
      <c r="J21" s="1960">
        <v>8728100</v>
      </c>
      <c r="K21" s="1960">
        <v>2556300</v>
      </c>
      <c r="L21" s="1960"/>
      <c r="M21" s="1960">
        <v>-567000</v>
      </c>
      <c r="N21" s="1954">
        <v>2</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1952">
        <v>3</v>
      </c>
      <c r="B22" s="1992" t="s">
        <v>549</v>
      </c>
      <c r="C22" s="2025">
        <v>164034</v>
      </c>
      <c r="D22" s="1960"/>
      <c r="E22" s="1963">
        <v>7081351.9458627598</v>
      </c>
      <c r="F22" s="1963">
        <v>7110074</v>
      </c>
      <c r="G22" s="1964"/>
      <c r="H22" s="1980">
        <v>135312</v>
      </c>
      <c r="I22" s="1960"/>
      <c r="J22" s="1963">
        <v>3843048.9071571054</v>
      </c>
      <c r="K22" s="1963">
        <v>972977.80787061458</v>
      </c>
      <c r="L22" s="1963"/>
      <c r="M22" s="1963">
        <v>2265325.2308350401</v>
      </c>
      <c r="N22" s="1954">
        <v>3</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1952">
        <v>4</v>
      </c>
      <c r="B23" s="1992" t="s">
        <v>550</v>
      </c>
      <c r="C23" s="2032">
        <v>1323</v>
      </c>
      <c r="D23" s="1963"/>
      <c r="E23" s="1963">
        <v>184048.47458359928</v>
      </c>
      <c r="F23" s="1963">
        <v>101924.47458359928</v>
      </c>
      <c r="G23" s="1964"/>
      <c r="H23" s="1980">
        <v>83447</v>
      </c>
      <c r="I23" s="1963"/>
      <c r="J23" s="1963">
        <v>99882.385008504469</v>
      </c>
      <c r="K23" s="1963">
        <v>25288.337290550739</v>
      </c>
      <c r="L23" s="1963"/>
      <c r="M23" s="1963">
        <v>58877.752284544062</v>
      </c>
      <c r="N23" s="1954">
        <v>4</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1952">
        <v>5</v>
      </c>
      <c r="B24" s="2048" t="s">
        <v>551</v>
      </c>
      <c r="C24" s="2032">
        <v>0</v>
      </c>
      <c r="D24" s="1963"/>
      <c r="E24" s="1963">
        <v>0</v>
      </c>
      <c r="F24" s="1963">
        <v>0</v>
      </c>
      <c r="G24" s="1964"/>
      <c r="H24" s="1980">
        <v>0</v>
      </c>
      <c r="I24" s="1963"/>
      <c r="J24" s="1963"/>
      <c r="K24" s="1963"/>
      <c r="L24" s="1963"/>
      <c r="M24" s="1963">
        <v>0</v>
      </c>
      <c r="N24" s="1954">
        <v>5</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1952"/>
      <c r="B25" s="1992"/>
      <c r="C25" s="1936"/>
      <c r="D25" s="1937"/>
      <c r="E25" s="1937"/>
      <c r="F25" s="1937"/>
      <c r="G25" s="1938"/>
      <c r="H25" s="1939"/>
      <c r="I25" s="1937"/>
      <c r="J25" s="1966"/>
      <c r="K25" s="1966"/>
      <c r="L25" s="1966"/>
      <c r="M25" s="1966"/>
      <c r="N25" s="1954"/>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1952">
        <v>6</v>
      </c>
      <c r="B26" s="1992" t="s">
        <v>5121</v>
      </c>
      <c r="C26" s="2040">
        <v>-4227967</v>
      </c>
      <c r="D26" s="1969">
        <v>0</v>
      </c>
      <c r="E26" s="1969">
        <v>17982800.420446359</v>
      </c>
      <c r="F26" s="1969">
        <v>27214964.420446359</v>
      </c>
      <c r="G26" s="1967">
        <v>0</v>
      </c>
      <c r="H26" s="1968">
        <v>-13460131</v>
      </c>
      <c r="I26" s="1969">
        <v>0</v>
      </c>
      <c r="J26" s="1969">
        <v>12671031.292165609</v>
      </c>
      <c r="K26" s="1969">
        <v>3554565.6451611649</v>
      </c>
      <c r="L26" s="1969">
        <v>0</v>
      </c>
      <c r="M26" s="1969">
        <v>1757202.9831195842</v>
      </c>
      <c r="N26" s="1954">
        <v>6</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1952"/>
      <c r="B27" s="1940"/>
      <c r="C27" s="2031" t="s">
        <v>2025</v>
      </c>
      <c r="D27" s="1962"/>
      <c r="E27" s="1962"/>
      <c r="F27" s="1962"/>
      <c r="G27" s="1964"/>
      <c r="H27" s="1965" t="s">
        <v>2025</v>
      </c>
      <c r="I27" s="1962"/>
      <c r="J27" s="1963"/>
      <c r="K27" s="1981"/>
      <c r="L27" s="1963"/>
      <c r="M27" s="1963"/>
      <c r="N27" s="1954"/>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1952"/>
      <c r="B28" s="1992"/>
      <c r="C28" s="2031"/>
      <c r="D28" s="1962"/>
      <c r="E28" s="1962"/>
      <c r="F28" s="1962"/>
      <c r="G28" s="1964"/>
      <c r="H28" s="1965"/>
      <c r="I28" s="1962"/>
      <c r="J28" s="1963"/>
      <c r="K28" s="1963"/>
      <c r="L28" s="1963"/>
      <c r="M28" s="1963" t="s">
        <v>2025</v>
      </c>
      <c r="N28" s="1954"/>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1952"/>
      <c r="B29" s="1992" t="s">
        <v>552</v>
      </c>
      <c r="C29" s="2032"/>
      <c r="D29" s="1963"/>
      <c r="E29" s="1963"/>
      <c r="F29" s="1963"/>
      <c r="G29" s="1964"/>
      <c r="H29" s="1980"/>
      <c r="I29" s="1963"/>
      <c r="J29" s="1963"/>
      <c r="K29" s="1963"/>
      <c r="L29" s="1963"/>
      <c r="M29" s="1963"/>
      <c r="N29" s="1954"/>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1952">
        <v>10</v>
      </c>
      <c r="B30" s="1992" t="s">
        <v>5122</v>
      </c>
      <c r="C30" s="1935">
        <v>13869</v>
      </c>
      <c r="D30" s="1935"/>
      <c r="E30" s="1962">
        <v>997264</v>
      </c>
      <c r="F30" s="1962">
        <v>0</v>
      </c>
      <c r="G30" s="1942"/>
      <c r="H30" s="1941">
        <v>1011133</v>
      </c>
      <c r="I30" s="1943"/>
      <c r="J30" s="1962">
        <v>222621</v>
      </c>
      <c r="K30" s="1962">
        <v>384343</v>
      </c>
      <c r="L30" s="1943"/>
      <c r="M30" s="1963">
        <v>390300</v>
      </c>
      <c r="N30" s="1954">
        <v>10</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1952">
        <v>11</v>
      </c>
      <c r="B31" s="2048" t="s">
        <v>5123</v>
      </c>
      <c r="C31" s="1982">
        <v>3</v>
      </c>
      <c r="D31" s="1982"/>
      <c r="E31" s="1962">
        <v>1112615</v>
      </c>
      <c r="F31" s="1963">
        <v>1112618</v>
      </c>
      <c r="G31" s="1964"/>
      <c r="H31" s="1980">
        <v>0</v>
      </c>
      <c r="I31" s="1963"/>
      <c r="J31" s="1963">
        <v>809389</v>
      </c>
      <c r="K31" s="1963">
        <v>260674</v>
      </c>
      <c r="L31" s="1963"/>
      <c r="M31" s="1963">
        <v>42552</v>
      </c>
      <c r="N31" s="1954">
        <v>11</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1952">
        <v>12</v>
      </c>
      <c r="B32" s="1992" t="s">
        <v>2813</v>
      </c>
      <c r="C32" s="2032">
        <v>3974</v>
      </c>
      <c r="D32" s="1963"/>
      <c r="E32" s="1962">
        <v>221258.02955364063</v>
      </c>
      <c r="F32" s="1963">
        <v>217598.02955364063</v>
      </c>
      <c r="G32" s="1964" t="s">
        <v>2025</v>
      </c>
      <c r="H32" s="1980">
        <v>7634</v>
      </c>
      <c r="I32" s="1963"/>
      <c r="J32" s="1963">
        <v>120076.7078343902</v>
      </c>
      <c r="K32" s="1963">
        <v>30400.854838834632</v>
      </c>
      <c r="L32" s="1963"/>
      <c r="M32" s="1963">
        <v>70780.466880415799</v>
      </c>
      <c r="N32" s="1954">
        <v>12</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1952">
        <v>13</v>
      </c>
      <c r="B33" s="1992" t="s">
        <v>2814</v>
      </c>
      <c r="C33" s="2032">
        <v>788744</v>
      </c>
      <c r="D33" s="1963"/>
      <c r="E33" s="1962">
        <v>5938512</v>
      </c>
      <c r="F33" s="1963">
        <v>4521032</v>
      </c>
      <c r="G33" s="1964"/>
      <c r="H33" s="1980">
        <v>2206224</v>
      </c>
      <c r="I33" s="1963"/>
      <c r="J33" s="1963">
        <v>2085584</v>
      </c>
      <c r="K33" s="1963">
        <v>500693</v>
      </c>
      <c r="L33" s="1963"/>
      <c r="M33" s="1963">
        <v>3352235</v>
      </c>
      <c r="N33" s="1954">
        <v>13</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1952">
        <v>14</v>
      </c>
      <c r="B34" s="1940" t="s">
        <v>5085</v>
      </c>
      <c r="C34" s="2032">
        <v>-20214</v>
      </c>
      <c r="D34" s="1963"/>
      <c r="E34" s="1962">
        <v>5703995</v>
      </c>
      <c r="F34" s="1963">
        <v>5652041</v>
      </c>
      <c r="G34" s="1964" t="s">
        <v>2025</v>
      </c>
      <c r="H34" s="1980">
        <v>31740</v>
      </c>
      <c r="I34" s="1963"/>
      <c r="J34" s="1963">
        <v>4441423</v>
      </c>
      <c r="K34" s="1963">
        <v>1262572</v>
      </c>
      <c r="L34" s="1963"/>
      <c r="M34" s="1963">
        <v>0</v>
      </c>
      <c r="N34" s="1954">
        <v>14</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1952">
        <v>15</v>
      </c>
      <c r="B35" s="1992" t="s">
        <v>551</v>
      </c>
      <c r="C35" s="2032">
        <v>-3066</v>
      </c>
      <c r="D35" s="1963"/>
      <c r="E35" s="1962">
        <v>3066</v>
      </c>
      <c r="F35" s="1963">
        <v>0</v>
      </c>
      <c r="G35" s="1964"/>
      <c r="H35" s="1980">
        <v>0</v>
      </c>
      <c r="I35" s="1963"/>
      <c r="J35" s="1963">
        <v>0</v>
      </c>
      <c r="K35" s="1963">
        <v>0</v>
      </c>
      <c r="L35" s="1963"/>
      <c r="M35" s="1963">
        <v>3066</v>
      </c>
      <c r="N35" s="1954">
        <v>15</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1952">
        <v>16</v>
      </c>
      <c r="B36" s="1992" t="s">
        <v>5086</v>
      </c>
      <c r="C36" s="2032">
        <v>0</v>
      </c>
      <c r="D36" s="1963"/>
      <c r="E36" s="1962">
        <v>0</v>
      </c>
      <c r="F36" s="1963">
        <v>0</v>
      </c>
      <c r="G36" s="1964"/>
      <c r="H36" s="1980">
        <v>0</v>
      </c>
      <c r="I36" s="1963">
        <v>0</v>
      </c>
      <c r="J36" s="1963"/>
      <c r="K36" s="1963"/>
      <c r="L36" s="1963"/>
      <c r="M36" s="1963"/>
      <c r="N36" s="1954">
        <v>16</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1952">
        <v>17</v>
      </c>
      <c r="B37" s="1992"/>
      <c r="C37" s="2387"/>
      <c r="D37" s="1944"/>
      <c r="E37" s="1944"/>
      <c r="F37" s="1944"/>
      <c r="G37" s="1944"/>
      <c r="H37" s="1944"/>
      <c r="I37" s="1944"/>
      <c r="J37" s="1944"/>
      <c r="K37" s="1944"/>
      <c r="L37" s="1944"/>
      <c r="M37" s="1944"/>
      <c r="N37" s="1954">
        <v>17</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1952">
        <v>18</v>
      </c>
      <c r="B38" s="2048"/>
      <c r="C38" s="2032"/>
      <c r="D38" s="1963"/>
      <c r="E38" s="1962"/>
      <c r="F38" s="1963"/>
      <c r="G38" s="1964"/>
      <c r="H38" s="1980"/>
      <c r="I38" s="1963"/>
      <c r="J38" s="1963"/>
      <c r="K38" s="1963"/>
      <c r="L38" s="1963"/>
      <c r="M38" s="1963"/>
      <c r="N38" s="1954">
        <v>18</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1952">
        <v>19</v>
      </c>
      <c r="B39" s="1992"/>
      <c r="C39" s="2036"/>
      <c r="D39" s="1966"/>
      <c r="E39" s="1969"/>
      <c r="F39" s="1966"/>
      <c r="G39" s="1967"/>
      <c r="H39" s="1970"/>
      <c r="I39" s="1966"/>
      <c r="J39" s="1966"/>
      <c r="K39" s="1966"/>
      <c r="L39" s="1966"/>
      <c r="M39" s="1966"/>
      <c r="N39" s="1954">
        <v>19</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1952">
        <v>20</v>
      </c>
      <c r="B40" s="1992" t="s">
        <v>5121</v>
      </c>
      <c r="C40" s="2036">
        <v>783310</v>
      </c>
      <c r="D40" s="1966">
        <v>0</v>
      </c>
      <c r="E40" s="1966">
        <v>13976710.029553641</v>
      </c>
      <c r="F40" s="1966">
        <v>11503289.029553641</v>
      </c>
      <c r="G40" s="1967">
        <v>0</v>
      </c>
      <c r="H40" s="1970">
        <v>3256731</v>
      </c>
      <c r="I40" s="1966">
        <v>0</v>
      </c>
      <c r="J40" s="1966">
        <v>7679093.70783439</v>
      </c>
      <c r="K40" s="1966">
        <v>2438682.8548388346</v>
      </c>
      <c r="L40" s="1966">
        <v>0</v>
      </c>
      <c r="M40" s="1966">
        <v>3858933.4668804156</v>
      </c>
      <c r="N40" s="1954">
        <v>20</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1952"/>
      <c r="B41" s="1940"/>
      <c r="C41" s="2032"/>
      <c r="D41" s="1963"/>
      <c r="E41" s="1963"/>
      <c r="F41" s="1963"/>
      <c r="G41" s="1964"/>
      <c r="H41" s="1980"/>
      <c r="I41" s="1963"/>
      <c r="J41" s="1963"/>
      <c r="K41" s="1963"/>
      <c r="L41" s="1963"/>
      <c r="M41" s="1963"/>
      <c r="N41" s="1954"/>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1952"/>
      <c r="B42" s="1992"/>
      <c r="C42" s="2032" t="s">
        <v>2025</v>
      </c>
      <c r="D42" s="1963"/>
      <c r="E42" s="1963"/>
      <c r="F42" s="1963"/>
      <c r="G42" s="1964"/>
      <c r="H42" s="1980" t="s">
        <v>2025</v>
      </c>
      <c r="I42" s="1963"/>
      <c r="J42" s="1963"/>
      <c r="K42" s="1963"/>
      <c r="L42" s="1963"/>
      <c r="M42" s="1963"/>
      <c r="N42" s="1954"/>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1952">
        <v>23</v>
      </c>
      <c r="B43" s="1992" t="s">
        <v>2815</v>
      </c>
      <c r="C43" s="2032" t="s">
        <v>2025</v>
      </c>
      <c r="D43" s="1963"/>
      <c r="E43" s="1963"/>
      <c r="F43" s="1963"/>
      <c r="G43" s="1964"/>
      <c r="H43" s="1980" t="s">
        <v>2025</v>
      </c>
      <c r="I43" s="1963"/>
      <c r="J43" s="1963"/>
      <c r="K43" s="1963"/>
      <c r="L43" s="1963"/>
      <c r="M43" s="1963"/>
      <c r="N43" s="1954"/>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1952">
        <v>24</v>
      </c>
      <c r="B44" s="1992" t="s">
        <v>5124</v>
      </c>
      <c r="C44" s="2032" t="s">
        <v>2025</v>
      </c>
      <c r="D44" s="1963">
        <v>7746563</v>
      </c>
      <c r="E44" s="1962">
        <v>23373852</v>
      </c>
      <c r="F44" s="1963">
        <v>23689820</v>
      </c>
      <c r="G44" s="1964"/>
      <c r="H44" s="1980" t="s">
        <v>2025</v>
      </c>
      <c r="I44" s="1963">
        <v>8062531</v>
      </c>
      <c r="J44" s="1963">
        <v>19469611</v>
      </c>
      <c r="K44" s="1963">
        <v>3824585</v>
      </c>
      <c r="L44" s="1963"/>
      <c r="M44" s="1963">
        <v>79656</v>
      </c>
      <c r="N44" s="1954">
        <v>24</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1952">
        <v>25</v>
      </c>
      <c r="B45" s="2048" t="s">
        <v>5125</v>
      </c>
      <c r="C45" s="2032">
        <v>0</v>
      </c>
      <c r="D45" s="1963">
        <v>5733209</v>
      </c>
      <c r="E45" s="1962">
        <v>18445012</v>
      </c>
      <c r="F45" s="1963">
        <v>18921107</v>
      </c>
      <c r="G45" s="1964"/>
      <c r="H45" s="1980">
        <v>0</v>
      </c>
      <c r="I45" s="1963">
        <v>6209304</v>
      </c>
      <c r="J45" s="1963">
        <v>12526868</v>
      </c>
      <c r="K45" s="1963">
        <v>5918144</v>
      </c>
      <c r="L45" s="1963"/>
      <c r="M45" s="1963">
        <v>0</v>
      </c>
      <c r="N45" s="1954">
        <v>25</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1952">
        <v>26</v>
      </c>
      <c r="B46" s="1992" t="s">
        <v>5126</v>
      </c>
      <c r="C46" s="2032">
        <v>308179</v>
      </c>
      <c r="D46" s="1963"/>
      <c r="E46" s="1962">
        <v>1283128</v>
      </c>
      <c r="F46" s="1963">
        <v>1249436</v>
      </c>
      <c r="G46" s="1964"/>
      <c r="H46" s="1980">
        <v>341871</v>
      </c>
      <c r="I46" s="1963"/>
      <c r="J46" s="1963">
        <v>805908</v>
      </c>
      <c r="K46" s="1963">
        <v>477220</v>
      </c>
      <c r="L46" s="1963"/>
      <c r="M46" s="1963">
        <v>0</v>
      </c>
      <c r="N46" s="1954">
        <v>26</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1952">
        <v>27</v>
      </c>
      <c r="B47" s="1992" t="s">
        <v>1063</v>
      </c>
      <c r="C47" s="2032"/>
      <c r="D47" s="1963"/>
      <c r="E47" s="1963"/>
      <c r="F47" s="1963"/>
      <c r="G47" s="1964"/>
      <c r="H47" s="1980"/>
      <c r="I47" s="1963"/>
      <c r="J47" s="1963"/>
      <c r="K47" s="1963"/>
      <c r="L47" s="1963"/>
      <c r="M47" s="1963"/>
      <c r="N47" s="1954">
        <v>27</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1952"/>
      <c r="B48" s="1940"/>
      <c r="C48" s="2036"/>
      <c r="D48" s="1966"/>
      <c r="E48" s="1966"/>
      <c r="F48" s="1966"/>
      <c r="G48" s="1967"/>
      <c r="H48" s="1970"/>
      <c r="I48" s="1966"/>
      <c r="J48" s="1966"/>
      <c r="K48" s="1966"/>
      <c r="L48" s="1966"/>
      <c r="M48" s="1966"/>
      <c r="N48" s="1954">
        <v>28</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1952">
        <v>29</v>
      </c>
      <c r="B49" s="1992" t="s">
        <v>5121</v>
      </c>
      <c r="C49" s="2036">
        <v>308179</v>
      </c>
      <c r="D49" s="1966">
        <v>13479772</v>
      </c>
      <c r="E49" s="1966">
        <v>43101992</v>
      </c>
      <c r="F49" s="1966">
        <v>43860363</v>
      </c>
      <c r="G49" s="1967">
        <v>0</v>
      </c>
      <c r="H49" s="1970">
        <v>341871</v>
      </c>
      <c r="I49" s="1966">
        <v>14271835</v>
      </c>
      <c r="J49" s="1966">
        <v>32802387</v>
      </c>
      <c r="K49" s="1966">
        <v>10219949</v>
      </c>
      <c r="L49" s="1966">
        <v>0</v>
      </c>
      <c r="M49" s="1966">
        <v>79656</v>
      </c>
      <c r="N49" s="1954">
        <v>29</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1952"/>
      <c r="B50" s="1992"/>
      <c r="C50" s="2032" t="s">
        <v>2025</v>
      </c>
      <c r="D50" s="1963"/>
      <c r="E50" s="1963"/>
      <c r="F50" s="1963"/>
      <c r="G50" s="1964"/>
      <c r="H50" s="1980" t="s">
        <v>2025</v>
      </c>
      <c r="I50" s="1963"/>
      <c r="J50" s="1963"/>
      <c r="K50" s="1963"/>
      <c r="L50" s="1963"/>
      <c r="M50" s="1963"/>
      <c r="N50" s="1954"/>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1952">
        <v>30</v>
      </c>
      <c r="B51" s="1940"/>
      <c r="C51" s="1940"/>
      <c r="D51" s="1940"/>
      <c r="E51" s="1940"/>
      <c r="F51" s="1940"/>
      <c r="G51" s="1945"/>
      <c r="H51" s="1946"/>
      <c r="I51" s="1940"/>
      <c r="J51" s="1940"/>
      <c r="K51" s="1940"/>
      <c r="L51" s="1940"/>
      <c r="M51" s="1940"/>
      <c r="N51" s="1954">
        <v>30</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1952">
        <v>31</v>
      </c>
      <c r="B52" s="1947"/>
      <c r="C52" s="1963"/>
      <c r="D52" s="1963"/>
      <c r="E52" s="1963"/>
      <c r="F52" s="1963"/>
      <c r="G52" s="1964"/>
      <c r="H52" s="1980"/>
      <c r="I52" s="1963"/>
      <c r="J52" s="1963"/>
      <c r="K52" s="1963"/>
      <c r="L52" s="1963"/>
      <c r="M52" s="1963"/>
      <c r="N52" s="1954">
        <v>31</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1952">
        <v>32</v>
      </c>
      <c r="B53" s="1947"/>
      <c r="C53" s="1963"/>
      <c r="D53" s="1963"/>
      <c r="E53" s="1963"/>
      <c r="F53" s="1963"/>
      <c r="G53" s="1964"/>
      <c r="H53" s="1980"/>
      <c r="I53" s="1963"/>
      <c r="J53" s="1963"/>
      <c r="K53" s="1963"/>
      <c r="L53" s="1963"/>
      <c r="M53" s="1963"/>
      <c r="N53" s="1954">
        <v>32</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1952">
        <v>33</v>
      </c>
      <c r="B54" s="1947"/>
      <c r="C54" s="1963"/>
      <c r="D54" s="1963"/>
      <c r="E54" s="1963"/>
      <c r="F54" s="1963"/>
      <c r="G54" s="1964"/>
      <c r="H54" s="1980"/>
      <c r="I54" s="1963"/>
      <c r="J54" s="1963"/>
      <c r="K54" s="1963"/>
      <c r="L54" s="1963"/>
      <c r="M54" s="1963"/>
      <c r="N54" s="1954">
        <v>33</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1952">
        <v>34</v>
      </c>
      <c r="B55" s="1971"/>
      <c r="C55" s="1963"/>
      <c r="D55" s="1963"/>
      <c r="E55" s="1963"/>
      <c r="F55" s="1963"/>
      <c r="G55" s="1961"/>
      <c r="H55" s="1980"/>
      <c r="I55" s="1963"/>
      <c r="J55" s="1963"/>
      <c r="K55" s="1963"/>
      <c r="L55" s="1963"/>
      <c r="M55" s="1963"/>
      <c r="N55" s="1954">
        <v>34</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1952">
        <v>35</v>
      </c>
      <c r="B56" s="1947"/>
      <c r="C56" s="1947"/>
      <c r="D56" s="1947"/>
      <c r="E56" s="1947"/>
      <c r="F56" s="1947"/>
      <c r="G56" s="1961"/>
      <c r="H56" s="1948"/>
      <c r="I56" s="1947"/>
      <c r="J56" s="1947"/>
      <c r="K56" s="1947"/>
      <c r="L56" s="1947"/>
      <c r="M56" s="1947"/>
      <c r="N56" s="1954">
        <v>35</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1952">
        <v>36</v>
      </c>
      <c r="B57" s="1947"/>
      <c r="C57" s="1963"/>
      <c r="D57" s="1963"/>
      <c r="E57" s="1963"/>
      <c r="F57" s="1963"/>
      <c r="G57" s="1964"/>
      <c r="H57" s="1980"/>
      <c r="I57" s="1963"/>
      <c r="J57" s="1963"/>
      <c r="K57" s="1963"/>
      <c r="L57" s="1963"/>
      <c r="M57" s="1963"/>
      <c r="N57" s="1954">
        <v>36</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1952">
        <v>37</v>
      </c>
      <c r="B58" s="1947"/>
      <c r="C58" s="1947"/>
      <c r="D58" s="1947"/>
      <c r="E58" s="1947"/>
      <c r="F58" s="1947"/>
      <c r="G58" s="1964"/>
      <c r="H58" s="1948"/>
      <c r="I58" s="1947"/>
      <c r="J58" s="1947"/>
      <c r="K58" s="1947"/>
      <c r="L58" s="1947"/>
      <c r="M58" s="1947"/>
      <c r="N58" s="1954">
        <v>37</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1952">
        <v>38</v>
      </c>
      <c r="B59" s="1947"/>
      <c r="C59" s="1947"/>
      <c r="D59" s="1947"/>
      <c r="E59" s="1947"/>
      <c r="F59" s="1947"/>
      <c r="G59" s="1964"/>
      <c r="H59" s="1948"/>
      <c r="I59" s="1947"/>
      <c r="J59" s="1947"/>
      <c r="K59" s="1947"/>
      <c r="L59" s="1947"/>
      <c r="M59" s="1947"/>
      <c r="N59" s="1954">
        <v>38</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1952">
        <v>39</v>
      </c>
      <c r="B60" s="1947"/>
      <c r="C60" s="1963"/>
      <c r="D60" s="1947"/>
      <c r="E60" s="1947"/>
      <c r="F60" s="1947"/>
      <c r="G60" s="1972"/>
      <c r="H60" s="1980"/>
      <c r="I60" s="1963"/>
      <c r="J60" s="1963"/>
      <c r="K60" s="1963"/>
      <c r="L60" s="1963"/>
      <c r="M60" s="1963"/>
      <c r="N60" s="1954">
        <v>39</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1952">
        <v>40</v>
      </c>
      <c r="B61" s="1947"/>
      <c r="C61" s="1947"/>
      <c r="D61" s="1963"/>
      <c r="E61" s="1963"/>
      <c r="F61" s="1963"/>
      <c r="G61" s="1972"/>
      <c r="H61" s="1980"/>
      <c r="I61" s="1963"/>
      <c r="J61" s="1963"/>
      <c r="K61" s="1963"/>
      <c r="L61" s="1963"/>
      <c r="M61" s="1963"/>
      <c r="N61" s="1954">
        <v>40</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1952">
        <v>41</v>
      </c>
      <c r="B62" s="1947"/>
      <c r="C62" s="1963"/>
      <c r="D62" s="1963"/>
      <c r="E62" s="1963"/>
      <c r="F62" s="1963"/>
      <c r="G62" s="1972"/>
      <c r="H62" s="1980"/>
      <c r="I62" s="1963"/>
      <c r="J62" s="1963"/>
      <c r="K62" s="1963"/>
      <c r="L62" s="1963"/>
      <c r="M62" s="1963"/>
      <c r="N62" s="1954">
        <v>41</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1952">
        <v>42</v>
      </c>
      <c r="B63" s="1947"/>
      <c r="C63" s="1947"/>
      <c r="D63" s="1947"/>
      <c r="E63" s="1947"/>
      <c r="F63" s="1947"/>
      <c r="G63" s="1972"/>
      <c r="H63" s="1980"/>
      <c r="I63" s="1963"/>
      <c r="J63" s="1963"/>
      <c r="K63" s="1963"/>
      <c r="L63" s="1963"/>
      <c r="M63" s="1963"/>
      <c r="N63" s="1954">
        <v>42</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6.5" customHeight="1" thickBot="1">
      <c r="A64" s="1983">
        <v>43</v>
      </c>
      <c r="B64" s="1973" t="s">
        <v>209</v>
      </c>
      <c r="C64" s="1974">
        <v>-3136478</v>
      </c>
      <c r="D64" s="1974">
        <v>13479772</v>
      </c>
      <c r="E64" s="1974">
        <v>75061502.449999973</v>
      </c>
      <c r="F64" s="1974">
        <f>82578616.45-2</f>
        <v>82578614.450000003</v>
      </c>
      <c r="G64" s="1975">
        <v>0</v>
      </c>
      <c r="H64" s="1976">
        <v>-9861527</v>
      </c>
      <c r="I64" s="1974">
        <v>14271835</v>
      </c>
      <c r="J64" s="1974">
        <v>53152512</v>
      </c>
      <c r="K64" s="1974">
        <v>16213198</v>
      </c>
      <c r="L64" s="1974">
        <v>0</v>
      </c>
      <c r="M64" s="1974">
        <v>5695792.4499999983</v>
      </c>
      <c r="N64" s="1984">
        <v>43</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t="s">
        <v>1227</v>
      </c>
      <c r="B65" s="17"/>
      <c r="C65" s="481"/>
      <c r="D65" s="17"/>
      <c r="E65" s="17"/>
      <c r="F65" s="17"/>
      <c r="G65" s="17"/>
      <c r="H65" s="17" t="str">
        <f>A65</f>
        <v>FERC FORM NO.1 (ED.  12-96) NYPSC Modified-96</v>
      </c>
      <c r="I65" s="17"/>
      <c r="J65" s="482"/>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5" customHeight="1" thickBot="1">
      <c r="A66" s="69" t="s">
        <v>1228</v>
      </c>
      <c r="B66" s="69"/>
      <c r="C66" s="69"/>
      <c r="D66" s="69"/>
      <c r="E66" s="69"/>
      <c r="F66" s="69"/>
      <c r="G66" s="69"/>
      <c r="H66" s="69" t="s">
        <v>1229</v>
      </c>
      <c r="I66" s="69"/>
      <c r="J66" s="69"/>
      <c r="K66" s="69"/>
      <c r="L66" s="69"/>
      <c r="M66" s="69"/>
      <c r="N66" s="69"/>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c r="A67" s="1986" t="s">
        <v>2036</v>
      </c>
      <c r="B67" s="1987"/>
      <c r="C67" s="1987"/>
      <c r="D67" s="1988" t="s">
        <v>1529</v>
      </c>
      <c r="E67" s="1988" t="s">
        <v>2038</v>
      </c>
      <c r="F67" s="1988" t="s">
        <v>2039</v>
      </c>
      <c r="G67" s="1989"/>
      <c r="H67" s="1986" t="s">
        <v>2036</v>
      </c>
      <c r="I67" s="1987"/>
      <c r="J67" s="1987"/>
      <c r="K67" s="1988" t="s">
        <v>1529</v>
      </c>
      <c r="L67" s="1987"/>
      <c r="M67" s="1988" t="s">
        <v>2038</v>
      </c>
      <c r="N67" s="1987"/>
      <c r="O67" s="1988" t="s">
        <v>2039</v>
      </c>
      <c r="P67" s="1989"/>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6.5" customHeight="1">
      <c r="A68" s="1990" t="s">
        <v>5127</v>
      </c>
      <c r="B68" s="1991"/>
      <c r="C68" s="1991"/>
      <c r="D68" s="1992" t="s">
        <v>5128</v>
      </c>
      <c r="E68" s="1992" t="s">
        <v>2041</v>
      </c>
      <c r="F68" s="1993" t="s">
        <v>5427</v>
      </c>
      <c r="G68" s="1994"/>
      <c r="H68" s="1990" t="s">
        <v>5127</v>
      </c>
      <c r="I68" s="1991"/>
      <c r="J68" s="1991"/>
      <c r="K68" s="1992" t="s">
        <v>5128</v>
      </c>
      <c r="L68" s="1991"/>
      <c r="M68" s="1992" t="s">
        <v>2041</v>
      </c>
      <c r="N68" s="1995"/>
      <c r="O68" s="1996" t="s">
        <v>5427</v>
      </c>
      <c r="P68" s="1994"/>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1997"/>
      <c r="B69" s="1991"/>
      <c r="C69" s="1991"/>
      <c r="D69" s="1992" t="s">
        <v>1318</v>
      </c>
      <c r="E69" s="1998" t="s">
        <v>5129</v>
      </c>
      <c r="F69" s="1992"/>
      <c r="G69" s="1994"/>
      <c r="H69" s="1999"/>
      <c r="I69" s="2000"/>
      <c r="J69" s="2000"/>
      <c r="K69" s="2001" t="s">
        <v>1318</v>
      </c>
      <c r="L69" s="2002"/>
      <c r="M69" s="2003" t="s">
        <v>5129</v>
      </c>
      <c r="N69" s="2000"/>
      <c r="O69" s="2001"/>
      <c r="P69" s="2004"/>
    </row>
    <row r="70" spans="1:241" ht="12.75" customHeight="1">
      <c r="A70" s="2005" t="s">
        <v>511</v>
      </c>
      <c r="B70" s="2006"/>
      <c r="C70" s="2006"/>
      <c r="D70" s="2006"/>
      <c r="E70" s="2006"/>
      <c r="F70" s="2006"/>
      <c r="G70" s="2007"/>
      <c r="H70" s="1999"/>
      <c r="I70" s="2006"/>
      <c r="J70" s="2000"/>
      <c r="K70" s="2006" t="s">
        <v>511</v>
      </c>
      <c r="L70" s="2000"/>
      <c r="M70" s="2000"/>
      <c r="N70" s="2000"/>
      <c r="O70" s="2000"/>
      <c r="P70" s="2004"/>
    </row>
    <row r="71" spans="1:241" ht="12.75" customHeight="1">
      <c r="A71" s="2005" t="s">
        <v>532</v>
      </c>
      <c r="B71" s="2006"/>
      <c r="C71" s="2006"/>
      <c r="D71" s="2006"/>
      <c r="E71" s="2006"/>
      <c r="F71" s="2006"/>
      <c r="G71" s="2007"/>
      <c r="H71" s="1997"/>
      <c r="I71" s="1991"/>
      <c r="J71" s="1991"/>
      <c r="K71" s="1991"/>
      <c r="L71" s="1991"/>
      <c r="M71" s="1991"/>
      <c r="N71" s="1991"/>
      <c r="O71" s="1991"/>
      <c r="P71" s="1994"/>
    </row>
    <row r="72" spans="1:241" ht="12.75" customHeight="1">
      <c r="A72" s="2008"/>
      <c r="B72" s="1992"/>
      <c r="C72" s="2009"/>
      <c r="D72" s="2009" t="s">
        <v>1647</v>
      </c>
      <c r="E72" s="2009" t="s">
        <v>1230</v>
      </c>
      <c r="F72" s="2009" t="s">
        <v>1231</v>
      </c>
      <c r="G72" s="2010" t="s">
        <v>5130</v>
      </c>
      <c r="H72" s="2011" t="s">
        <v>5131</v>
      </c>
      <c r="I72" s="2012"/>
      <c r="J72" s="2013"/>
      <c r="K72" s="2012"/>
      <c r="L72" s="2013"/>
      <c r="M72" s="2013"/>
      <c r="N72" s="2012"/>
      <c r="O72" s="2013"/>
      <c r="P72" s="2014"/>
    </row>
    <row r="73" spans="1:241" ht="12.75" customHeight="1">
      <c r="A73" s="2008"/>
      <c r="B73" s="2009" t="s">
        <v>534</v>
      </c>
      <c r="C73" s="2009" t="s">
        <v>1917</v>
      </c>
      <c r="D73" s="2009" t="s">
        <v>1232</v>
      </c>
      <c r="E73" s="2009" t="s">
        <v>1233</v>
      </c>
      <c r="F73" s="2009" t="s">
        <v>3534</v>
      </c>
      <c r="G73" s="2010" t="s">
        <v>5132</v>
      </c>
      <c r="H73" s="2015" t="s">
        <v>5132</v>
      </c>
      <c r="I73" s="2009" t="s">
        <v>213</v>
      </c>
      <c r="J73" s="2009" t="s">
        <v>213</v>
      </c>
      <c r="K73" s="2009" t="s">
        <v>213</v>
      </c>
      <c r="L73" s="2009" t="s">
        <v>213</v>
      </c>
      <c r="M73" s="2009" t="s">
        <v>213</v>
      </c>
      <c r="N73" s="2009" t="s">
        <v>213</v>
      </c>
      <c r="O73" s="2009" t="s">
        <v>213</v>
      </c>
      <c r="P73" s="2010"/>
    </row>
    <row r="74" spans="1:241" ht="12.75" customHeight="1">
      <c r="A74" s="2008" t="s">
        <v>1964</v>
      </c>
      <c r="B74" s="2009" t="s">
        <v>541</v>
      </c>
      <c r="C74" s="2009"/>
      <c r="D74" s="2009" t="s">
        <v>1234</v>
      </c>
      <c r="E74" s="2009" t="s">
        <v>1235</v>
      </c>
      <c r="F74" s="2009" t="s">
        <v>1236</v>
      </c>
      <c r="G74" s="2010" t="s">
        <v>5133</v>
      </c>
      <c r="H74" s="2015" t="s">
        <v>5134</v>
      </c>
      <c r="I74" s="2009" t="s">
        <v>5135</v>
      </c>
      <c r="J74" s="2016" t="s">
        <v>5136</v>
      </c>
      <c r="K74" s="2009" t="s">
        <v>5137</v>
      </c>
      <c r="L74" s="2016" t="s">
        <v>5138</v>
      </c>
      <c r="M74" s="2016" t="s">
        <v>5139</v>
      </c>
      <c r="N74" s="2016" t="s">
        <v>5140</v>
      </c>
      <c r="O74" s="2016" t="s">
        <v>2656</v>
      </c>
      <c r="P74" s="2010"/>
    </row>
    <row r="75" spans="1:241" ht="12.75" customHeight="1">
      <c r="A75" s="2017" t="s">
        <v>1967</v>
      </c>
      <c r="B75" s="2018" t="s">
        <v>3423</v>
      </c>
      <c r="C75" s="2018" t="s">
        <v>218</v>
      </c>
      <c r="D75" s="2018" t="s">
        <v>219</v>
      </c>
      <c r="E75" s="2018" t="s">
        <v>220</v>
      </c>
      <c r="F75" s="2018" t="s">
        <v>221</v>
      </c>
      <c r="G75" s="2019" t="s">
        <v>1237</v>
      </c>
      <c r="H75" s="2020" t="s">
        <v>5141</v>
      </c>
      <c r="I75" s="2021" t="s">
        <v>5142</v>
      </c>
      <c r="J75" s="2021" t="s">
        <v>5143</v>
      </c>
      <c r="K75" s="2021" t="s">
        <v>5144</v>
      </c>
      <c r="L75" s="2021" t="s">
        <v>5145</v>
      </c>
      <c r="M75" s="2021" t="s">
        <v>5146</v>
      </c>
      <c r="N75" s="2021" t="s">
        <v>5147</v>
      </c>
      <c r="O75" s="2021" t="s">
        <v>5148</v>
      </c>
      <c r="P75" s="2019"/>
    </row>
    <row r="76" spans="1:241" ht="12.75" customHeight="1">
      <c r="A76" s="2008">
        <v>1</v>
      </c>
      <c r="B76" s="1992" t="s">
        <v>547</v>
      </c>
      <c r="C76" s="1992"/>
      <c r="D76" s="1992"/>
      <c r="E76" s="1992"/>
      <c r="F76" s="1992"/>
      <c r="G76" s="2022"/>
      <c r="H76" s="2023"/>
      <c r="I76" s="1991"/>
      <c r="J76" s="2024"/>
      <c r="K76" s="1991"/>
      <c r="L76" s="2024"/>
      <c r="M76" s="2024"/>
      <c r="N76" s="1991"/>
      <c r="O76" s="2024"/>
      <c r="P76" s="2010">
        <v>1</v>
      </c>
    </row>
    <row r="77" spans="1:241" ht="12.75" customHeight="1">
      <c r="A77" s="2008">
        <v>2</v>
      </c>
      <c r="B77" s="1992" t="s">
        <v>548</v>
      </c>
      <c r="C77" s="2025">
        <v>-567000</v>
      </c>
      <c r="D77" s="2025">
        <v>-567000</v>
      </c>
      <c r="E77" s="2025"/>
      <c r="F77" s="2025"/>
      <c r="G77" s="2026"/>
      <c r="H77" s="2027"/>
      <c r="I77" s="2028"/>
      <c r="J77" s="2029"/>
      <c r="K77" s="2030"/>
      <c r="L77" s="2031"/>
      <c r="M77" s="2031"/>
      <c r="N77" s="2028"/>
      <c r="O77" s="2029"/>
      <c r="P77" s="2010">
        <v>2</v>
      </c>
    </row>
    <row r="78" spans="1:241" ht="12.75" customHeight="1">
      <c r="A78" s="2008">
        <v>3</v>
      </c>
      <c r="B78" s="1992" t="s">
        <v>549</v>
      </c>
      <c r="C78" s="2032">
        <v>2265325.2308350401</v>
      </c>
      <c r="D78" s="2025"/>
      <c r="E78" s="2032"/>
      <c r="F78" s="2032"/>
      <c r="G78" s="2033">
        <v>1977821.732129877</v>
      </c>
      <c r="H78" s="2034"/>
      <c r="I78" s="2030">
        <v>0</v>
      </c>
      <c r="J78" s="2031">
        <v>115426.47020646595</v>
      </c>
      <c r="K78" s="2063"/>
      <c r="L78" s="2031"/>
      <c r="M78" s="2031">
        <v>172077.02849869727</v>
      </c>
      <c r="N78" s="2030">
        <v>0</v>
      </c>
      <c r="O78" s="2031">
        <v>0</v>
      </c>
      <c r="P78" s="2010">
        <v>3</v>
      </c>
    </row>
    <row r="79" spans="1:241" ht="12.75" customHeight="1">
      <c r="A79" s="2008">
        <v>4</v>
      </c>
      <c r="B79" s="1992" t="s">
        <v>550</v>
      </c>
      <c r="C79" s="2032">
        <v>58877.752284544062</v>
      </c>
      <c r="D79" s="2032"/>
      <c r="E79" s="2032"/>
      <c r="F79" s="2032"/>
      <c r="G79" s="2033">
        <v>51404.896039861851</v>
      </c>
      <c r="H79" s="2034"/>
      <c r="I79" s="2030">
        <v>0</v>
      </c>
      <c r="J79" s="2031">
        <v>3000.0103673762046</v>
      </c>
      <c r="K79" s="2063"/>
      <c r="L79" s="2031"/>
      <c r="M79" s="2031">
        <v>4472.3958773060021</v>
      </c>
      <c r="N79" s="2030">
        <v>0</v>
      </c>
      <c r="O79" s="2031">
        <v>0.05</v>
      </c>
      <c r="P79" s="2010">
        <v>4</v>
      </c>
    </row>
    <row r="80" spans="1:241" ht="12.75" customHeight="1">
      <c r="A80" s="2008">
        <v>5</v>
      </c>
      <c r="B80" s="1992" t="s">
        <v>551</v>
      </c>
      <c r="C80" s="2032">
        <v>0</v>
      </c>
      <c r="D80" s="2032"/>
      <c r="E80" s="2032"/>
      <c r="F80" s="2032"/>
      <c r="G80" s="2033"/>
      <c r="H80" s="2034"/>
      <c r="I80" s="2030"/>
      <c r="J80" s="2031"/>
      <c r="K80" s="2030"/>
      <c r="L80" s="2031"/>
      <c r="M80" s="2031">
        <v>0</v>
      </c>
      <c r="N80" s="2030"/>
      <c r="O80" s="2031"/>
      <c r="P80" s="2010">
        <v>5</v>
      </c>
    </row>
    <row r="81" spans="1:16" ht="12.75" customHeight="1">
      <c r="A81" s="2008"/>
      <c r="B81" s="2035"/>
      <c r="C81" s="2036"/>
      <c r="D81" s="2036"/>
      <c r="E81" s="2036"/>
      <c r="F81" s="2036"/>
      <c r="G81" s="2037"/>
      <c r="H81" s="2038"/>
      <c r="I81" s="2039"/>
      <c r="J81" s="2040"/>
      <c r="K81" s="2039"/>
      <c r="L81" s="2040"/>
      <c r="M81" s="2040"/>
      <c r="N81" s="2039"/>
      <c r="O81" s="2040"/>
      <c r="P81" s="2010"/>
    </row>
    <row r="82" spans="1:16" ht="12.75" customHeight="1">
      <c r="A82" s="2008">
        <v>6</v>
      </c>
      <c r="B82" s="2024" t="s">
        <v>5121</v>
      </c>
      <c r="C82" s="2036">
        <v>1757202.9831195842</v>
      </c>
      <c r="D82" s="2036">
        <v>-567000</v>
      </c>
      <c r="E82" s="2036">
        <v>0</v>
      </c>
      <c r="F82" s="2036">
        <v>0</v>
      </c>
      <c r="G82" s="2037">
        <v>2029226.6281697389</v>
      </c>
      <c r="H82" s="2041">
        <v>0</v>
      </c>
      <c r="I82" s="2060">
        <v>0</v>
      </c>
      <c r="J82" s="2036">
        <v>118426.48057384216</v>
      </c>
      <c r="K82" s="2036">
        <v>0</v>
      </c>
      <c r="L82" s="2036">
        <v>0</v>
      </c>
      <c r="M82" s="2036">
        <v>176549.42437600327</v>
      </c>
      <c r="N82" s="2036">
        <v>0</v>
      </c>
      <c r="O82" s="2036">
        <v>0.05</v>
      </c>
      <c r="P82" s="2010">
        <v>6</v>
      </c>
    </row>
    <row r="83" spans="1:16" ht="12.75" customHeight="1">
      <c r="A83" s="2008"/>
      <c r="B83" s="2035"/>
      <c r="C83" s="2032"/>
      <c r="D83" s="2032"/>
      <c r="E83" s="2032"/>
      <c r="F83" s="2032"/>
      <c r="G83" s="2033"/>
      <c r="H83" s="2034"/>
      <c r="I83" s="2030"/>
      <c r="J83" s="2031"/>
      <c r="K83" s="2030"/>
      <c r="L83" s="2031"/>
      <c r="M83" s="2031"/>
      <c r="N83" s="2030"/>
      <c r="O83" s="2031"/>
      <c r="P83" s="2010"/>
    </row>
    <row r="84" spans="1:16" ht="19.899999999999999" customHeight="1">
      <c r="A84" s="2008"/>
      <c r="B84" s="2035"/>
      <c r="C84" s="2032" t="s">
        <v>2025</v>
      </c>
      <c r="D84" s="2032"/>
      <c r="E84" s="2032" t="s">
        <v>2025</v>
      </c>
      <c r="F84" s="2032" t="s">
        <v>2025</v>
      </c>
      <c r="G84" s="2033" t="s">
        <v>2025</v>
      </c>
      <c r="H84" s="2034"/>
      <c r="I84" s="2030"/>
      <c r="J84" s="2031"/>
      <c r="K84" s="2030"/>
      <c r="L84" s="2031"/>
      <c r="M84" s="2031"/>
      <c r="N84" s="2030"/>
      <c r="O84" s="2031"/>
      <c r="P84" s="2010"/>
    </row>
    <row r="85" spans="1:16" ht="12.75" customHeight="1">
      <c r="A85" s="2008"/>
      <c r="B85" s="1992" t="s">
        <v>552</v>
      </c>
      <c r="C85" s="2032"/>
      <c r="D85" s="2032"/>
      <c r="E85" s="2032"/>
      <c r="F85" s="2032"/>
      <c r="G85" s="2033"/>
      <c r="H85" s="2034"/>
      <c r="I85" s="2030"/>
      <c r="J85" s="2031"/>
      <c r="K85" s="2030"/>
      <c r="L85" s="2031"/>
      <c r="M85" s="2031"/>
      <c r="N85" s="2030"/>
      <c r="O85" s="2031"/>
      <c r="P85" s="2010"/>
    </row>
    <row r="86" spans="1:16" ht="12.75" customHeight="1">
      <c r="A86" s="2008">
        <v>10</v>
      </c>
      <c r="B86" s="2042" t="s">
        <v>5122</v>
      </c>
      <c r="C86" s="2032">
        <v>390300</v>
      </c>
      <c r="D86" s="2046">
        <v>60300</v>
      </c>
      <c r="E86" s="2043"/>
      <c r="F86" s="2043"/>
      <c r="G86" s="2044"/>
      <c r="H86" s="2045"/>
      <c r="I86" s="2043"/>
      <c r="J86" s="2043"/>
      <c r="K86" s="2043"/>
      <c r="L86" s="2064">
        <v>164000</v>
      </c>
      <c r="M86" s="2043"/>
      <c r="N86" s="2043"/>
      <c r="O86" s="2062">
        <v>166000</v>
      </c>
      <c r="P86" s="2010">
        <v>10</v>
      </c>
    </row>
    <row r="87" spans="1:16" ht="12.75" customHeight="1">
      <c r="A87" s="2008">
        <v>11</v>
      </c>
      <c r="B87" s="1992" t="s">
        <v>5123</v>
      </c>
      <c r="C87" s="2032">
        <v>42552</v>
      </c>
      <c r="D87" s="2032"/>
      <c r="E87" s="2032"/>
      <c r="F87" s="2032"/>
      <c r="G87" s="2033">
        <v>42552</v>
      </c>
      <c r="H87" s="2034"/>
      <c r="I87" s="2030"/>
      <c r="J87" s="2031"/>
      <c r="K87" s="2030"/>
      <c r="L87" s="2031"/>
      <c r="M87" s="2031"/>
      <c r="N87" s="2030"/>
      <c r="O87" s="2031"/>
      <c r="P87" s="2010">
        <v>11</v>
      </c>
    </row>
    <row r="88" spans="1:16" ht="12.75" customHeight="1">
      <c r="A88" s="2008">
        <v>12</v>
      </c>
      <c r="B88" s="1992" t="s">
        <v>2813</v>
      </c>
      <c r="C88" s="2032">
        <v>70780.466880415799</v>
      </c>
      <c r="D88" s="2032"/>
      <c r="E88" s="2032"/>
      <c r="F88" s="2032"/>
      <c r="G88" s="2033">
        <v>61797.371830261247</v>
      </c>
      <c r="H88" s="2034"/>
      <c r="I88" s="2030">
        <v>0</v>
      </c>
      <c r="J88" s="2031">
        <v>3606.5194261578399</v>
      </c>
      <c r="K88" s="2063"/>
      <c r="L88" s="2031"/>
      <c r="M88" s="2031">
        <v>5376.5756239967159</v>
      </c>
      <c r="N88" s="2031">
        <v>0</v>
      </c>
      <c r="O88" s="2031">
        <v>0</v>
      </c>
      <c r="P88" s="2010">
        <v>12</v>
      </c>
    </row>
    <row r="89" spans="1:16" ht="12.75" customHeight="1">
      <c r="A89" s="2008">
        <v>13</v>
      </c>
      <c r="B89" s="1992" t="s">
        <v>2814</v>
      </c>
      <c r="C89" s="2032">
        <v>3352235</v>
      </c>
      <c r="D89" s="2032"/>
      <c r="E89" s="2032"/>
      <c r="F89" s="2032"/>
      <c r="G89" s="2033">
        <v>3023408</v>
      </c>
      <c r="H89" s="2034">
        <v>40509</v>
      </c>
      <c r="I89" s="2030"/>
      <c r="J89" s="2031">
        <v>13315</v>
      </c>
      <c r="K89" s="1985"/>
      <c r="L89" s="2031"/>
      <c r="M89" s="2031">
        <v>187401</v>
      </c>
      <c r="N89" s="2059">
        <v>47693</v>
      </c>
      <c r="O89" s="2031">
        <v>39909</v>
      </c>
      <c r="P89" s="2010">
        <v>13</v>
      </c>
    </row>
    <row r="90" spans="1:16" ht="12.75" customHeight="1">
      <c r="A90" s="2008">
        <v>14</v>
      </c>
      <c r="B90" s="1992" t="s">
        <v>5149</v>
      </c>
      <c r="C90" s="2032">
        <v>0</v>
      </c>
      <c r="D90" s="2032"/>
      <c r="E90" s="2032"/>
      <c r="F90" s="2032"/>
      <c r="G90" s="2033"/>
      <c r="H90" s="2034"/>
      <c r="I90" s="2030"/>
      <c r="J90" s="2031"/>
      <c r="K90" s="2030"/>
      <c r="L90" s="2031"/>
      <c r="M90" s="2031"/>
      <c r="N90" s="2030"/>
      <c r="O90" s="2031"/>
      <c r="P90" s="2010">
        <v>14</v>
      </c>
    </row>
    <row r="91" spans="1:16" ht="12.75" customHeight="1">
      <c r="A91" s="2008">
        <v>15</v>
      </c>
      <c r="B91" s="1992" t="s">
        <v>551</v>
      </c>
      <c r="C91" s="2032">
        <v>3066</v>
      </c>
      <c r="D91" s="2032"/>
      <c r="E91" s="2032"/>
      <c r="F91" s="2032"/>
      <c r="G91" s="2033"/>
      <c r="H91" s="2034"/>
      <c r="I91" s="2030"/>
      <c r="J91" s="2031"/>
      <c r="K91" s="2030">
        <v>0</v>
      </c>
      <c r="L91" s="2031"/>
      <c r="M91" s="2031">
        <v>0</v>
      </c>
      <c r="N91" s="2030"/>
      <c r="O91" s="2031">
        <v>3066</v>
      </c>
      <c r="P91" s="2010">
        <v>15</v>
      </c>
    </row>
    <row r="92" spans="1:16" ht="12.75" customHeight="1">
      <c r="A92" s="2008">
        <v>16</v>
      </c>
      <c r="B92" s="2061" t="s">
        <v>5086</v>
      </c>
      <c r="C92" s="2032"/>
      <c r="D92" s="2032"/>
      <c r="E92" s="2032"/>
      <c r="F92" s="2032"/>
      <c r="G92" s="2033"/>
      <c r="H92" s="2034"/>
      <c r="I92" s="2030"/>
      <c r="J92" s="2031"/>
      <c r="K92" s="2030"/>
      <c r="L92" s="2031"/>
      <c r="M92" s="2031"/>
      <c r="N92" s="2030"/>
      <c r="O92" s="2031"/>
      <c r="P92" s="2010">
        <v>16</v>
      </c>
    </row>
    <row r="93" spans="1:16" ht="12.75" customHeight="1">
      <c r="A93" s="2008">
        <v>17</v>
      </c>
      <c r="B93" s="2061"/>
      <c r="C93" s="2032"/>
      <c r="D93" s="2032"/>
      <c r="E93" s="2032"/>
      <c r="F93" s="2032"/>
      <c r="G93" s="2033"/>
      <c r="H93" s="2034"/>
      <c r="I93" s="2030"/>
      <c r="J93" s="2031"/>
      <c r="K93" s="2030"/>
      <c r="L93" s="2031"/>
      <c r="M93" s="2031"/>
      <c r="N93" s="2030"/>
      <c r="O93" s="2031"/>
      <c r="P93" s="2010">
        <v>17</v>
      </c>
    </row>
    <row r="94" spans="1:16" ht="12.75" customHeight="1">
      <c r="A94" s="2008">
        <v>18</v>
      </c>
      <c r="B94" s="1992"/>
      <c r="C94" s="2032"/>
      <c r="D94" s="2032"/>
      <c r="E94" s="2032"/>
      <c r="F94" s="2032"/>
      <c r="G94" s="2033"/>
      <c r="H94" s="2034"/>
      <c r="I94" s="2030"/>
      <c r="J94" s="2031"/>
      <c r="K94" s="2030"/>
      <c r="L94" s="2031"/>
      <c r="M94" s="2031"/>
      <c r="N94" s="2030"/>
      <c r="O94" s="2046"/>
      <c r="P94" s="2010">
        <v>18</v>
      </c>
    </row>
    <row r="95" spans="1:16" ht="12.75" customHeight="1">
      <c r="A95" s="2008">
        <v>19</v>
      </c>
      <c r="B95" s="1992"/>
      <c r="C95" s="2036"/>
      <c r="D95" s="2036"/>
      <c r="E95" s="2036"/>
      <c r="F95" s="2036"/>
      <c r="G95" s="2037"/>
      <c r="H95" s="2038"/>
      <c r="I95" s="2039"/>
      <c r="J95" s="2040"/>
      <c r="K95" s="2039"/>
      <c r="L95" s="2040"/>
      <c r="M95" s="2040"/>
      <c r="N95" s="2039"/>
      <c r="O95" s="2040"/>
      <c r="P95" s="2010">
        <v>19</v>
      </c>
    </row>
    <row r="96" spans="1:16" ht="12.75" customHeight="1">
      <c r="A96" s="2008">
        <v>20</v>
      </c>
      <c r="B96" s="1992" t="s">
        <v>5121</v>
      </c>
      <c r="C96" s="2036">
        <v>3858933.4668804156</v>
      </c>
      <c r="D96" s="2036">
        <v>60300</v>
      </c>
      <c r="E96" s="2036">
        <v>0</v>
      </c>
      <c r="F96" s="2036">
        <v>0</v>
      </c>
      <c r="G96" s="2037">
        <v>3127757.3718302613</v>
      </c>
      <c r="H96" s="2041">
        <v>40509</v>
      </c>
      <c r="I96" s="2036">
        <v>0</v>
      </c>
      <c r="J96" s="2036">
        <v>16921.51942615784</v>
      </c>
      <c r="K96" s="2036">
        <v>0</v>
      </c>
      <c r="L96" s="2036">
        <v>164000</v>
      </c>
      <c r="M96" s="2036">
        <v>192777.57562399673</v>
      </c>
      <c r="N96" s="2036">
        <v>47693</v>
      </c>
      <c r="O96" s="2036">
        <v>208975</v>
      </c>
      <c r="P96" s="2010">
        <v>20</v>
      </c>
    </row>
    <row r="97" spans="1:16" ht="12.75" customHeight="1">
      <c r="A97" s="2008"/>
      <c r="B97" s="1992"/>
      <c r="C97" s="2032"/>
      <c r="D97" s="2032"/>
      <c r="E97" s="2032"/>
      <c r="F97" s="2032"/>
      <c r="G97" s="2033"/>
      <c r="H97" s="2034"/>
      <c r="I97" s="2030"/>
      <c r="J97" s="2031"/>
      <c r="K97" s="2030"/>
      <c r="L97" s="2031"/>
      <c r="M97" s="2031"/>
      <c r="N97" s="2030"/>
      <c r="O97" s="2031"/>
      <c r="P97" s="2010">
        <v>21</v>
      </c>
    </row>
    <row r="98" spans="1:16" ht="12.75" customHeight="1">
      <c r="A98" s="2008"/>
      <c r="B98" s="1992"/>
      <c r="C98" s="2032"/>
      <c r="D98" s="2032"/>
      <c r="E98" s="2032"/>
      <c r="F98" s="2032"/>
      <c r="G98" s="2033"/>
      <c r="H98" s="2034"/>
      <c r="I98" s="2030"/>
      <c r="J98" s="2031"/>
      <c r="K98" s="2030"/>
      <c r="L98" s="2031"/>
      <c r="M98" s="2031"/>
      <c r="N98" s="2030"/>
      <c r="O98" s="2031"/>
      <c r="P98" s="2010">
        <v>22</v>
      </c>
    </row>
    <row r="99" spans="1:16" ht="12.75" customHeight="1">
      <c r="A99" s="2008"/>
      <c r="B99" s="1992" t="s">
        <v>2815</v>
      </c>
      <c r="C99" s="2032"/>
      <c r="D99" s="2032"/>
      <c r="E99" s="2032"/>
      <c r="F99" s="2032"/>
      <c r="G99" s="2033"/>
      <c r="H99" s="2034"/>
      <c r="I99" s="2030"/>
      <c r="J99" s="2031"/>
      <c r="K99" s="2030"/>
      <c r="L99" s="2031"/>
      <c r="M99" s="2031"/>
      <c r="N99" s="2030"/>
      <c r="O99" s="2031"/>
      <c r="P99" s="2010">
        <v>23</v>
      </c>
    </row>
    <row r="100" spans="1:16" ht="12.75" customHeight="1">
      <c r="A100" s="2008">
        <v>24</v>
      </c>
      <c r="B100" s="1992" t="s">
        <v>5124</v>
      </c>
      <c r="C100" s="2032">
        <v>79656</v>
      </c>
      <c r="D100" s="2032">
        <v>79656</v>
      </c>
      <c r="E100" s="2032"/>
      <c r="F100" s="2032"/>
      <c r="G100" s="2033"/>
      <c r="H100" s="2034"/>
      <c r="I100" s="2030"/>
      <c r="J100" s="2031"/>
      <c r="K100" s="2030"/>
      <c r="L100" s="2031"/>
      <c r="M100" s="2031"/>
      <c r="N100" s="2030"/>
      <c r="O100" s="2031"/>
      <c r="P100" s="2010">
        <v>24</v>
      </c>
    </row>
    <row r="101" spans="1:16" ht="12.75" customHeight="1">
      <c r="A101" s="2008">
        <v>25</v>
      </c>
      <c r="B101" s="1992" t="s">
        <v>5125</v>
      </c>
      <c r="C101" s="2032"/>
      <c r="D101" s="2032"/>
      <c r="E101" s="2032"/>
      <c r="F101" s="2032"/>
      <c r="G101" s="2033"/>
      <c r="H101" s="2034"/>
      <c r="I101" s="2030"/>
      <c r="J101" s="2031"/>
      <c r="K101" s="2030"/>
      <c r="L101" s="2031"/>
      <c r="M101" s="2031"/>
      <c r="N101" s="2030"/>
      <c r="O101" s="2031"/>
      <c r="P101" s="2010">
        <v>25</v>
      </c>
    </row>
    <row r="102" spans="1:16" ht="12.75" customHeight="1">
      <c r="A102" s="2008">
        <v>26</v>
      </c>
      <c r="B102" s="1992" t="s">
        <v>5150</v>
      </c>
      <c r="C102" s="2032"/>
      <c r="D102" s="2032"/>
      <c r="E102" s="2032"/>
      <c r="F102" s="2032"/>
      <c r="G102" s="2033"/>
      <c r="H102" s="2034"/>
      <c r="I102" s="2030"/>
      <c r="J102" s="2031"/>
      <c r="K102" s="2030"/>
      <c r="L102" s="2031"/>
      <c r="M102" s="2031"/>
      <c r="N102" s="2030"/>
      <c r="O102" s="2031"/>
      <c r="P102" s="2010">
        <v>26</v>
      </c>
    </row>
    <row r="103" spans="1:16" ht="12.75" customHeight="1">
      <c r="A103" s="2008">
        <v>27</v>
      </c>
      <c r="B103" s="1992" t="s">
        <v>1063</v>
      </c>
      <c r="C103" s="2032"/>
      <c r="D103" s="2032"/>
      <c r="E103" s="2032"/>
      <c r="F103" s="2032"/>
      <c r="G103" s="2033"/>
      <c r="H103" s="2034"/>
      <c r="I103" s="2030"/>
      <c r="J103" s="2031"/>
      <c r="K103" s="2030"/>
      <c r="L103" s="2031"/>
      <c r="M103" s="2031"/>
      <c r="N103" s="2030"/>
      <c r="O103" s="2031"/>
      <c r="P103" s="2010">
        <v>27</v>
      </c>
    </row>
    <row r="104" spans="1:16" ht="12.75" customHeight="1">
      <c r="A104" s="2008">
        <v>28</v>
      </c>
      <c r="B104" s="1992"/>
      <c r="C104" s="2036"/>
      <c r="D104" s="2036"/>
      <c r="E104" s="2036"/>
      <c r="F104" s="2036"/>
      <c r="G104" s="2037"/>
      <c r="H104" s="2038"/>
      <c r="I104" s="2039"/>
      <c r="J104" s="2040"/>
      <c r="K104" s="2039"/>
      <c r="L104" s="2040"/>
      <c r="M104" s="2040"/>
      <c r="N104" s="2039"/>
      <c r="O104" s="2040"/>
      <c r="P104" s="2010">
        <v>28</v>
      </c>
    </row>
    <row r="105" spans="1:16" ht="12.75" customHeight="1">
      <c r="A105" s="2008">
        <v>29</v>
      </c>
      <c r="B105" s="1992" t="s">
        <v>5121</v>
      </c>
      <c r="C105" s="2036">
        <v>79656</v>
      </c>
      <c r="D105" s="2036">
        <v>79656</v>
      </c>
      <c r="E105" s="2036">
        <v>0</v>
      </c>
      <c r="F105" s="2036">
        <v>0</v>
      </c>
      <c r="G105" s="2037">
        <v>0</v>
      </c>
      <c r="H105" s="2041">
        <v>0</v>
      </c>
      <c r="I105" s="2036">
        <v>0</v>
      </c>
      <c r="J105" s="2036">
        <v>0</v>
      </c>
      <c r="K105" s="2036">
        <v>0</v>
      </c>
      <c r="L105" s="2036">
        <v>0</v>
      </c>
      <c r="M105" s="2036">
        <v>0</v>
      </c>
      <c r="N105" s="2036">
        <v>0</v>
      </c>
      <c r="O105" s="2036">
        <v>0</v>
      </c>
      <c r="P105" s="2010">
        <v>29</v>
      </c>
    </row>
    <row r="106" spans="1:16" ht="12.75" customHeight="1">
      <c r="A106" s="2008"/>
      <c r="B106" s="1992"/>
      <c r="C106" s="2035"/>
      <c r="D106" s="2035"/>
      <c r="E106" s="2035"/>
      <c r="F106" s="2035"/>
      <c r="G106" s="2047"/>
      <c r="H106" s="2045"/>
      <c r="I106" s="1985"/>
      <c r="J106" s="2042"/>
      <c r="K106" s="1985"/>
      <c r="L106" s="2042"/>
      <c r="M106" s="2042"/>
      <c r="N106" s="1985"/>
      <c r="O106" s="2042"/>
      <c r="P106" s="2010"/>
    </row>
    <row r="107" spans="1:16" ht="12.75" customHeight="1">
      <c r="A107" s="2008">
        <v>30</v>
      </c>
      <c r="B107" s="2035"/>
      <c r="C107" s="2032"/>
      <c r="D107" s="2032"/>
      <c r="E107" s="2032"/>
      <c r="F107" s="2032"/>
      <c r="G107" s="2033"/>
      <c r="H107" s="2034"/>
      <c r="I107" s="2030"/>
      <c r="J107" s="2031"/>
      <c r="K107" s="2030"/>
      <c r="L107" s="2031"/>
      <c r="M107" s="2031"/>
      <c r="N107" s="2030"/>
      <c r="O107" s="2031"/>
      <c r="P107" s="2010">
        <v>30</v>
      </c>
    </row>
    <row r="108" spans="1:16" ht="12.75" customHeight="1">
      <c r="A108" s="2008">
        <v>31</v>
      </c>
      <c r="B108" s="1992"/>
      <c r="C108" s="2032"/>
      <c r="D108" s="2032"/>
      <c r="E108" s="2032"/>
      <c r="F108" s="2032"/>
      <c r="G108" s="2026"/>
      <c r="H108" s="2034"/>
      <c r="I108" s="2030"/>
      <c r="J108" s="2031"/>
      <c r="K108" s="2030"/>
      <c r="L108" s="2031"/>
      <c r="M108" s="2031"/>
      <c r="N108" s="2030"/>
      <c r="O108" s="2031"/>
      <c r="P108" s="2010">
        <v>31</v>
      </c>
    </row>
    <row r="109" spans="1:16" ht="12.75" customHeight="1">
      <c r="A109" s="2008">
        <v>32</v>
      </c>
      <c r="B109" s="2048"/>
      <c r="C109" s="1992"/>
      <c r="D109" s="1992"/>
      <c r="E109" s="1992"/>
      <c r="F109" s="1992"/>
      <c r="G109" s="2026"/>
      <c r="H109" s="2023"/>
      <c r="I109" s="1991"/>
      <c r="J109" s="2024"/>
      <c r="K109" s="1991"/>
      <c r="L109" s="2024"/>
      <c r="M109" s="2024"/>
      <c r="N109" s="1991"/>
      <c r="O109" s="2024"/>
      <c r="P109" s="2010">
        <v>32</v>
      </c>
    </row>
    <row r="110" spans="1:16" ht="12.75" customHeight="1">
      <c r="A110" s="2008">
        <v>33</v>
      </c>
      <c r="B110" s="2048"/>
      <c r="C110" s="1992"/>
      <c r="D110" s="1992"/>
      <c r="E110" s="1992"/>
      <c r="F110" s="1992"/>
      <c r="G110" s="2026"/>
      <c r="H110" s="2023"/>
      <c r="I110" s="1991"/>
      <c r="J110" s="2024"/>
      <c r="K110" s="1991"/>
      <c r="L110" s="2024"/>
      <c r="M110" s="2024"/>
      <c r="N110" s="1991"/>
      <c r="O110" s="2024"/>
      <c r="P110" s="2010">
        <v>33</v>
      </c>
    </row>
    <row r="111" spans="1:16" ht="12.75" customHeight="1">
      <c r="A111" s="2008">
        <v>34</v>
      </c>
      <c r="B111" s="2048"/>
      <c r="C111" s="1992"/>
      <c r="D111" s="1992"/>
      <c r="E111" s="1992"/>
      <c r="F111" s="1992"/>
      <c r="G111" s="2026"/>
      <c r="H111" s="2023"/>
      <c r="I111" s="1991"/>
      <c r="J111" s="2024"/>
      <c r="K111" s="1991"/>
      <c r="L111" s="2024"/>
      <c r="M111" s="2024"/>
      <c r="N111" s="1991"/>
      <c r="O111" s="2024"/>
      <c r="P111" s="2010">
        <v>34</v>
      </c>
    </row>
    <row r="112" spans="1:16" ht="12.75" customHeight="1">
      <c r="A112" s="2008">
        <v>35</v>
      </c>
      <c r="B112" s="2048"/>
      <c r="C112" s="1992"/>
      <c r="D112" s="1992"/>
      <c r="E112" s="1992"/>
      <c r="F112" s="1992"/>
      <c r="G112" s="2026"/>
      <c r="H112" s="2023"/>
      <c r="I112" s="1991"/>
      <c r="J112" s="2024"/>
      <c r="K112" s="1991"/>
      <c r="L112" s="2024"/>
      <c r="M112" s="2024"/>
      <c r="N112" s="1991"/>
      <c r="O112" s="2024"/>
      <c r="P112" s="2010">
        <v>35</v>
      </c>
    </row>
    <row r="113" spans="1:16" ht="12.75" customHeight="1">
      <c r="A113" s="2008">
        <v>36</v>
      </c>
      <c r="B113" s="1992"/>
      <c r="C113" s="2032"/>
      <c r="D113" s="2032"/>
      <c r="E113" s="2032"/>
      <c r="F113" s="2032"/>
      <c r="G113" s="2033"/>
      <c r="H113" s="2034"/>
      <c r="I113" s="2030"/>
      <c r="J113" s="2031"/>
      <c r="K113" s="2030"/>
      <c r="L113" s="2031"/>
      <c r="M113" s="2031"/>
      <c r="N113" s="2030"/>
      <c r="O113" s="2031"/>
      <c r="P113" s="2010">
        <v>36</v>
      </c>
    </row>
    <row r="114" spans="1:16" ht="12.75" customHeight="1">
      <c r="A114" s="2008">
        <v>37</v>
      </c>
      <c r="B114" s="1992"/>
      <c r="C114" s="1992"/>
      <c r="D114" s="1992"/>
      <c r="E114" s="1992"/>
      <c r="F114" s="1992"/>
      <c r="G114" s="2033"/>
      <c r="H114" s="2023"/>
      <c r="I114" s="1991"/>
      <c r="J114" s="2024"/>
      <c r="K114" s="1991"/>
      <c r="L114" s="2024"/>
      <c r="M114" s="2024"/>
      <c r="N114" s="1991"/>
      <c r="O114" s="2024"/>
      <c r="P114" s="2010">
        <v>37</v>
      </c>
    </row>
    <row r="115" spans="1:16" ht="12.75" customHeight="1">
      <c r="A115" s="2008">
        <v>38</v>
      </c>
      <c r="B115" s="1992"/>
      <c r="C115" s="1992"/>
      <c r="D115" s="1992"/>
      <c r="E115" s="1992"/>
      <c r="F115" s="1992"/>
      <c r="G115" s="2033"/>
      <c r="H115" s="2023"/>
      <c r="I115" s="1991"/>
      <c r="J115" s="2024"/>
      <c r="K115" s="1991"/>
      <c r="L115" s="2024"/>
      <c r="M115" s="2024"/>
      <c r="N115" s="1991"/>
      <c r="O115" s="2024"/>
      <c r="P115" s="2010">
        <v>38</v>
      </c>
    </row>
    <row r="116" spans="1:16" ht="12.75" customHeight="1">
      <c r="A116" s="2008">
        <v>39</v>
      </c>
      <c r="B116" s="1992"/>
      <c r="C116" s="2032"/>
      <c r="D116" s="1992"/>
      <c r="E116" s="1992"/>
      <c r="F116" s="1992"/>
      <c r="G116" s="2049"/>
      <c r="H116" s="2034"/>
      <c r="I116" s="2030"/>
      <c r="J116" s="2031"/>
      <c r="K116" s="2030"/>
      <c r="L116" s="2031"/>
      <c r="M116" s="2031"/>
      <c r="N116" s="2030"/>
      <c r="O116" s="2031"/>
      <c r="P116" s="2010">
        <v>39</v>
      </c>
    </row>
    <row r="117" spans="1:16" ht="12.75" customHeight="1">
      <c r="A117" s="2008">
        <v>40</v>
      </c>
      <c r="B117" s="1992"/>
      <c r="C117" s="1992"/>
      <c r="D117" s="2032"/>
      <c r="E117" s="2032"/>
      <c r="F117" s="2032"/>
      <c r="G117" s="2049"/>
      <c r="H117" s="2034"/>
      <c r="I117" s="2030"/>
      <c r="J117" s="2031"/>
      <c r="K117" s="2030"/>
      <c r="L117" s="2031"/>
      <c r="M117" s="2031"/>
      <c r="N117" s="2030"/>
      <c r="O117" s="2031"/>
      <c r="P117" s="2010">
        <v>40</v>
      </c>
    </row>
    <row r="118" spans="1:16" ht="12.75" customHeight="1">
      <c r="A118" s="2008">
        <v>41</v>
      </c>
      <c r="B118" s="1992"/>
      <c r="C118" s="2032"/>
      <c r="D118" s="2032"/>
      <c r="E118" s="2032"/>
      <c r="F118" s="2032"/>
      <c r="G118" s="2049"/>
      <c r="H118" s="2034"/>
      <c r="I118" s="2030"/>
      <c r="J118" s="2031"/>
      <c r="K118" s="2030"/>
      <c r="L118" s="2031"/>
      <c r="M118" s="2031"/>
      <c r="N118" s="2030"/>
      <c r="O118" s="2031"/>
      <c r="P118" s="2010">
        <v>41</v>
      </c>
    </row>
    <row r="119" spans="1:16" ht="12.75" customHeight="1">
      <c r="A119" s="2008">
        <v>42</v>
      </c>
      <c r="B119" s="1992"/>
      <c r="C119" s="1992"/>
      <c r="D119" s="1992"/>
      <c r="E119" s="1992"/>
      <c r="F119" s="1992"/>
      <c r="G119" s="2049"/>
      <c r="H119" s="2034"/>
      <c r="I119" s="2030"/>
      <c r="J119" s="2031"/>
      <c r="K119" s="2030"/>
      <c r="L119" s="2031"/>
      <c r="M119" s="2031"/>
      <c r="N119" s="2030"/>
      <c r="O119" s="2031"/>
      <c r="P119" s="2010">
        <v>42</v>
      </c>
    </row>
    <row r="120" spans="1:16" ht="12.75" customHeight="1" thickBot="1">
      <c r="A120" s="2050">
        <v>43</v>
      </c>
      <c r="B120" s="2051" t="s">
        <v>209</v>
      </c>
      <c r="C120" s="2052">
        <v>5695792.4499999993</v>
      </c>
      <c r="D120" s="2052">
        <v>-427044</v>
      </c>
      <c r="E120" s="2052">
        <v>0</v>
      </c>
      <c r="F120" s="2052">
        <v>0</v>
      </c>
      <c r="G120" s="2053">
        <v>5156984</v>
      </c>
      <c r="H120" s="2054">
        <v>40509</v>
      </c>
      <c r="I120" s="2052">
        <v>0</v>
      </c>
      <c r="J120" s="2052">
        <v>135348</v>
      </c>
      <c r="K120" s="2052">
        <v>0</v>
      </c>
      <c r="L120" s="2052">
        <v>164000</v>
      </c>
      <c r="M120" s="2052">
        <v>369326.99999999994</v>
      </c>
      <c r="N120" s="2052">
        <v>47693</v>
      </c>
      <c r="O120" s="2052">
        <v>208975.05</v>
      </c>
      <c r="P120" s="1984">
        <v>43</v>
      </c>
    </row>
    <row r="121" spans="1:16" ht="12.75" customHeight="1"/>
    <row r="122" spans="1:16" ht="21.75" customHeight="1">
      <c r="A122" s="1991" t="s">
        <v>5151</v>
      </c>
      <c r="B122" s="1985"/>
      <c r="C122" s="2055"/>
      <c r="D122" s="2056" t="s">
        <v>5152</v>
      </c>
      <c r="E122" s="2057"/>
      <c r="F122" s="2057"/>
      <c r="G122" s="2057"/>
      <c r="H122" s="1991" t="s">
        <v>5151</v>
      </c>
      <c r="I122" s="1985"/>
      <c r="J122" s="1985"/>
      <c r="K122" s="1985"/>
      <c r="L122" s="2056" t="s">
        <v>5153</v>
      </c>
      <c r="M122" s="2057"/>
      <c r="N122" s="1985"/>
      <c r="O122" s="2057"/>
      <c r="P122" s="2057"/>
    </row>
    <row r="123" spans="1:16" ht="12.75" customHeight="1">
      <c r="A123" s="2057"/>
      <c r="B123" s="2058"/>
      <c r="C123" s="2058"/>
      <c r="D123" s="2058"/>
      <c r="E123" s="2058"/>
      <c r="F123" s="2058"/>
      <c r="G123" s="2058"/>
      <c r="H123" s="2057"/>
      <c r="I123" s="2058"/>
      <c r="J123" s="2058"/>
      <c r="K123" s="2058"/>
      <c r="L123" s="2058"/>
      <c r="M123" s="2058"/>
      <c r="N123" s="2058"/>
      <c r="O123" s="2058"/>
      <c r="P123" s="2058"/>
    </row>
    <row r="124" spans="1:16" ht="12.75" customHeight="1"/>
    <row r="125" spans="1:16" ht="12.75" customHeight="1"/>
    <row r="126" spans="1:16" ht="12.75" customHeight="1"/>
    <row r="127" spans="1:16" ht="12.75" customHeight="1"/>
    <row r="128" spans="1:16" ht="12.75" customHeight="1"/>
    <row r="129" spans="1:3" ht="12.75" customHeight="1"/>
    <row r="130" spans="1:3" ht="12.75" customHeight="1"/>
    <row r="131" spans="1:3" ht="12.75" customHeight="1"/>
    <row r="132" spans="1:3" ht="12.75" customHeight="1">
      <c r="A132" s="17"/>
      <c r="C132" s="17"/>
    </row>
    <row r="133" spans="1:3" ht="12.75" customHeight="1">
      <c r="A133" s="17"/>
    </row>
    <row r="134" spans="1:3" ht="12.75" customHeight="1">
      <c r="A134" s="17"/>
    </row>
    <row r="135" spans="1:3" ht="12.75" customHeight="1">
      <c r="A135" s="17"/>
    </row>
    <row r="136" spans="1:3" ht="12.75" customHeight="1">
      <c r="A136" s="17"/>
    </row>
    <row r="137" spans="1:3" ht="12.75" customHeight="1">
      <c r="A137" s="17"/>
    </row>
    <row r="138" spans="1:3" ht="12.75" customHeight="1">
      <c r="A138" s="17"/>
    </row>
    <row r="139" spans="1:3" ht="12.75" customHeight="1">
      <c r="A139" s="17"/>
    </row>
    <row r="140" spans="1:3" ht="12.75" customHeight="1">
      <c r="A140" s="17"/>
    </row>
    <row r="141" spans="1:3" ht="12.75" customHeight="1">
      <c r="A141" s="17"/>
    </row>
    <row r="142" spans="1:3" ht="12.75" customHeight="1">
      <c r="A142" s="17"/>
    </row>
  </sheetData>
  <customSheetViews>
    <customSheetView guid="{98C50475-4C04-4614-833E-ABC6EEFF4E8E}" scale="60" colorId="22" showPageBreaks="1" printArea="1" view="pageBreakPreview" topLeftCell="I1">
      <selection activeCell="J68" sqref="J68"/>
      <rowBreaks count="1" manualBreakCount="1">
        <brk id="66" max="16" man="1"/>
      </rowBreaks>
      <colBreaks count="1" manualBreakCount="1">
        <brk id="7" max="1048575" man="1"/>
      </colBreaks>
      <pageMargins left="0.5" right="0.5" top="0.5" bottom="0.5" header="0.5" footer="0.5"/>
      <printOptions horizontalCentered="1" verticalCentered="1"/>
      <pageSetup scale="57" fitToWidth="2" fitToHeight="2" pageOrder="overThenDown" orientation="portrait" r:id="rId1"/>
      <headerFooter alignWithMargins="0"/>
    </customSheetView>
    <customSheetView guid="{C6EFCE4C-D5CB-4C1D-A286-0DC52BE770F9}" scale="85" colorId="22">
      <selection activeCell="A30" sqref="A30:XFD30"/>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2"/>
      <headerFooter alignWithMargins="0"/>
    </customSheetView>
    <customSheetView guid="{4BC658A1-0B43-4474-B09F-01138A2D4649}" scale="85" colorId="22" showPageBreaks="1">
      <selection activeCell="E56" sqref="E56"/>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3"/>
      <headerFooter alignWithMargins="0"/>
    </customSheetView>
    <customSheetView guid="{615B5AE4-EF39-45E8-9166-92037A1A48C3}"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4"/>
      <headerFooter alignWithMargins="0"/>
    </customSheetView>
    <customSheetView guid="{5615FF12-3AD0-401B-9520-85684B49B8C2}" scale="85" colorId="22">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5"/>
      <headerFooter alignWithMargins="0"/>
    </customSheetView>
    <customSheetView guid="{770BB473-BE5C-4268-9ADA-B2B104B49C99}" scale="85" colorId="22" showPageBreaks="1">
      <rowBreaks count="1" manualBreakCount="1">
        <brk id="67" max="16383" man="1"/>
      </rowBreaks>
      <colBreaks count="2" manualBreakCount="2">
        <brk id="7" max="1048575" man="1"/>
        <brk id="15" max="1048575" man="1"/>
      </colBreaks>
      <pageMargins left="0.5" right="0.5" top="0.5" bottom="0.5" header="0.5" footer="0.5"/>
      <printOptions horizontalCentered="1" verticalCentered="1"/>
      <pageSetup scale="62" fitToWidth="2" fitToHeight="2" pageOrder="overThenDown" orientation="portrait" horizontalDpi="300" verticalDpi="300" r:id="rId6"/>
      <headerFooter alignWithMargins="0"/>
    </customSheetView>
    <customSheetView guid="{2DCD765F-7FFB-4119-8ABA-95F832C93250}" scale="85" colorId="22">
      <selection activeCell="L131" sqref="L131"/>
      <rowBreaks count="1" manualBreakCount="1">
        <brk id="66"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7"/>
      <headerFooter alignWithMargins="0"/>
    </customSheetView>
    <customSheetView guid="{9A54DEF0-DEC4-4137-89B1-509D03916E27}" scale="85" colorId="22">
      <selection activeCell="A30" sqref="A30:XFD30"/>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8"/>
      <headerFooter alignWithMargins="0"/>
    </customSheetView>
    <customSheetView guid="{3F1C1F7F-1627-415A-A980-D9471073F5DE}" scale="85" colorId="22">
      <selection activeCell="A30" sqref="A30:XFD30"/>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9"/>
      <headerFooter alignWithMargins="0"/>
    </customSheetView>
    <customSheetView guid="{139C5046-2F46-48F5-A0B9-76AEA7D78668}" scale="85" colorId="22">
      <selection activeCell="A30" sqref="A30:XFD30"/>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0"/>
      <headerFooter alignWithMargins="0"/>
    </customSheetView>
    <customSheetView guid="{B81AA01E-C0DE-4A87-A251-E1F5DB0B073A}" scale="85" colorId="22">
      <selection activeCell="A30" sqref="A30:XFD30"/>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1"/>
      <headerFooter alignWithMargins="0"/>
    </customSheetView>
  </customSheetViews>
  <printOptions horizontalCentered="1" verticalCentered="1"/>
  <pageMargins left="0.5" right="0.5" top="0.5" bottom="0.5" header="0.5" footer="0.5"/>
  <pageSetup scale="57" fitToWidth="2" fitToHeight="2" pageOrder="overThenDown" orientation="portrait" r:id="rId12"/>
  <headerFooter alignWithMargins="0"/>
  <rowBreaks count="1" manualBreakCount="1">
    <brk id="66" max="16"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topLeftCell="A91" colorId="22" zoomScale="85" zoomScaleNormal="85" workbookViewId="0">
      <selection activeCell="B3" sqref="B3"/>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2036</v>
      </c>
      <c r="B1" s="66"/>
      <c r="C1" s="261"/>
      <c r="D1" s="66" t="s">
        <v>3735</v>
      </c>
      <c r="E1" s="66"/>
      <c r="F1" s="263" t="s">
        <v>1579</v>
      </c>
      <c r="G1" s="66"/>
      <c r="H1" s="487" t="s">
        <v>2039</v>
      </c>
      <c r="I1" s="29" t="s">
        <v>2036</v>
      </c>
      <c r="J1" s="261"/>
      <c r="K1" s="261" t="s">
        <v>1529</v>
      </c>
      <c r="L1" s="261" t="s">
        <v>2038</v>
      </c>
      <c r="M1" s="66" t="s">
        <v>2039</v>
      </c>
      <c r="N1" s="67"/>
      <c r="O1" s="17"/>
    </row>
    <row r="2" spans="1:15">
      <c r="A2" s="72" t="str">
        <f>'Data Sheet'!$C$25</f>
        <v>Central Hudson Gas &amp; Electric</v>
      </c>
      <c r="B2" s="17"/>
      <c r="C2" s="81"/>
      <c r="D2" s="17" t="s">
        <v>1317</v>
      </c>
      <c r="E2" s="17"/>
      <c r="F2" s="98" t="s">
        <v>1238</v>
      </c>
      <c r="G2" s="17"/>
      <c r="H2" s="83"/>
      <c r="I2" s="72" t="str">
        <f>'Data Sheet'!$C$25</f>
        <v>Central Hudson Gas &amp; Electric</v>
      </c>
      <c r="J2" s="81"/>
      <c r="K2" s="81" t="s">
        <v>1317</v>
      </c>
      <c r="L2" s="81" t="s">
        <v>2041</v>
      </c>
      <c r="M2" s="17"/>
      <c r="N2" s="73"/>
      <c r="O2" s="17"/>
    </row>
    <row r="3" spans="1:15" ht="15" customHeight="1">
      <c r="A3" s="74"/>
      <c r="B3" s="77"/>
      <c r="C3" s="81"/>
      <c r="D3" s="17" t="s">
        <v>1318</v>
      </c>
      <c r="E3" s="17"/>
      <c r="F3" s="1580" t="str">
        <f>'Data Sheet'!$C$40</f>
        <v>4/15/2015</v>
      </c>
      <c r="G3" s="1581"/>
      <c r="H3" s="111" t="str">
        <f>'Data Sheet'!$C$38</f>
        <v>12/31/14</v>
      </c>
      <c r="I3" s="72"/>
      <c r="J3" s="81"/>
      <c r="K3" s="81" t="s">
        <v>1318</v>
      </c>
      <c r="L3" s="848" t="str">
        <f>'Data Sheet'!$C$40</f>
        <v>4/15/2015</v>
      </c>
      <c r="M3" s="105" t="str">
        <f>'Data Sheet'!$C$38</f>
        <v>12/31/14</v>
      </c>
      <c r="N3" s="73"/>
      <c r="O3" s="17"/>
    </row>
    <row r="4" spans="1:15" ht="15" customHeight="1">
      <c r="A4" s="488" t="s">
        <v>1239</v>
      </c>
      <c r="B4" s="75"/>
      <c r="C4" s="265"/>
      <c r="D4" s="265"/>
      <c r="E4" s="265"/>
      <c r="F4" s="265"/>
      <c r="G4" s="265"/>
      <c r="H4" s="266"/>
      <c r="I4" s="488" t="s">
        <v>1240</v>
      </c>
      <c r="J4" s="265"/>
      <c r="K4" s="265"/>
      <c r="L4" s="265"/>
      <c r="M4" s="265"/>
      <c r="N4" s="266"/>
      <c r="O4" s="17"/>
    </row>
    <row r="5" spans="1:15">
      <c r="A5" s="72"/>
      <c r="B5" s="17" t="s">
        <v>1241</v>
      </c>
      <c r="C5" s="17"/>
      <c r="D5" s="17"/>
      <c r="E5" s="17"/>
      <c r="F5" s="17"/>
      <c r="G5" s="17"/>
      <c r="H5" s="73"/>
      <c r="I5" s="72"/>
      <c r="J5" s="17"/>
      <c r="K5" s="17"/>
      <c r="L5" s="17"/>
      <c r="M5" s="17"/>
      <c r="N5" s="73"/>
      <c r="O5" s="17"/>
    </row>
    <row r="6" spans="1:15">
      <c r="A6" s="72"/>
      <c r="B6" s="17" t="s">
        <v>1011</v>
      </c>
      <c r="C6" s="17"/>
      <c r="D6" s="17"/>
      <c r="E6" s="17"/>
      <c r="F6" s="17"/>
      <c r="G6" s="17"/>
      <c r="H6" s="73"/>
      <c r="I6" s="72"/>
      <c r="J6" s="17"/>
      <c r="K6" s="17"/>
      <c r="L6" s="17"/>
      <c r="M6" s="17"/>
      <c r="N6" s="73"/>
      <c r="O6" s="17"/>
    </row>
    <row r="7" spans="1:15">
      <c r="A7" s="72"/>
      <c r="B7" s="17" t="s">
        <v>1012</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333" t="s">
        <v>1964</v>
      </c>
      <c r="B9" s="81"/>
      <c r="C9" s="81"/>
      <c r="D9" s="69" t="s">
        <v>2651</v>
      </c>
      <c r="E9" s="489"/>
      <c r="F9" s="79" t="s">
        <v>1013</v>
      </c>
      <c r="G9" s="489"/>
      <c r="H9" s="83"/>
      <c r="I9" s="72"/>
      <c r="J9" s="98"/>
      <c r="K9" s="105"/>
      <c r="L9" s="75" t="s">
        <v>1014</v>
      </c>
      <c r="M9" s="77"/>
      <c r="N9" s="271" t="s">
        <v>1964</v>
      </c>
      <c r="O9" s="17"/>
    </row>
    <row r="10" spans="1:15">
      <c r="A10" s="333" t="s">
        <v>1967</v>
      </c>
      <c r="B10" s="81"/>
      <c r="C10" s="348" t="s">
        <v>2075</v>
      </c>
      <c r="D10" s="75" t="s">
        <v>3481</v>
      </c>
      <c r="E10" s="385"/>
      <c r="F10" s="384" t="s">
        <v>1015</v>
      </c>
      <c r="G10" s="385"/>
      <c r="H10" s="83"/>
      <c r="I10" s="272" t="s">
        <v>2075</v>
      </c>
      <c r="J10" s="346" t="s">
        <v>1016</v>
      </c>
      <c r="K10" s="98"/>
      <c r="L10" s="17"/>
      <c r="M10" s="17"/>
      <c r="N10" s="271" t="s">
        <v>1967</v>
      </c>
      <c r="O10" s="17"/>
    </row>
    <row r="11" spans="1:15">
      <c r="A11" s="333"/>
      <c r="B11" s="348" t="s">
        <v>213</v>
      </c>
      <c r="C11" s="348" t="s">
        <v>1017</v>
      </c>
      <c r="D11" s="69" t="s">
        <v>213</v>
      </c>
      <c r="E11" s="78"/>
      <c r="F11" s="490" t="s">
        <v>213</v>
      </c>
      <c r="G11" s="78"/>
      <c r="H11" s="83"/>
      <c r="I11" s="272" t="s">
        <v>662</v>
      </c>
      <c r="J11" s="346" t="s">
        <v>2480</v>
      </c>
      <c r="K11" s="98"/>
      <c r="L11" s="17"/>
      <c r="M11" s="17"/>
      <c r="N11" s="271"/>
      <c r="O11" s="17"/>
    </row>
    <row r="12" spans="1:15">
      <c r="A12" s="333"/>
      <c r="B12" s="348" t="s">
        <v>2481</v>
      </c>
      <c r="C12" s="348" t="s">
        <v>643</v>
      </c>
      <c r="D12" s="347" t="s">
        <v>1967</v>
      </c>
      <c r="E12" s="786" t="s">
        <v>2079</v>
      </c>
      <c r="F12" s="786" t="s">
        <v>1967</v>
      </c>
      <c r="G12" s="786" t="s">
        <v>2079</v>
      </c>
      <c r="H12" s="271" t="s">
        <v>384</v>
      </c>
      <c r="I12" s="272" t="s">
        <v>2662</v>
      </c>
      <c r="J12" s="346" t="s">
        <v>2482</v>
      </c>
      <c r="K12" s="98"/>
      <c r="L12" s="17"/>
      <c r="M12" s="17"/>
      <c r="N12" s="271"/>
      <c r="O12" s="17"/>
    </row>
    <row r="13" spans="1:15">
      <c r="A13" s="334"/>
      <c r="B13" s="491" t="s">
        <v>3423</v>
      </c>
      <c r="C13" s="491" t="s">
        <v>3424</v>
      </c>
      <c r="D13" s="800" t="s">
        <v>3425</v>
      </c>
      <c r="E13" s="799" t="s">
        <v>3426</v>
      </c>
      <c r="F13" s="799" t="s">
        <v>2672</v>
      </c>
      <c r="G13" s="799" t="s">
        <v>2673</v>
      </c>
      <c r="H13" s="274" t="s">
        <v>2674</v>
      </c>
      <c r="I13" s="273" t="s">
        <v>2675</v>
      </c>
      <c r="J13" s="398" t="s">
        <v>2676</v>
      </c>
      <c r="K13" s="384"/>
      <c r="L13" s="75"/>
      <c r="M13" s="75"/>
      <c r="N13" s="274"/>
      <c r="O13" s="17"/>
    </row>
    <row r="14" spans="1:15">
      <c r="A14" s="333">
        <v>1</v>
      </c>
      <c r="B14" s="491" t="s">
        <v>210</v>
      </c>
      <c r="C14" s="492"/>
      <c r="D14" s="493"/>
      <c r="E14" s="492"/>
      <c r="F14" s="493"/>
      <c r="G14" s="492"/>
      <c r="H14" s="494"/>
      <c r="I14" s="495"/>
      <c r="J14" s="496"/>
      <c r="K14" s="497"/>
      <c r="L14" s="498"/>
      <c r="M14" s="498"/>
      <c r="N14" s="271">
        <v>1</v>
      </c>
      <c r="O14" s="17"/>
    </row>
    <row r="15" spans="1:15">
      <c r="A15" s="333">
        <v>2</v>
      </c>
      <c r="B15" s="348" t="s">
        <v>2483</v>
      </c>
      <c r="C15" s="447"/>
      <c r="D15" s="78"/>
      <c r="E15" s="447"/>
      <c r="F15" s="78"/>
      <c r="G15" s="447"/>
      <c r="H15" s="387"/>
      <c r="I15" s="480">
        <f t="shared" ref="I15:I25" si="0">C15+E15-G15+H15</f>
        <v>0</v>
      </c>
      <c r="J15" s="98"/>
      <c r="K15" s="497"/>
      <c r="L15" s="498"/>
      <c r="M15" s="498"/>
      <c r="N15" s="271">
        <v>2</v>
      </c>
      <c r="O15" s="17"/>
    </row>
    <row r="16" spans="1:15">
      <c r="A16" s="333">
        <v>3</v>
      </c>
      <c r="B16" s="348" t="s">
        <v>2484</v>
      </c>
      <c r="C16" s="430"/>
      <c r="D16" s="78"/>
      <c r="E16" s="430"/>
      <c r="F16" s="78"/>
      <c r="G16" s="430"/>
      <c r="H16" s="499"/>
      <c r="I16" s="427">
        <f t="shared" si="0"/>
        <v>0</v>
      </c>
      <c r="J16" s="98"/>
      <c r="K16" s="497"/>
      <c r="L16" s="498"/>
      <c r="M16" s="498"/>
      <c r="N16" s="271">
        <v>3</v>
      </c>
      <c r="O16" s="17"/>
    </row>
    <row r="17" spans="1:15">
      <c r="A17" s="333">
        <v>4</v>
      </c>
      <c r="B17" s="348" t="s">
        <v>2485</v>
      </c>
      <c r="C17" s="430"/>
      <c r="D17" s="78"/>
      <c r="E17" s="430"/>
      <c r="F17" s="78"/>
      <c r="G17" s="430"/>
      <c r="H17" s="499"/>
      <c r="I17" s="427">
        <f t="shared" si="0"/>
        <v>0</v>
      </c>
      <c r="J17" s="98"/>
      <c r="K17" s="497"/>
      <c r="L17" s="498"/>
      <c r="M17" s="498"/>
      <c r="N17" s="271">
        <v>4</v>
      </c>
      <c r="O17" s="17"/>
    </row>
    <row r="18" spans="1:15">
      <c r="A18" s="333">
        <v>5</v>
      </c>
      <c r="B18" s="348" t="s">
        <v>2486</v>
      </c>
      <c r="C18" s="430">
        <v>268000</v>
      </c>
      <c r="D18" s="78"/>
      <c r="E18" s="430"/>
      <c r="F18" s="78">
        <v>420</v>
      </c>
      <c r="G18" s="430">
        <v>124000</v>
      </c>
      <c r="H18" s="499"/>
      <c r="I18" s="427">
        <f t="shared" si="0"/>
        <v>144000</v>
      </c>
      <c r="J18" s="98" t="s">
        <v>5072</v>
      </c>
      <c r="K18" s="497"/>
      <c r="L18" s="498"/>
      <c r="M18" s="498"/>
      <c r="N18" s="271">
        <v>5</v>
      </c>
      <c r="O18" s="17"/>
    </row>
    <row r="19" spans="1:15">
      <c r="A19" s="333">
        <v>6</v>
      </c>
      <c r="B19" s="81"/>
      <c r="C19" s="430"/>
      <c r="D19" s="78"/>
      <c r="E19" s="430"/>
      <c r="F19" s="78"/>
      <c r="G19" s="430"/>
      <c r="H19" s="499"/>
      <c r="I19" s="427">
        <f t="shared" si="0"/>
        <v>0</v>
      </c>
      <c r="J19" s="98"/>
      <c r="K19" s="497"/>
      <c r="L19" s="498"/>
      <c r="M19" s="498"/>
      <c r="N19" s="271">
        <v>6</v>
      </c>
      <c r="O19" s="17"/>
    </row>
    <row r="20" spans="1:15">
      <c r="A20" s="333">
        <v>7</v>
      </c>
      <c r="B20" s="81"/>
      <c r="C20" s="430"/>
      <c r="D20" s="78"/>
      <c r="E20" s="430"/>
      <c r="F20" s="78"/>
      <c r="G20" s="430"/>
      <c r="H20" s="499"/>
      <c r="I20" s="427">
        <f t="shared" si="0"/>
        <v>0</v>
      </c>
      <c r="J20" s="98"/>
      <c r="K20" s="497"/>
      <c r="L20" s="498"/>
      <c r="M20" s="498"/>
      <c r="N20" s="271">
        <v>7</v>
      </c>
      <c r="O20" s="17"/>
    </row>
    <row r="21" spans="1:15">
      <c r="A21" s="333">
        <v>8</v>
      </c>
      <c r="B21" s="500"/>
      <c r="C21" s="430"/>
      <c r="D21" s="386"/>
      <c r="E21" s="430"/>
      <c r="F21" s="386"/>
      <c r="G21" s="430"/>
      <c r="H21" s="499"/>
      <c r="I21" s="427">
        <f t="shared" si="0"/>
        <v>0</v>
      </c>
      <c r="J21" s="98"/>
      <c r="K21" s="497"/>
      <c r="L21" s="498"/>
      <c r="M21" s="498"/>
      <c r="N21" s="271">
        <v>8</v>
      </c>
      <c r="O21" s="17"/>
    </row>
    <row r="22" spans="1:15">
      <c r="A22" s="333">
        <v>9</v>
      </c>
      <c r="B22" s="500"/>
      <c r="C22" s="430"/>
      <c r="D22" s="386"/>
      <c r="E22" s="430"/>
      <c r="F22" s="386"/>
      <c r="G22" s="430"/>
      <c r="H22" s="499"/>
      <c r="I22" s="427">
        <f t="shared" si="0"/>
        <v>0</v>
      </c>
      <c r="J22" s="98"/>
      <c r="K22" s="497"/>
      <c r="L22" s="498"/>
      <c r="M22" s="498"/>
      <c r="N22" s="271">
        <v>9</v>
      </c>
      <c r="O22" s="17"/>
    </row>
    <row r="23" spans="1:15">
      <c r="A23" s="333">
        <v>10</v>
      </c>
      <c r="B23" s="500"/>
      <c r="C23" s="430"/>
      <c r="D23" s="386"/>
      <c r="E23" s="430"/>
      <c r="F23" s="386"/>
      <c r="G23" s="430"/>
      <c r="H23" s="499"/>
      <c r="I23" s="427">
        <f t="shared" si="0"/>
        <v>0</v>
      </c>
      <c r="J23" s="98"/>
      <c r="K23" s="497"/>
      <c r="L23" s="498"/>
      <c r="M23" s="498"/>
      <c r="N23" s="271">
        <v>10</v>
      </c>
      <c r="O23" s="17"/>
    </row>
    <row r="24" spans="1:15">
      <c r="A24" s="333">
        <v>11</v>
      </c>
      <c r="B24" s="81"/>
      <c r="C24" s="430"/>
      <c r="D24" s="78"/>
      <c r="E24" s="430"/>
      <c r="F24" s="78"/>
      <c r="G24" s="430"/>
      <c r="H24" s="499"/>
      <c r="I24" s="427">
        <f t="shared" si="0"/>
        <v>0</v>
      </c>
      <c r="J24" s="98"/>
      <c r="K24" s="497"/>
      <c r="L24" s="498"/>
      <c r="M24" s="498"/>
      <c r="N24" s="271">
        <v>11</v>
      </c>
      <c r="O24" s="17"/>
    </row>
    <row r="25" spans="1:15">
      <c r="A25" s="333">
        <v>12</v>
      </c>
      <c r="B25" s="807" t="s">
        <v>2487</v>
      </c>
      <c r="C25" s="286">
        <f>SUM(C15:C24)</f>
        <v>268000</v>
      </c>
      <c r="D25" s="283"/>
      <c r="E25" s="286">
        <f>SUM(E15:E24)</f>
        <v>0</v>
      </c>
      <c r="F25" s="283"/>
      <c r="G25" s="286">
        <f>SUM(G15:G24)</f>
        <v>124000</v>
      </c>
      <c r="H25" s="284">
        <f>SUM(H15:H24)</f>
        <v>0</v>
      </c>
      <c r="I25" s="501">
        <f t="shared" si="0"/>
        <v>144000</v>
      </c>
      <c r="J25" s="502"/>
      <c r="K25" s="497"/>
      <c r="L25" s="17"/>
      <c r="M25" s="17"/>
      <c r="N25" s="271">
        <v>12</v>
      </c>
      <c r="O25" s="17"/>
    </row>
    <row r="26" spans="1:15">
      <c r="A26" s="333">
        <v>13</v>
      </c>
      <c r="B26" s="491" t="s">
        <v>211</v>
      </c>
      <c r="C26" s="503"/>
      <c r="D26" s="504"/>
      <c r="E26" s="503"/>
      <c r="F26" s="504"/>
      <c r="G26" s="503"/>
      <c r="H26" s="505"/>
      <c r="I26" s="506"/>
      <c r="J26" s="507"/>
      <c r="K26" s="98"/>
      <c r="L26" s="17"/>
      <c r="M26" s="17"/>
      <c r="N26" s="271">
        <v>13</v>
      </c>
      <c r="O26" s="17"/>
    </row>
    <row r="27" spans="1:15">
      <c r="A27" s="333">
        <v>14</v>
      </c>
      <c r="B27" s="348" t="s">
        <v>2483</v>
      </c>
      <c r="C27" s="430"/>
      <c r="D27" s="78"/>
      <c r="E27" s="430"/>
      <c r="F27" s="78"/>
      <c r="G27" s="430"/>
      <c r="H27" s="499"/>
      <c r="I27" s="427">
        <f t="shared" ref="I27:I37" si="1">C27+E27-G27+H27</f>
        <v>0</v>
      </c>
      <c r="J27" s="98"/>
      <c r="K27" s="497"/>
      <c r="L27" s="498"/>
      <c r="M27" s="498"/>
      <c r="N27" s="271">
        <v>14</v>
      </c>
      <c r="O27" s="17"/>
    </row>
    <row r="28" spans="1:15">
      <c r="A28" s="333">
        <v>15</v>
      </c>
      <c r="B28" s="348" t="s">
        <v>2484</v>
      </c>
      <c r="C28" s="430"/>
      <c r="D28" s="78"/>
      <c r="E28" s="430"/>
      <c r="F28" s="78"/>
      <c r="G28" s="430"/>
      <c r="H28" s="499"/>
      <c r="I28" s="427">
        <f t="shared" si="1"/>
        <v>0</v>
      </c>
      <c r="J28" s="98"/>
      <c r="K28" s="98"/>
      <c r="L28" s="17"/>
      <c r="M28" s="17"/>
      <c r="N28" s="271">
        <v>15</v>
      </c>
      <c r="O28" s="17"/>
    </row>
    <row r="29" spans="1:15">
      <c r="A29" s="333">
        <v>16</v>
      </c>
      <c r="B29" s="348" t="s">
        <v>2485</v>
      </c>
      <c r="C29" s="430"/>
      <c r="D29" s="78"/>
      <c r="E29" s="430"/>
      <c r="F29" s="78"/>
      <c r="G29" s="430"/>
      <c r="H29" s="499"/>
      <c r="I29" s="427">
        <f t="shared" si="1"/>
        <v>0</v>
      </c>
      <c r="J29" s="98"/>
      <c r="K29" s="98"/>
      <c r="L29" s="17"/>
      <c r="M29" s="17"/>
      <c r="N29" s="271">
        <v>16</v>
      </c>
      <c r="O29" s="17"/>
    </row>
    <row r="30" spans="1:15">
      <c r="A30" s="333">
        <v>17</v>
      </c>
      <c r="B30" s="348" t="s">
        <v>2486</v>
      </c>
      <c r="C30" s="430">
        <v>30000</v>
      </c>
      <c r="D30" s="78"/>
      <c r="E30" s="430"/>
      <c r="F30" s="78">
        <v>420</v>
      </c>
      <c r="G30" s="430">
        <v>19000</v>
      </c>
      <c r="H30" s="499"/>
      <c r="I30" s="427">
        <f t="shared" si="1"/>
        <v>11000</v>
      </c>
      <c r="J30" s="98" t="s">
        <v>5072</v>
      </c>
      <c r="K30" s="98"/>
      <c r="L30" s="17"/>
      <c r="M30" s="17"/>
      <c r="N30" s="271">
        <v>17</v>
      </c>
      <c r="O30" s="17"/>
    </row>
    <row r="31" spans="1:15">
      <c r="A31" s="333">
        <v>18</v>
      </c>
      <c r="B31" s="500"/>
      <c r="C31" s="430"/>
      <c r="D31" s="386"/>
      <c r="E31" s="430"/>
      <c r="F31" s="386"/>
      <c r="G31" s="430"/>
      <c r="H31" s="499"/>
      <c r="I31" s="427">
        <f t="shared" si="1"/>
        <v>0</v>
      </c>
      <c r="J31" s="98"/>
      <c r="K31" s="98"/>
      <c r="L31" s="17"/>
      <c r="M31" s="17"/>
      <c r="N31" s="271">
        <v>18</v>
      </c>
      <c r="O31" s="17"/>
    </row>
    <row r="32" spans="1:15">
      <c r="A32" s="333">
        <v>19</v>
      </c>
      <c r="B32" s="81"/>
      <c r="C32" s="430"/>
      <c r="D32" s="386"/>
      <c r="E32" s="430"/>
      <c r="F32" s="386"/>
      <c r="G32" s="430"/>
      <c r="H32" s="499"/>
      <c r="I32" s="427">
        <f t="shared" si="1"/>
        <v>0</v>
      </c>
      <c r="J32" s="98"/>
      <c r="K32" s="98"/>
      <c r="L32" s="17"/>
      <c r="M32" s="17"/>
      <c r="N32" s="271">
        <v>19</v>
      </c>
      <c r="O32" s="17"/>
    </row>
    <row r="33" spans="1:15">
      <c r="A33" s="333">
        <v>20</v>
      </c>
      <c r="B33" s="81"/>
      <c r="C33" s="430"/>
      <c r="D33" s="386"/>
      <c r="E33" s="430"/>
      <c r="F33" s="386"/>
      <c r="G33" s="430"/>
      <c r="H33" s="382"/>
      <c r="I33" s="427">
        <f t="shared" si="1"/>
        <v>0</v>
      </c>
      <c r="J33" s="98"/>
      <c r="K33" s="98"/>
      <c r="L33" s="17"/>
      <c r="M33" s="17"/>
      <c r="N33" s="271">
        <v>20</v>
      </c>
      <c r="O33" s="17"/>
    </row>
    <row r="34" spans="1:15">
      <c r="A34" s="333">
        <v>21</v>
      </c>
      <c r="B34" s="500"/>
      <c r="C34" s="447"/>
      <c r="D34" s="386"/>
      <c r="E34" s="447"/>
      <c r="F34" s="386"/>
      <c r="G34" s="447"/>
      <c r="H34" s="387"/>
      <c r="I34" s="427">
        <f t="shared" si="1"/>
        <v>0</v>
      </c>
      <c r="J34" s="508"/>
      <c r="K34" s="497"/>
      <c r="L34" s="17"/>
      <c r="M34" s="17"/>
      <c r="N34" s="271">
        <v>21</v>
      </c>
      <c r="O34" s="17"/>
    </row>
    <row r="35" spans="1:15">
      <c r="A35" s="333" t="s">
        <v>677</v>
      </c>
      <c r="B35" s="500"/>
      <c r="C35" s="447"/>
      <c r="D35" s="386"/>
      <c r="E35" s="447"/>
      <c r="F35" s="386"/>
      <c r="G35" s="447"/>
      <c r="H35" s="387"/>
      <c r="I35" s="427">
        <f t="shared" si="1"/>
        <v>0</v>
      </c>
      <c r="J35" s="508"/>
      <c r="K35" s="497"/>
      <c r="L35" s="17"/>
      <c r="M35" s="17"/>
      <c r="N35" s="271" t="s">
        <v>677</v>
      </c>
      <c r="O35" s="17"/>
    </row>
    <row r="36" spans="1:15">
      <c r="A36" s="333">
        <v>23</v>
      </c>
      <c r="B36" s="81"/>
      <c r="C36" s="447"/>
      <c r="D36" s="78"/>
      <c r="E36" s="447"/>
      <c r="F36" s="78"/>
      <c r="G36" s="447"/>
      <c r="H36" s="509"/>
      <c r="I36" s="427">
        <f t="shared" si="1"/>
        <v>0</v>
      </c>
      <c r="J36" s="98"/>
      <c r="K36" s="98"/>
      <c r="L36" s="17"/>
      <c r="M36" s="17"/>
      <c r="N36" s="271">
        <v>23</v>
      </c>
      <c r="O36" s="17"/>
    </row>
    <row r="37" spans="1:15">
      <c r="A37" s="333">
        <v>24</v>
      </c>
      <c r="B37" s="807" t="s">
        <v>2487</v>
      </c>
      <c r="C37" s="286">
        <f>SUM(C27:C36)</f>
        <v>30000</v>
      </c>
      <c r="D37" s="283"/>
      <c r="E37" s="286">
        <f>SUM(E27:E36)</f>
        <v>0</v>
      </c>
      <c r="F37" s="283"/>
      <c r="G37" s="286">
        <f>SUM(G27:G36)</f>
        <v>19000</v>
      </c>
      <c r="H37" s="284">
        <f>SUM(H27:H36)</f>
        <v>0</v>
      </c>
      <c r="I37" s="501">
        <f t="shared" si="1"/>
        <v>11000</v>
      </c>
      <c r="J37" s="502"/>
      <c r="K37" s="497"/>
      <c r="L37" s="17"/>
      <c r="M37" s="17"/>
      <c r="N37" s="271">
        <v>24</v>
      </c>
      <c r="O37" s="17"/>
    </row>
    <row r="38" spans="1:15">
      <c r="A38" s="333">
        <v>25</v>
      </c>
      <c r="B38" s="491" t="s">
        <v>2488</v>
      </c>
      <c r="C38" s="503"/>
      <c r="D38" s="504"/>
      <c r="E38" s="503"/>
      <c r="F38" s="504"/>
      <c r="G38" s="503"/>
      <c r="H38" s="505"/>
      <c r="I38" s="506"/>
      <c r="J38" s="507"/>
      <c r="K38" s="98"/>
      <c r="L38" s="17"/>
      <c r="M38" s="17"/>
      <c r="N38" s="271">
        <v>25</v>
      </c>
      <c r="O38" s="17"/>
    </row>
    <row r="39" spans="1:15">
      <c r="A39" s="333">
        <v>26</v>
      </c>
      <c r="B39" s="348" t="s">
        <v>2483</v>
      </c>
      <c r="C39" s="430"/>
      <c r="D39" s="78"/>
      <c r="E39" s="430"/>
      <c r="F39" s="78"/>
      <c r="G39" s="430"/>
      <c r="H39" s="499"/>
      <c r="I39" s="427">
        <f t="shared" ref="I39:I49" si="2">C39+E39-G39+H39</f>
        <v>0</v>
      </c>
      <c r="J39" s="98"/>
      <c r="K39" s="98"/>
      <c r="L39" s="17"/>
      <c r="M39" s="17"/>
      <c r="N39" s="271">
        <v>26</v>
      </c>
      <c r="O39" s="17"/>
    </row>
    <row r="40" spans="1:15">
      <c r="A40" s="333">
        <v>27</v>
      </c>
      <c r="B40" s="348" t="s">
        <v>2484</v>
      </c>
      <c r="C40" s="430"/>
      <c r="D40" s="78"/>
      <c r="E40" s="430"/>
      <c r="F40" s="78"/>
      <c r="G40" s="430"/>
      <c r="H40" s="499"/>
      <c r="I40" s="427">
        <f t="shared" si="2"/>
        <v>0</v>
      </c>
      <c r="J40" s="98"/>
      <c r="K40" s="98"/>
      <c r="L40" s="17"/>
      <c r="M40" s="17"/>
      <c r="N40" s="271">
        <v>27</v>
      </c>
      <c r="O40" s="17"/>
    </row>
    <row r="41" spans="1:15">
      <c r="A41" s="333">
        <v>28</v>
      </c>
      <c r="B41" s="348" t="s">
        <v>2485</v>
      </c>
      <c r="C41" s="430"/>
      <c r="D41" s="78"/>
      <c r="E41" s="430"/>
      <c r="F41" s="78"/>
      <c r="G41" s="430"/>
      <c r="H41" s="499"/>
      <c r="I41" s="427">
        <f t="shared" si="2"/>
        <v>0</v>
      </c>
      <c r="J41" s="98"/>
      <c r="K41" s="98"/>
      <c r="L41" s="17"/>
      <c r="M41" s="17"/>
      <c r="N41" s="271">
        <v>28</v>
      </c>
      <c r="O41" s="17"/>
    </row>
    <row r="42" spans="1:15">
      <c r="A42" s="333">
        <v>29</v>
      </c>
      <c r="B42" s="348" t="s">
        <v>2483</v>
      </c>
      <c r="C42" s="430"/>
      <c r="D42" s="78"/>
      <c r="E42" s="430"/>
      <c r="F42" s="78"/>
      <c r="G42" s="430"/>
      <c r="H42" s="499"/>
      <c r="I42" s="427">
        <f t="shared" si="2"/>
        <v>0</v>
      </c>
      <c r="J42" s="98"/>
      <c r="K42" s="98"/>
      <c r="L42" s="17"/>
      <c r="M42" s="17"/>
      <c r="N42" s="271">
        <v>29</v>
      </c>
      <c r="O42" s="17"/>
    </row>
    <row r="43" spans="1:15">
      <c r="A43" s="333">
        <v>30</v>
      </c>
      <c r="B43" s="81"/>
      <c r="C43" s="430"/>
      <c r="D43" s="78"/>
      <c r="E43" s="430"/>
      <c r="F43" s="78"/>
      <c r="G43" s="430"/>
      <c r="H43" s="499"/>
      <c r="I43" s="427">
        <f t="shared" si="2"/>
        <v>0</v>
      </c>
      <c r="J43" s="98"/>
      <c r="K43" s="98"/>
      <c r="L43" s="17"/>
      <c r="M43" s="17"/>
      <c r="N43" s="271">
        <v>30</v>
      </c>
      <c r="O43" s="17"/>
    </row>
    <row r="44" spans="1:15">
      <c r="A44" s="333">
        <v>31</v>
      </c>
      <c r="B44" s="81"/>
      <c r="C44" s="430"/>
      <c r="D44" s="78"/>
      <c r="E44" s="430"/>
      <c r="F44" s="78"/>
      <c r="G44" s="430"/>
      <c r="H44" s="499"/>
      <c r="I44" s="427">
        <f t="shared" si="2"/>
        <v>0</v>
      </c>
      <c r="J44" s="98"/>
      <c r="K44" s="98"/>
      <c r="L44" s="17"/>
      <c r="M44" s="17"/>
      <c r="N44" s="271">
        <v>31</v>
      </c>
      <c r="O44" s="17"/>
    </row>
    <row r="45" spans="1:15">
      <c r="A45" s="333">
        <v>32</v>
      </c>
      <c r="B45" s="81"/>
      <c r="C45" s="430"/>
      <c r="D45" s="78"/>
      <c r="E45" s="430"/>
      <c r="F45" s="78"/>
      <c r="G45" s="430"/>
      <c r="H45" s="499"/>
      <c r="I45" s="427">
        <f t="shared" si="2"/>
        <v>0</v>
      </c>
      <c r="J45" s="98"/>
      <c r="K45" s="98"/>
      <c r="L45" s="17"/>
      <c r="M45" s="17"/>
      <c r="N45" s="271">
        <v>32</v>
      </c>
      <c r="O45" s="17"/>
    </row>
    <row r="46" spans="1:15">
      <c r="A46" s="333">
        <v>33</v>
      </c>
      <c r="B46" s="81"/>
      <c r="C46" s="430"/>
      <c r="D46" s="78"/>
      <c r="E46" s="430"/>
      <c r="F46" s="78"/>
      <c r="G46" s="430"/>
      <c r="H46" s="499"/>
      <c r="I46" s="427">
        <f t="shared" si="2"/>
        <v>0</v>
      </c>
      <c r="J46" s="98"/>
      <c r="K46" s="98"/>
      <c r="L46" s="17"/>
      <c r="M46" s="17"/>
      <c r="N46" s="271">
        <v>33</v>
      </c>
      <c r="O46" s="17"/>
    </row>
    <row r="47" spans="1:15">
      <c r="A47" s="333">
        <v>34</v>
      </c>
      <c r="B47" s="81"/>
      <c r="C47" s="430"/>
      <c r="D47" s="78"/>
      <c r="E47" s="430"/>
      <c r="F47" s="78"/>
      <c r="G47" s="430"/>
      <c r="H47" s="499"/>
      <c r="I47" s="427">
        <f t="shared" si="2"/>
        <v>0</v>
      </c>
      <c r="J47" s="98"/>
      <c r="K47" s="98"/>
      <c r="L47" s="17"/>
      <c r="M47" s="17"/>
      <c r="N47" s="271">
        <v>34</v>
      </c>
      <c r="O47" s="17"/>
    </row>
    <row r="48" spans="1:15">
      <c r="A48" s="333">
        <v>35</v>
      </c>
      <c r="B48" s="81"/>
      <c r="C48" s="430"/>
      <c r="D48" s="78"/>
      <c r="E48" s="430"/>
      <c r="F48" s="78"/>
      <c r="G48" s="430"/>
      <c r="H48" s="499"/>
      <c r="I48" s="427">
        <f t="shared" si="2"/>
        <v>0</v>
      </c>
      <c r="J48" s="98"/>
      <c r="K48" s="98"/>
      <c r="L48" s="17"/>
      <c r="M48" s="17"/>
      <c r="N48" s="271">
        <v>35</v>
      </c>
      <c r="O48" s="17"/>
    </row>
    <row r="49" spans="1:15">
      <c r="A49" s="333">
        <v>36</v>
      </c>
      <c r="B49" s="807" t="s">
        <v>2487</v>
      </c>
      <c r="C49" s="286">
        <f>SUM(C39:C48)</f>
        <v>0</v>
      </c>
      <c r="D49" s="283"/>
      <c r="E49" s="286">
        <f>SUM(E39:E48)</f>
        <v>0</v>
      </c>
      <c r="F49" s="283"/>
      <c r="G49" s="286">
        <f>SUM(G39:G48)</f>
        <v>0</v>
      </c>
      <c r="H49" s="284">
        <f>SUM(H39:H48)</f>
        <v>0</v>
      </c>
      <c r="I49" s="501">
        <f t="shared" si="2"/>
        <v>0</v>
      </c>
      <c r="J49" s="502"/>
      <c r="K49" s="497"/>
      <c r="L49" s="17"/>
      <c r="M49" s="17"/>
      <c r="N49" s="271">
        <v>36</v>
      </c>
      <c r="O49" s="17"/>
    </row>
    <row r="50" spans="1:15">
      <c r="A50" s="333">
        <v>37</v>
      </c>
      <c r="B50" s="491" t="s">
        <v>2489</v>
      </c>
      <c r="C50" s="503"/>
      <c r="D50" s="504"/>
      <c r="E50" s="503"/>
      <c r="F50" s="504"/>
      <c r="G50" s="503"/>
      <c r="H50" s="505"/>
      <c r="I50" s="506"/>
      <c r="J50" s="507"/>
      <c r="K50" s="98"/>
      <c r="L50" s="17"/>
      <c r="M50" s="17"/>
      <c r="N50" s="271">
        <v>37</v>
      </c>
      <c r="O50" s="17"/>
    </row>
    <row r="51" spans="1:15">
      <c r="A51" s="333">
        <v>38</v>
      </c>
      <c r="B51" s="348" t="s">
        <v>2483</v>
      </c>
      <c r="C51" s="447"/>
      <c r="D51" s="78"/>
      <c r="E51" s="447"/>
      <c r="F51" s="78"/>
      <c r="G51" s="447"/>
      <c r="H51" s="509"/>
      <c r="I51" s="480">
        <f t="shared" ref="I51:I59" si="3">C51+E51-G51+H51</f>
        <v>0</v>
      </c>
      <c r="J51" s="98"/>
      <c r="K51" s="98"/>
      <c r="L51" s="17"/>
      <c r="M51" s="17"/>
      <c r="N51" s="271">
        <v>38</v>
      </c>
      <c r="O51" s="17"/>
    </row>
    <row r="52" spans="1:15">
      <c r="A52" s="333">
        <v>39</v>
      </c>
      <c r="B52" s="348" t="s">
        <v>2484</v>
      </c>
      <c r="C52" s="430"/>
      <c r="D52" s="78"/>
      <c r="E52" s="430"/>
      <c r="F52" s="78"/>
      <c r="G52" s="430"/>
      <c r="H52" s="499"/>
      <c r="I52" s="427">
        <f t="shared" si="3"/>
        <v>0</v>
      </c>
      <c r="J52" s="98"/>
      <c r="K52" s="98"/>
      <c r="L52" s="17"/>
      <c r="M52" s="17"/>
      <c r="N52" s="271">
        <v>39</v>
      </c>
      <c r="O52" s="17"/>
    </row>
    <row r="53" spans="1:15">
      <c r="A53" s="333">
        <v>40</v>
      </c>
      <c r="B53" s="348" t="s">
        <v>2485</v>
      </c>
      <c r="C53" s="430"/>
      <c r="D53" s="78"/>
      <c r="E53" s="430"/>
      <c r="F53" s="78"/>
      <c r="G53" s="430"/>
      <c r="H53" s="499"/>
      <c r="I53" s="427">
        <f t="shared" si="3"/>
        <v>0</v>
      </c>
      <c r="J53" s="98"/>
      <c r="K53" s="98"/>
      <c r="L53" s="17"/>
      <c r="M53" s="17"/>
      <c r="N53" s="271">
        <v>40</v>
      </c>
      <c r="O53" s="17"/>
    </row>
    <row r="54" spans="1:15">
      <c r="A54" s="333">
        <v>41</v>
      </c>
      <c r="B54" s="348" t="s">
        <v>2486</v>
      </c>
      <c r="C54" s="430"/>
      <c r="D54" s="78"/>
      <c r="E54" s="430"/>
      <c r="F54" s="78"/>
      <c r="G54" s="430"/>
      <c r="H54" s="499"/>
      <c r="I54" s="427">
        <f t="shared" si="3"/>
        <v>0</v>
      </c>
      <c r="J54" s="98"/>
      <c r="K54" s="98"/>
      <c r="L54" s="17"/>
      <c r="M54" s="17"/>
      <c r="N54" s="271">
        <v>41</v>
      </c>
      <c r="O54" s="17"/>
    </row>
    <row r="55" spans="1:15">
      <c r="A55" s="333">
        <v>42</v>
      </c>
      <c r="B55" s="81"/>
      <c r="C55" s="430"/>
      <c r="D55" s="78"/>
      <c r="E55" s="430"/>
      <c r="F55" s="78"/>
      <c r="G55" s="430"/>
      <c r="H55" s="499"/>
      <c r="I55" s="427">
        <f t="shared" si="3"/>
        <v>0</v>
      </c>
      <c r="J55" s="98"/>
      <c r="K55" s="98"/>
      <c r="L55" s="17"/>
      <c r="M55" s="17"/>
      <c r="N55" s="271">
        <v>42</v>
      </c>
      <c r="O55" s="17"/>
    </row>
    <row r="56" spans="1:15">
      <c r="A56" s="333">
        <v>43</v>
      </c>
      <c r="B56" s="81"/>
      <c r="C56" s="430"/>
      <c r="D56" s="78"/>
      <c r="E56" s="430"/>
      <c r="F56" s="78"/>
      <c r="G56" s="430"/>
      <c r="H56" s="499"/>
      <c r="I56" s="427">
        <f t="shared" si="3"/>
        <v>0</v>
      </c>
      <c r="J56" s="98"/>
      <c r="K56" s="98"/>
      <c r="L56" s="17"/>
      <c r="M56" s="17"/>
      <c r="N56" s="271">
        <v>43</v>
      </c>
      <c r="O56" s="17"/>
    </row>
    <row r="57" spans="1:15">
      <c r="A57" s="333">
        <v>44</v>
      </c>
      <c r="B57" s="81"/>
      <c r="C57" s="430"/>
      <c r="D57" s="78"/>
      <c r="E57" s="430"/>
      <c r="F57" s="78"/>
      <c r="G57" s="430"/>
      <c r="H57" s="499"/>
      <c r="I57" s="427">
        <f t="shared" si="3"/>
        <v>0</v>
      </c>
      <c r="J57" s="98"/>
      <c r="K57" s="98"/>
      <c r="L57" s="17"/>
      <c r="M57" s="17"/>
      <c r="N57" s="271">
        <v>44</v>
      </c>
      <c r="O57" s="17"/>
    </row>
    <row r="58" spans="1:15">
      <c r="A58" s="333">
        <v>45</v>
      </c>
      <c r="B58" s="81"/>
      <c r="C58" s="430"/>
      <c r="D58" s="78"/>
      <c r="E58" s="430"/>
      <c r="F58" s="78"/>
      <c r="G58" s="430"/>
      <c r="H58" s="499"/>
      <c r="I58" s="427">
        <f t="shared" si="3"/>
        <v>0</v>
      </c>
      <c r="J58" s="98"/>
      <c r="K58" s="98"/>
      <c r="L58" s="17"/>
      <c r="M58" s="17"/>
      <c r="N58" s="271">
        <v>45</v>
      </c>
      <c r="O58" s="17"/>
    </row>
    <row r="59" spans="1:15">
      <c r="A59" s="333">
        <v>46</v>
      </c>
      <c r="B59" s="81"/>
      <c r="C59" s="430"/>
      <c r="D59" s="78"/>
      <c r="E59" s="430"/>
      <c r="F59" s="78"/>
      <c r="G59" s="430"/>
      <c r="H59" s="499"/>
      <c r="I59" s="427">
        <f t="shared" si="3"/>
        <v>0</v>
      </c>
      <c r="J59" s="98"/>
      <c r="K59" s="98"/>
      <c r="L59" s="17"/>
      <c r="M59" s="17"/>
      <c r="N59" s="271">
        <v>46</v>
      </c>
      <c r="O59" s="17"/>
    </row>
    <row r="60" spans="1:15">
      <c r="A60" s="333">
        <v>47</v>
      </c>
      <c r="B60" s="807" t="s">
        <v>2487</v>
      </c>
      <c r="C60" s="286">
        <f>SUM(C51:C59)</f>
        <v>0</v>
      </c>
      <c r="D60" s="283"/>
      <c r="E60" s="286">
        <f>SUM(E51:E59)</f>
        <v>0</v>
      </c>
      <c r="F60" s="283"/>
      <c r="G60" s="286">
        <f>SUM(G51:G59)</f>
        <v>0</v>
      </c>
      <c r="H60" s="284">
        <f>SUM(H51:H59)</f>
        <v>0</v>
      </c>
      <c r="I60" s="285">
        <f>SUM(I51:I59)</f>
        <v>0</v>
      </c>
      <c r="J60" s="276"/>
      <c r="K60" s="98"/>
      <c r="L60" s="17"/>
      <c r="M60" s="17"/>
      <c r="N60" s="271">
        <v>47</v>
      </c>
      <c r="O60" s="17"/>
    </row>
    <row r="61" spans="1:15" ht="15.75" thickBot="1">
      <c r="A61" s="341">
        <v>48</v>
      </c>
      <c r="B61" s="808" t="s">
        <v>209</v>
      </c>
      <c r="C61" s="510">
        <f>C25+C37+C49+C60</f>
        <v>298000</v>
      </c>
      <c r="D61" s="511"/>
      <c r="E61" s="510">
        <f>E25+E37+E49+E60</f>
        <v>0</v>
      </c>
      <c r="F61" s="511"/>
      <c r="G61" s="510">
        <f>G25+G37+G49+G60</f>
        <v>143000</v>
      </c>
      <c r="H61" s="397">
        <f>H25+H37+H49+H60</f>
        <v>0</v>
      </c>
      <c r="I61" s="512">
        <f>C61+E61-G61+H61</f>
        <v>155000</v>
      </c>
      <c r="J61" s="395"/>
      <c r="K61" s="395"/>
      <c r="L61" s="113"/>
      <c r="M61" s="113"/>
      <c r="N61" s="312">
        <v>48</v>
      </c>
      <c r="O61" s="17"/>
    </row>
    <row r="62" spans="1:15">
      <c r="A62" s="17"/>
      <c r="B62" s="17"/>
      <c r="C62" s="17"/>
      <c r="D62" s="17"/>
      <c r="E62" s="17"/>
      <c r="F62" s="17"/>
      <c r="G62" s="17"/>
      <c r="H62" s="17"/>
      <c r="I62" s="17"/>
      <c r="J62" s="17"/>
      <c r="K62" s="17"/>
      <c r="L62" s="17"/>
      <c r="M62" s="17"/>
      <c r="N62" s="347"/>
      <c r="O62" s="17"/>
    </row>
    <row r="63" spans="1:15" ht="15.75">
      <c r="A63" s="115" t="s">
        <v>2490</v>
      </c>
      <c r="B63" s="69"/>
      <c r="C63" s="69"/>
      <c r="D63" s="17"/>
      <c r="E63" s="69"/>
      <c r="F63" s="69"/>
      <c r="G63" s="69"/>
      <c r="H63" s="69"/>
      <c r="I63" s="115" t="str">
        <f>A63</f>
        <v>FERC FORM NO.1 (ED.  12-89) NYPSC Modified-96</v>
      </c>
      <c r="J63" s="69"/>
      <c r="K63" s="17"/>
      <c r="L63" s="69"/>
      <c r="M63" s="69" t="s">
        <v>2491</v>
      </c>
      <c r="N63" s="69"/>
      <c r="O63" s="17"/>
    </row>
    <row r="64" spans="1:15">
      <c r="A64" s="69" t="s">
        <v>2492</v>
      </c>
      <c r="B64" s="69"/>
      <c r="C64" s="69"/>
      <c r="D64" s="69"/>
      <c r="E64" s="69"/>
      <c r="F64" s="69"/>
      <c r="G64" s="69"/>
      <c r="H64" s="69"/>
      <c r="I64" s="69" t="s">
        <v>2493</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2494</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2036</v>
      </c>
      <c r="B70" s="66"/>
      <c r="C70" s="261"/>
      <c r="D70" s="66" t="s">
        <v>3735</v>
      </c>
      <c r="E70" s="66"/>
      <c r="F70" s="263" t="s">
        <v>1579</v>
      </c>
      <c r="G70" s="66"/>
      <c r="H70" s="487" t="s">
        <v>2039</v>
      </c>
      <c r="I70" s="29" t="s">
        <v>2036</v>
      </c>
      <c r="J70" s="261"/>
      <c r="K70" s="261" t="s">
        <v>1529</v>
      </c>
      <c r="L70" s="261" t="s">
        <v>2038</v>
      </c>
      <c r="M70" s="66" t="s">
        <v>2039</v>
      </c>
      <c r="N70" s="67"/>
      <c r="O70" s="17"/>
    </row>
    <row r="71" spans="1:15">
      <c r="A71" s="72" t="str">
        <f>'Data Sheet'!$C$25</f>
        <v>Central Hudson Gas &amp; Electric</v>
      </c>
      <c r="B71" s="17"/>
      <c r="C71" s="81"/>
      <c r="D71" s="17" t="s">
        <v>1317</v>
      </c>
      <c r="E71" s="17"/>
      <c r="F71" s="98" t="s">
        <v>1238</v>
      </c>
      <c r="G71" s="17"/>
      <c r="H71" s="83"/>
      <c r="I71" s="72" t="str">
        <f>'Data Sheet'!$C$25</f>
        <v>Central Hudson Gas &amp; Electric</v>
      </c>
      <c r="J71" s="81"/>
      <c r="K71" s="81" t="s">
        <v>1317</v>
      </c>
      <c r="L71" s="81" t="s">
        <v>2041</v>
      </c>
      <c r="M71" s="17"/>
      <c r="N71" s="73"/>
      <c r="O71" s="17"/>
    </row>
    <row r="72" spans="1:15">
      <c r="A72" s="74"/>
      <c r="B72" s="77"/>
      <c r="C72" s="81"/>
      <c r="D72" s="17" t="s">
        <v>1318</v>
      </c>
      <c r="E72" s="17"/>
      <c r="F72" s="841" t="str">
        <f>'Data Sheet'!$C$40</f>
        <v>4/15/2015</v>
      </c>
      <c r="G72" s="848"/>
      <c r="H72" s="111" t="str">
        <f>'Data Sheet'!$C$38</f>
        <v>12/31/14</v>
      </c>
      <c r="I72" s="72"/>
      <c r="J72" s="81"/>
      <c r="K72" s="81" t="s">
        <v>1318</v>
      </c>
      <c r="L72" s="848" t="str">
        <f>'Data Sheet'!$C$40</f>
        <v>4/15/2015</v>
      </c>
      <c r="M72" s="105" t="str">
        <f>'Data Sheet'!$C$38</f>
        <v>12/31/14</v>
      </c>
      <c r="N72" s="73"/>
      <c r="O72" s="17"/>
    </row>
    <row r="73" spans="1:15">
      <c r="A73" s="488" t="s">
        <v>1239</v>
      </c>
      <c r="B73" s="75"/>
      <c r="C73" s="265"/>
      <c r="D73" s="265"/>
      <c r="E73" s="265"/>
      <c r="F73" s="265"/>
      <c r="G73" s="265"/>
      <c r="H73" s="266"/>
      <c r="I73" s="488" t="s">
        <v>1240</v>
      </c>
      <c r="J73" s="265"/>
      <c r="K73" s="265"/>
      <c r="L73" s="265"/>
      <c r="M73" s="265"/>
      <c r="N73" s="266"/>
      <c r="O73" s="17"/>
    </row>
    <row r="74" spans="1:15">
      <c r="A74" s="72"/>
      <c r="B74" s="17" t="s">
        <v>1241</v>
      </c>
      <c r="C74" s="17"/>
      <c r="D74" s="17"/>
      <c r="E74" s="17"/>
      <c r="F74" s="17"/>
      <c r="G74" s="17"/>
      <c r="H74" s="73"/>
      <c r="I74" s="72"/>
      <c r="J74" s="17"/>
      <c r="K74" s="17"/>
      <c r="L74" s="17"/>
      <c r="M74" s="17"/>
      <c r="N74" s="73"/>
      <c r="O74" s="17"/>
    </row>
    <row r="75" spans="1:15">
      <c r="A75" s="72"/>
      <c r="B75" s="17" t="s">
        <v>1011</v>
      </c>
      <c r="C75" s="17"/>
      <c r="D75" s="17"/>
      <c r="E75" s="17"/>
      <c r="F75" s="17"/>
      <c r="G75" s="17"/>
      <c r="H75" s="73"/>
      <c r="I75" s="72"/>
      <c r="J75" s="17"/>
      <c r="K75" s="17"/>
      <c r="L75" s="17"/>
      <c r="M75" s="17"/>
      <c r="N75" s="73"/>
      <c r="O75" s="17"/>
    </row>
    <row r="76" spans="1:15">
      <c r="A76" s="72"/>
      <c r="B76" s="17" t="s">
        <v>1012</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333" t="s">
        <v>1964</v>
      </c>
      <c r="B78" s="81"/>
      <c r="C78" s="81"/>
      <c r="D78" s="69" t="s">
        <v>2651</v>
      </c>
      <c r="E78" s="489"/>
      <c r="F78" s="79" t="s">
        <v>1013</v>
      </c>
      <c r="G78" s="489"/>
      <c r="H78" s="83"/>
      <c r="I78" s="72"/>
      <c r="J78" s="98"/>
      <c r="K78" s="105"/>
      <c r="L78" s="75" t="s">
        <v>1014</v>
      </c>
      <c r="M78" s="77"/>
      <c r="N78" s="271" t="s">
        <v>1964</v>
      </c>
      <c r="O78" s="17"/>
    </row>
    <row r="79" spans="1:15">
      <c r="A79" s="333" t="s">
        <v>1967</v>
      </c>
      <c r="B79" s="81"/>
      <c r="C79" s="348" t="s">
        <v>2075</v>
      </c>
      <c r="D79" s="75" t="s">
        <v>3481</v>
      </c>
      <c r="E79" s="385"/>
      <c r="F79" s="384" t="s">
        <v>1015</v>
      </c>
      <c r="G79" s="385"/>
      <c r="H79" s="83"/>
      <c r="I79" s="272" t="s">
        <v>2075</v>
      </c>
      <c r="J79" s="346" t="s">
        <v>1016</v>
      </c>
      <c r="K79" s="98"/>
      <c r="L79" s="17"/>
      <c r="M79" s="17"/>
      <c r="N79" s="271" t="s">
        <v>1967</v>
      </c>
      <c r="O79" s="17"/>
    </row>
    <row r="80" spans="1:15">
      <c r="A80" s="333"/>
      <c r="B80" s="348" t="s">
        <v>213</v>
      </c>
      <c r="C80" s="348" t="s">
        <v>1017</v>
      </c>
      <c r="D80" s="69" t="s">
        <v>213</v>
      </c>
      <c r="E80" s="78"/>
      <c r="F80" s="490" t="s">
        <v>213</v>
      </c>
      <c r="G80" s="78"/>
      <c r="H80" s="83"/>
      <c r="I80" s="272" t="s">
        <v>662</v>
      </c>
      <c r="J80" s="346" t="s">
        <v>2480</v>
      </c>
      <c r="K80" s="98"/>
      <c r="L80" s="17"/>
      <c r="M80" s="17"/>
      <c r="N80" s="271"/>
      <c r="O80" s="17"/>
    </row>
    <row r="81" spans="1:15">
      <c r="A81" s="333"/>
      <c r="B81" s="348" t="s">
        <v>2481</v>
      </c>
      <c r="C81" s="348" t="s">
        <v>643</v>
      </c>
      <c r="D81" s="347" t="s">
        <v>1967</v>
      </c>
      <c r="E81" s="786" t="s">
        <v>2079</v>
      </c>
      <c r="F81" s="786" t="s">
        <v>1967</v>
      </c>
      <c r="G81" s="786" t="s">
        <v>2079</v>
      </c>
      <c r="H81" s="271" t="s">
        <v>384</v>
      </c>
      <c r="I81" s="272" t="s">
        <v>2662</v>
      </c>
      <c r="J81" s="346" t="s">
        <v>2482</v>
      </c>
      <c r="K81" s="98"/>
      <c r="L81" s="17"/>
      <c r="M81" s="17"/>
      <c r="N81" s="271"/>
      <c r="O81" s="17"/>
    </row>
    <row r="82" spans="1:15">
      <c r="A82" s="334"/>
      <c r="B82" s="491" t="s">
        <v>3423</v>
      </c>
      <c r="C82" s="491" t="s">
        <v>3424</v>
      </c>
      <c r="D82" s="800" t="s">
        <v>3425</v>
      </c>
      <c r="E82" s="799" t="s">
        <v>3426</v>
      </c>
      <c r="F82" s="799" t="s">
        <v>2672</v>
      </c>
      <c r="G82" s="799" t="s">
        <v>2673</v>
      </c>
      <c r="H82" s="274" t="s">
        <v>2674</v>
      </c>
      <c r="I82" s="273" t="s">
        <v>2675</v>
      </c>
      <c r="J82" s="398" t="s">
        <v>2676</v>
      </c>
      <c r="K82" s="384"/>
      <c r="L82" s="75"/>
      <c r="M82" s="75"/>
      <c r="N82" s="274"/>
      <c r="O82" s="17"/>
    </row>
    <row r="83" spans="1:15">
      <c r="A83" s="333">
        <v>1</v>
      </c>
      <c r="B83" s="491" t="s">
        <v>210</v>
      </c>
      <c r="C83" s="492"/>
      <c r="D83" s="493"/>
      <c r="E83" s="492"/>
      <c r="F83" s="493"/>
      <c r="G83" s="492"/>
      <c r="H83" s="494"/>
      <c r="I83" s="495"/>
      <c r="J83" s="496"/>
      <c r="K83" s="497"/>
      <c r="L83" s="498"/>
      <c r="M83" s="498"/>
      <c r="N83" s="271">
        <v>1</v>
      </c>
      <c r="O83" s="17"/>
    </row>
    <row r="84" spans="1:15">
      <c r="A84" s="333">
        <v>2</v>
      </c>
      <c r="B84" s="348" t="s">
        <v>2483</v>
      </c>
      <c r="C84" s="447"/>
      <c r="D84" s="78"/>
      <c r="E84" s="447"/>
      <c r="F84" s="78"/>
      <c r="G84" s="447"/>
      <c r="H84" s="387"/>
      <c r="I84" s="480">
        <f t="shared" ref="I84:I94" si="4">C84+E84-G84+H84</f>
        <v>0</v>
      </c>
      <c r="J84" s="98"/>
      <c r="K84" s="497"/>
      <c r="L84" s="498"/>
      <c r="M84" s="498"/>
      <c r="N84" s="271">
        <v>2</v>
      </c>
      <c r="O84" s="17"/>
    </row>
    <row r="85" spans="1:15">
      <c r="A85" s="333">
        <v>3</v>
      </c>
      <c r="B85" s="348" t="s">
        <v>2484</v>
      </c>
      <c r="C85" s="430"/>
      <c r="D85" s="78"/>
      <c r="E85" s="430"/>
      <c r="F85" s="78"/>
      <c r="G85" s="430"/>
      <c r="H85" s="499"/>
      <c r="I85" s="427">
        <f t="shared" si="4"/>
        <v>0</v>
      </c>
      <c r="J85" s="98"/>
      <c r="K85" s="497"/>
      <c r="L85" s="498"/>
      <c r="M85" s="498"/>
      <c r="N85" s="271">
        <v>3</v>
      </c>
      <c r="O85" s="17"/>
    </row>
    <row r="86" spans="1:15">
      <c r="A86" s="333">
        <v>4</v>
      </c>
      <c r="B86" s="348" t="s">
        <v>2485</v>
      </c>
      <c r="C86" s="430"/>
      <c r="D86" s="78"/>
      <c r="E86" s="430"/>
      <c r="F86" s="78"/>
      <c r="G86" s="430"/>
      <c r="H86" s="499"/>
      <c r="I86" s="427">
        <f t="shared" si="4"/>
        <v>0</v>
      </c>
      <c r="J86" s="98"/>
      <c r="K86" s="497"/>
      <c r="L86" s="498"/>
      <c r="M86" s="498"/>
      <c r="N86" s="271">
        <v>4</v>
      </c>
      <c r="O86" s="17"/>
    </row>
    <row r="87" spans="1:15">
      <c r="A87" s="333">
        <v>5</v>
      </c>
      <c r="B87" s="348" t="s">
        <v>2486</v>
      </c>
      <c r="C87" s="430"/>
      <c r="D87" s="78"/>
      <c r="E87" s="430"/>
      <c r="F87" s="78"/>
      <c r="G87" s="430"/>
      <c r="H87" s="499"/>
      <c r="I87" s="427">
        <f t="shared" si="4"/>
        <v>0</v>
      </c>
      <c r="J87" s="98"/>
      <c r="K87" s="497"/>
      <c r="L87" s="498"/>
      <c r="M87" s="498"/>
      <c r="N87" s="271">
        <v>5</v>
      </c>
      <c r="O87" s="17"/>
    </row>
    <row r="88" spans="1:15">
      <c r="A88" s="333">
        <v>6</v>
      </c>
      <c r="B88" s="81"/>
      <c r="C88" s="430"/>
      <c r="D88" s="78"/>
      <c r="E88" s="430"/>
      <c r="F88" s="78"/>
      <c r="G88" s="430"/>
      <c r="H88" s="499"/>
      <c r="I88" s="427">
        <f t="shared" si="4"/>
        <v>0</v>
      </c>
      <c r="J88" s="98"/>
      <c r="K88" s="497"/>
      <c r="L88" s="498"/>
      <c r="M88" s="498"/>
      <c r="N88" s="271">
        <v>6</v>
      </c>
      <c r="O88" s="17"/>
    </row>
    <row r="89" spans="1:15">
      <c r="A89" s="333">
        <v>7</v>
      </c>
      <c r="B89" s="81"/>
      <c r="C89" s="430"/>
      <c r="D89" s="78"/>
      <c r="E89" s="430"/>
      <c r="F89" s="78"/>
      <c r="G89" s="430"/>
      <c r="H89" s="499"/>
      <c r="I89" s="427">
        <f t="shared" si="4"/>
        <v>0</v>
      </c>
      <c r="J89" s="98"/>
      <c r="K89" s="497"/>
      <c r="L89" s="498"/>
      <c r="M89" s="498"/>
      <c r="N89" s="271">
        <v>7</v>
      </c>
      <c r="O89" s="17"/>
    </row>
    <row r="90" spans="1:15">
      <c r="A90" s="333">
        <v>8</v>
      </c>
      <c r="B90" s="500"/>
      <c r="C90" s="430"/>
      <c r="D90" s="386"/>
      <c r="E90" s="430"/>
      <c r="F90" s="386"/>
      <c r="G90" s="430"/>
      <c r="H90" s="499"/>
      <c r="I90" s="427">
        <f t="shared" si="4"/>
        <v>0</v>
      </c>
      <c r="J90" s="98"/>
      <c r="K90" s="497"/>
      <c r="L90" s="498"/>
      <c r="M90" s="498"/>
      <c r="N90" s="271">
        <v>8</v>
      </c>
      <c r="O90" s="17"/>
    </row>
    <row r="91" spans="1:15">
      <c r="A91" s="333">
        <v>9</v>
      </c>
      <c r="B91" s="500"/>
      <c r="C91" s="430"/>
      <c r="D91" s="386"/>
      <c r="E91" s="430"/>
      <c r="F91" s="386"/>
      <c r="G91" s="430"/>
      <c r="H91" s="499"/>
      <c r="I91" s="427">
        <f t="shared" si="4"/>
        <v>0</v>
      </c>
      <c r="J91" s="98"/>
      <c r="K91" s="497"/>
      <c r="L91" s="498"/>
      <c r="M91" s="498"/>
      <c r="N91" s="271">
        <v>9</v>
      </c>
      <c r="O91" s="17"/>
    </row>
    <row r="92" spans="1:15">
      <c r="A92" s="333">
        <v>10</v>
      </c>
      <c r="B92" s="500"/>
      <c r="C92" s="430"/>
      <c r="D92" s="386"/>
      <c r="E92" s="430"/>
      <c r="F92" s="386"/>
      <c r="G92" s="430"/>
      <c r="H92" s="499"/>
      <c r="I92" s="427">
        <f t="shared" si="4"/>
        <v>0</v>
      </c>
      <c r="J92" s="98"/>
      <c r="K92" s="497"/>
      <c r="L92" s="498"/>
      <c r="M92" s="498"/>
      <c r="N92" s="271">
        <v>10</v>
      </c>
      <c r="O92" s="17"/>
    </row>
    <row r="93" spans="1:15">
      <c r="A93" s="333">
        <v>11</v>
      </c>
      <c r="B93" s="81"/>
      <c r="C93" s="430"/>
      <c r="D93" s="78"/>
      <c r="E93" s="430"/>
      <c r="F93" s="78"/>
      <c r="G93" s="430"/>
      <c r="H93" s="499"/>
      <c r="I93" s="427">
        <f t="shared" si="4"/>
        <v>0</v>
      </c>
      <c r="J93" s="98"/>
      <c r="K93" s="497"/>
      <c r="L93" s="498"/>
      <c r="M93" s="498"/>
      <c r="N93" s="271">
        <v>11</v>
      </c>
      <c r="O93" s="17"/>
    </row>
    <row r="94" spans="1:15">
      <c r="A94" s="333">
        <v>12</v>
      </c>
      <c r="B94" s="807" t="s">
        <v>2487</v>
      </c>
      <c r="C94" s="286">
        <f>SUM(C84:C93)</f>
        <v>0</v>
      </c>
      <c r="D94" s="283"/>
      <c r="E94" s="286">
        <f>SUM(E84:E93)</f>
        <v>0</v>
      </c>
      <c r="F94" s="283"/>
      <c r="G94" s="286">
        <f>SUM(G84:G93)</f>
        <v>0</v>
      </c>
      <c r="H94" s="284">
        <f>SUM(H84:H93)</f>
        <v>0</v>
      </c>
      <c r="I94" s="501">
        <f t="shared" si="4"/>
        <v>0</v>
      </c>
      <c r="J94" s="502"/>
      <c r="K94" s="497"/>
      <c r="L94" s="17"/>
      <c r="M94" s="17"/>
      <c r="N94" s="271">
        <v>12</v>
      </c>
      <c r="O94" s="17"/>
    </row>
    <row r="95" spans="1:15">
      <c r="A95" s="333">
        <v>13</v>
      </c>
      <c r="B95" s="491" t="s">
        <v>211</v>
      </c>
      <c r="C95" s="503"/>
      <c r="D95" s="504"/>
      <c r="E95" s="503"/>
      <c r="F95" s="504"/>
      <c r="G95" s="503"/>
      <c r="H95" s="505"/>
      <c r="I95" s="506"/>
      <c r="J95" s="507"/>
      <c r="K95" s="98"/>
      <c r="L95" s="17"/>
      <c r="M95" s="17"/>
      <c r="N95" s="271">
        <v>13</v>
      </c>
      <c r="O95" s="17"/>
    </row>
    <row r="96" spans="1:15">
      <c r="A96" s="333">
        <v>14</v>
      </c>
      <c r="B96" s="348" t="s">
        <v>2483</v>
      </c>
      <c r="C96" s="430"/>
      <c r="D96" s="78"/>
      <c r="E96" s="430"/>
      <c r="F96" s="78"/>
      <c r="G96" s="430"/>
      <c r="H96" s="499"/>
      <c r="I96" s="427">
        <f t="shared" ref="I96:I106" si="5">C96+E96-G96+H96</f>
        <v>0</v>
      </c>
      <c r="J96" s="98"/>
      <c r="K96" s="497"/>
      <c r="L96" s="498"/>
      <c r="M96" s="498"/>
      <c r="N96" s="271">
        <v>14</v>
      </c>
      <c r="O96" s="17"/>
    </row>
    <row r="97" spans="1:15">
      <c r="A97" s="333">
        <v>15</v>
      </c>
      <c r="B97" s="348" t="s">
        <v>2484</v>
      </c>
      <c r="C97" s="430"/>
      <c r="D97" s="78"/>
      <c r="E97" s="430"/>
      <c r="F97" s="78"/>
      <c r="G97" s="430"/>
      <c r="H97" s="499"/>
      <c r="I97" s="427">
        <f t="shared" si="5"/>
        <v>0</v>
      </c>
      <c r="J97" s="98"/>
      <c r="K97" s="98"/>
      <c r="L97" s="17"/>
      <c r="M97" s="17"/>
      <c r="N97" s="271">
        <v>15</v>
      </c>
      <c r="O97" s="17"/>
    </row>
    <row r="98" spans="1:15">
      <c r="A98" s="333">
        <v>16</v>
      </c>
      <c r="B98" s="348" t="s">
        <v>2485</v>
      </c>
      <c r="C98" s="430"/>
      <c r="D98" s="78"/>
      <c r="E98" s="430"/>
      <c r="F98" s="78"/>
      <c r="G98" s="430"/>
      <c r="H98" s="499"/>
      <c r="I98" s="427">
        <f t="shared" si="5"/>
        <v>0</v>
      </c>
      <c r="J98" s="98"/>
      <c r="K98" s="98"/>
      <c r="L98" s="17"/>
      <c r="M98" s="17"/>
      <c r="N98" s="271">
        <v>16</v>
      </c>
      <c r="O98" s="17"/>
    </row>
    <row r="99" spans="1:15">
      <c r="A99" s="333">
        <v>17</v>
      </c>
      <c r="B99" s="348" t="s">
        <v>2486</v>
      </c>
      <c r="C99" s="430"/>
      <c r="D99" s="78"/>
      <c r="E99" s="430"/>
      <c r="F99" s="78"/>
      <c r="G99" s="430"/>
      <c r="H99" s="499"/>
      <c r="I99" s="427">
        <f t="shared" si="5"/>
        <v>0</v>
      </c>
      <c r="J99" s="98"/>
      <c r="K99" s="98"/>
      <c r="L99" s="17"/>
      <c r="M99" s="17"/>
      <c r="N99" s="271">
        <v>17</v>
      </c>
      <c r="O99" s="17"/>
    </row>
    <row r="100" spans="1:15">
      <c r="A100" s="333">
        <v>18</v>
      </c>
      <c r="B100" s="500"/>
      <c r="C100" s="430"/>
      <c r="D100" s="386"/>
      <c r="E100" s="430"/>
      <c r="F100" s="386"/>
      <c r="G100" s="430"/>
      <c r="H100" s="499"/>
      <c r="I100" s="427">
        <f t="shared" si="5"/>
        <v>0</v>
      </c>
      <c r="J100" s="98"/>
      <c r="K100" s="98"/>
      <c r="L100" s="17"/>
      <c r="M100" s="17"/>
      <c r="N100" s="271">
        <v>18</v>
      </c>
      <c r="O100" s="17"/>
    </row>
    <row r="101" spans="1:15">
      <c r="A101" s="333">
        <v>19</v>
      </c>
      <c r="B101" s="81"/>
      <c r="C101" s="430"/>
      <c r="D101" s="386"/>
      <c r="E101" s="430"/>
      <c r="F101" s="386"/>
      <c r="G101" s="430"/>
      <c r="H101" s="499"/>
      <c r="I101" s="427">
        <f t="shared" si="5"/>
        <v>0</v>
      </c>
      <c r="J101" s="98"/>
      <c r="K101" s="98"/>
      <c r="L101" s="17"/>
      <c r="M101" s="17"/>
      <c r="N101" s="271">
        <v>19</v>
      </c>
      <c r="O101" s="17"/>
    </row>
    <row r="102" spans="1:15">
      <c r="A102" s="333">
        <v>20</v>
      </c>
      <c r="B102" s="81"/>
      <c r="C102" s="430"/>
      <c r="D102" s="386"/>
      <c r="E102" s="430"/>
      <c r="F102" s="386"/>
      <c r="G102" s="430"/>
      <c r="H102" s="382"/>
      <c r="I102" s="427">
        <f t="shared" si="5"/>
        <v>0</v>
      </c>
      <c r="J102" s="98"/>
      <c r="K102" s="98"/>
      <c r="L102" s="17"/>
      <c r="M102" s="17"/>
      <c r="N102" s="271">
        <v>20</v>
      </c>
      <c r="O102" s="17"/>
    </row>
    <row r="103" spans="1:15">
      <c r="A103" s="333">
        <v>21</v>
      </c>
      <c r="B103" s="500"/>
      <c r="C103" s="447"/>
      <c r="D103" s="386"/>
      <c r="E103" s="447"/>
      <c r="F103" s="386"/>
      <c r="G103" s="447"/>
      <c r="H103" s="387"/>
      <c r="I103" s="427">
        <f t="shared" si="5"/>
        <v>0</v>
      </c>
      <c r="J103" s="508"/>
      <c r="K103" s="497"/>
      <c r="L103" s="17"/>
      <c r="M103" s="17"/>
      <c r="N103" s="271">
        <v>21</v>
      </c>
      <c r="O103" s="17"/>
    </row>
    <row r="104" spans="1:15">
      <c r="A104" s="333" t="s">
        <v>677</v>
      </c>
      <c r="B104" s="500"/>
      <c r="C104" s="447"/>
      <c r="D104" s="386"/>
      <c r="E104" s="447"/>
      <c r="F104" s="386"/>
      <c r="G104" s="447"/>
      <c r="H104" s="387"/>
      <c r="I104" s="427">
        <f t="shared" si="5"/>
        <v>0</v>
      </c>
      <c r="J104" s="508"/>
      <c r="K104" s="497"/>
      <c r="L104" s="17"/>
      <c r="M104" s="17"/>
      <c r="N104" s="271" t="s">
        <v>677</v>
      </c>
      <c r="O104" s="17"/>
    </row>
    <row r="105" spans="1:15">
      <c r="A105" s="333">
        <v>23</v>
      </c>
      <c r="B105" s="81"/>
      <c r="C105" s="447"/>
      <c r="D105" s="78"/>
      <c r="E105" s="447"/>
      <c r="F105" s="78"/>
      <c r="G105" s="447"/>
      <c r="H105" s="509"/>
      <c r="I105" s="427">
        <f t="shared" si="5"/>
        <v>0</v>
      </c>
      <c r="J105" s="98"/>
      <c r="K105" s="98"/>
      <c r="L105" s="17"/>
      <c r="M105" s="17"/>
      <c r="N105" s="271">
        <v>23</v>
      </c>
      <c r="O105" s="17"/>
    </row>
    <row r="106" spans="1:15">
      <c r="A106" s="333">
        <v>24</v>
      </c>
      <c r="B106" s="807" t="s">
        <v>2487</v>
      </c>
      <c r="C106" s="286">
        <f>SUM(C96:C105)</f>
        <v>0</v>
      </c>
      <c r="D106" s="283"/>
      <c r="E106" s="286">
        <f>SUM(E96:E105)</f>
        <v>0</v>
      </c>
      <c r="F106" s="283"/>
      <c r="G106" s="286">
        <f>SUM(G96:G105)</f>
        <v>0</v>
      </c>
      <c r="H106" s="284">
        <f>SUM(H96:H105)</f>
        <v>0</v>
      </c>
      <c r="I106" s="501">
        <f t="shared" si="5"/>
        <v>0</v>
      </c>
      <c r="J106" s="502"/>
      <c r="K106" s="497"/>
      <c r="L106" s="17"/>
      <c r="M106" s="17"/>
      <c r="N106" s="271">
        <v>24</v>
      </c>
      <c r="O106" s="17"/>
    </row>
    <row r="107" spans="1:15">
      <c r="A107" s="333">
        <v>25</v>
      </c>
      <c r="B107" s="491" t="s">
        <v>2488</v>
      </c>
      <c r="C107" s="503"/>
      <c r="D107" s="504"/>
      <c r="E107" s="503"/>
      <c r="F107" s="504"/>
      <c r="G107" s="503"/>
      <c r="H107" s="505"/>
      <c r="I107" s="506"/>
      <c r="J107" s="507"/>
      <c r="K107" s="98"/>
      <c r="L107" s="17"/>
      <c r="M107" s="17"/>
      <c r="N107" s="271">
        <v>25</v>
      </c>
      <c r="O107" s="17"/>
    </row>
    <row r="108" spans="1:15">
      <c r="A108" s="333">
        <v>26</v>
      </c>
      <c r="B108" s="348" t="s">
        <v>2483</v>
      </c>
      <c r="C108" s="430"/>
      <c r="D108" s="78"/>
      <c r="E108" s="430"/>
      <c r="F108" s="78"/>
      <c r="G108" s="430"/>
      <c r="H108" s="499"/>
      <c r="I108" s="427">
        <f t="shared" ref="I108:I118" si="6">C108+E108-G108+H108</f>
        <v>0</v>
      </c>
      <c r="J108" s="98"/>
      <c r="K108" s="98"/>
      <c r="L108" s="17"/>
      <c r="M108" s="17"/>
      <c r="N108" s="271">
        <v>26</v>
      </c>
      <c r="O108" s="17"/>
    </row>
    <row r="109" spans="1:15">
      <c r="A109" s="333">
        <v>27</v>
      </c>
      <c r="B109" s="348" t="s">
        <v>2484</v>
      </c>
      <c r="C109" s="430"/>
      <c r="D109" s="78"/>
      <c r="E109" s="430"/>
      <c r="F109" s="78"/>
      <c r="G109" s="430"/>
      <c r="H109" s="499"/>
      <c r="I109" s="427">
        <f t="shared" si="6"/>
        <v>0</v>
      </c>
      <c r="J109" s="98"/>
      <c r="K109" s="98"/>
      <c r="L109" s="17"/>
      <c r="M109" s="17"/>
      <c r="N109" s="271">
        <v>27</v>
      </c>
      <c r="O109" s="17"/>
    </row>
    <row r="110" spans="1:15">
      <c r="A110" s="333">
        <v>28</v>
      </c>
      <c r="B110" s="348" t="s">
        <v>2485</v>
      </c>
      <c r="C110" s="430"/>
      <c r="D110" s="78"/>
      <c r="E110" s="430"/>
      <c r="F110" s="78"/>
      <c r="G110" s="430"/>
      <c r="H110" s="499"/>
      <c r="I110" s="427">
        <f t="shared" si="6"/>
        <v>0</v>
      </c>
      <c r="J110" s="98"/>
      <c r="K110" s="98"/>
      <c r="L110" s="17"/>
      <c r="M110" s="17"/>
      <c r="N110" s="271">
        <v>28</v>
      </c>
      <c r="O110" s="17"/>
    </row>
    <row r="111" spans="1:15">
      <c r="A111" s="333">
        <v>29</v>
      </c>
      <c r="B111" s="348" t="s">
        <v>2483</v>
      </c>
      <c r="C111" s="430"/>
      <c r="D111" s="78"/>
      <c r="E111" s="430"/>
      <c r="F111" s="78"/>
      <c r="G111" s="430"/>
      <c r="H111" s="499"/>
      <c r="I111" s="427">
        <f t="shared" si="6"/>
        <v>0</v>
      </c>
      <c r="J111" s="98"/>
      <c r="K111" s="98"/>
      <c r="L111" s="17"/>
      <c r="M111" s="17"/>
      <c r="N111" s="271">
        <v>29</v>
      </c>
      <c r="O111" s="17"/>
    </row>
    <row r="112" spans="1:15">
      <c r="A112" s="333">
        <v>30</v>
      </c>
      <c r="B112" s="81"/>
      <c r="C112" s="430"/>
      <c r="D112" s="78"/>
      <c r="E112" s="430"/>
      <c r="F112" s="78"/>
      <c r="G112" s="430"/>
      <c r="H112" s="499"/>
      <c r="I112" s="427">
        <f t="shared" si="6"/>
        <v>0</v>
      </c>
      <c r="J112" s="98"/>
      <c r="K112" s="98"/>
      <c r="L112" s="17"/>
      <c r="M112" s="17"/>
      <c r="N112" s="271">
        <v>30</v>
      </c>
      <c r="O112" s="17"/>
    </row>
    <row r="113" spans="1:15">
      <c r="A113" s="333">
        <v>31</v>
      </c>
      <c r="B113" s="81"/>
      <c r="C113" s="430"/>
      <c r="D113" s="78"/>
      <c r="E113" s="430"/>
      <c r="F113" s="78"/>
      <c r="G113" s="430"/>
      <c r="H113" s="499"/>
      <c r="I113" s="427">
        <f t="shared" si="6"/>
        <v>0</v>
      </c>
      <c r="J113" s="98"/>
      <c r="K113" s="98"/>
      <c r="L113" s="17"/>
      <c r="M113" s="17"/>
      <c r="N113" s="271">
        <v>31</v>
      </c>
      <c r="O113" s="17"/>
    </row>
    <row r="114" spans="1:15">
      <c r="A114" s="333">
        <v>32</v>
      </c>
      <c r="B114" s="81"/>
      <c r="C114" s="430"/>
      <c r="D114" s="78"/>
      <c r="E114" s="430"/>
      <c r="F114" s="78"/>
      <c r="G114" s="430"/>
      <c r="H114" s="499"/>
      <c r="I114" s="427">
        <f t="shared" si="6"/>
        <v>0</v>
      </c>
      <c r="J114" s="98"/>
      <c r="K114" s="98"/>
      <c r="L114" s="17"/>
      <c r="M114" s="17"/>
      <c r="N114" s="271">
        <v>32</v>
      </c>
      <c r="O114" s="17"/>
    </row>
    <row r="115" spans="1:15">
      <c r="A115" s="333">
        <v>33</v>
      </c>
      <c r="B115" s="81"/>
      <c r="C115" s="430"/>
      <c r="D115" s="78"/>
      <c r="E115" s="430"/>
      <c r="F115" s="78"/>
      <c r="G115" s="430"/>
      <c r="H115" s="499"/>
      <c r="I115" s="427">
        <f t="shared" si="6"/>
        <v>0</v>
      </c>
      <c r="J115" s="98"/>
      <c r="K115" s="98"/>
      <c r="L115" s="17"/>
      <c r="M115" s="17"/>
      <c r="N115" s="271">
        <v>33</v>
      </c>
      <c r="O115" s="17"/>
    </row>
    <row r="116" spans="1:15">
      <c r="A116" s="333">
        <v>34</v>
      </c>
      <c r="B116" s="81"/>
      <c r="C116" s="430"/>
      <c r="D116" s="78"/>
      <c r="E116" s="430"/>
      <c r="F116" s="78"/>
      <c r="G116" s="430"/>
      <c r="H116" s="499"/>
      <c r="I116" s="427">
        <f t="shared" si="6"/>
        <v>0</v>
      </c>
      <c r="J116" s="98"/>
      <c r="K116" s="98"/>
      <c r="L116" s="17"/>
      <c r="M116" s="17"/>
      <c r="N116" s="271">
        <v>34</v>
      </c>
      <c r="O116" s="17"/>
    </row>
    <row r="117" spans="1:15">
      <c r="A117" s="333">
        <v>35</v>
      </c>
      <c r="B117" s="81"/>
      <c r="C117" s="430"/>
      <c r="D117" s="78"/>
      <c r="E117" s="430"/>
      <c r="F117" s="78"/>
      <c r="G117" s="430"/>
      <c r="H117" s="499"/>
      <c r="I117" s="427">
        <f t="shared" si="6"/>
        <v>0</v>
      </c>
      <c r="J117" s="98"/>
      <c r="K117" s="98"/>
      <c r="L117" s="17"/>
      <c r="M117" s="17"/>
      <c r="N117" s="271">
        <v>35</v>
      </c>
      <c r="O117" s="17"/>
    </row>
    <row r="118" spans="1:15">
      <c r="A118" s="333">
        <v>36</v>
      </c>
      <c r="B118" s="807" t="s">
        <v>2487</v>
      </c>
      <c r="C118" s="286">
        <f>SUM(C108:C117)</f>
        <v>0</v>
      </c>
      <c r="D118" s="283"/>
      <c r="E118" s="286">
        <f>SUM(E108:E117)</f>
        <v>0</v>
      </c>
      <c r="F118" s="283"/>
      <c r="G118" s="286">
        <f>SUM(G108:G117)</f>
        <v>0</v>
      </c>
      <c r="H118" s="284">
        <f>SUM(H108:H117)</f>
        <v>0</v>
      </c>
      <c r="I118" s="501">
        <f t="shared" si="6"/>
        <v>0</v>
      </c>
      <c r="J118" s="502"/>
      <c r="K118" s="497"/>
      <c r="L118" s="17"/>
      <c r="M118" s="17"/>
      <c r="N118" s="271">
        <v>36</v>
      </c>
      <c r="O118" s="17"/>
    </row>
    <row r="119" spans="1:15">
      <c r="A119" s="333">
        <v>37</v>
      </c>
      <c r="B119" s="491" t="s">
        <v>2489</v>
      </c>
      <c r="C119" s="503"/>
      <c r="D119" s="504"/>
      <c r="E119" s="503"/>
      <c r="F119" s="504"/>
      <c r="G119" s="503"/>
      <c r="H119" s="505"/>
      <c r="I119" s="506"/>
      <c r="J119" s="507"/>
      <c r="K119" s="98"/>
      <c r="L119" s="17"/>
      <c r="M119" s="17"/>
      <c r="N119" s="271">
        <v>37</v>
      </c>
      <c r="O119" s="17"/>
    </row>
    <row r="120" spans="1:15">
      <c r="A120" s="333">
        <v>38</v>
      </c>
      <c r="B120" s="348" t="s">
        <v>2483</v>
      </c>
      <c r="C120" s="447"/>
      <c r="D120" s="78"/>
      <c r="E120" s="447"/>
      <c r="F120" s="78"/>
      <c r="G120" s="447"/>
      <c r="H120" s="509"/>
      <c r="I120" s="480">
        <f t="shared" ref="I120:I128" si="7">C120+E120-G120+H120</f>
        <v>0</v>
      </c>
      <c r="J120" s="98"/>
      <c r="K120" s="98"/>
      <c r="L120" s="17"/>
      <c r="M120" s="17"/>
      <c r="N120" s="271">
        <v>38</v>
      </c>
      <c r="O120" s="17"/>
    </row>
    <row r="121" spans="1:15">
      <c r="A121" s="333">
        <v>39</v>
      </c>
      <c r="B121" s="348" t="s">
        <v>2484</v>
      </c>
      <c r="C121" s="430"/>
      <c r="D121" s="78"/>
      <c r="E121" s="430"/>
      <c r="F121" s="78"/>
      <c r="G121" s="430"/>
      <c r="H121" s="499"/>
      <c r="I121" s="427">
        <f t="shared" si="7"/>
        <v>0</v>
      </c>
      <c r="J121" s="98"/>
      <c r="K121" s="98"/>
      <c r="L121" s="17"/>
      <c r="M121" s="17"/>
      <c r="N121" s="271">
        <v>39</v>
      </c>
      <c r="O121" s="17"/>
    </row>
    <row r="122" spans="1:15">
      <c r="A122" s="333">
        <v>40</v>
      </c>
      <c r="B122" s="348" t="s">
        <v>2485</v>
      </c>
      <c r="C122" s="430"/>
      <c r="D122" s="78"/>
      <c r="E122" s="430"/>
      <c r="F122" s="78"/>
      <c r="G122" s="430"/>
      <c r="H122" s="499"/>
      <c r="I122" s="427">
        <f t="shared" si="7"/>
        <v>0</v>
      </c>
      <c r="J122" s="98"/>
      <c r="K122" s="98"/>
      <c r="L122" s="17"/>
      <c r="M122" s="17"/>
      <c r="N122" s="271">
        <v>40</v>
      </c>
      <c r="O122" s="17"/>
    </row>
    <row r="123" spans="1:15">
      <c r="A123" s="333">
        <v>41</v>
      </c>
      <c r="B123" s="348" t="s">
        <v>2486</v>
      </c>
      <c r="C123" s="430"/>
      <c r="D123" s="78"/>
      <c r="E123" s="430"/>
      <c r="F123" s="78"/>
      <c r="G123" s="430"/>
      <c r="H123" s="499"/>
      <c r="I123" s="427">
        <f t="shared" si="7"/>
        <v>0</v>
      </c>
      <c r="J123" s="98"/>
      <c r="K123" s="98"/>
      <c r="L123" s="17"/>
      <c r="M123" s="17"/>
      <c r="N123" s="271">
        <v>41</v>
      </c>
      <c r="O123" s="17"/>
    </row>
    <row r="124" spans="1:15">
      <c r="A124" s="333">
        <v>42</v>
      </c>
      <c r="B124" s="81"/>
      <c r="C124" s="430"/>
      <c r="D124" s="78"/>
      <c r="E124" s="430"/>
      <c r="F124" s="78"/>
      <c r="G124" s="430"/>
      <c r="H124" s="499"/>
      <c r="I124" s="427">
        <f t="shared" si="7"/>
        <v>0</v>
      </c>
      <c r="J124" s="98"/>
      <c r="K124" s="98"/>
      <c r="L124" s="17"/>
      <c r="M124" s="17"/>
      <c r="N124" s="271">
        <v>42</v>
      </c>
      <c r="O124" s="17"/>
    </row>
    <row r="125" spans="1:15">
      <c r="A125" s="333">
        <v>43</v>
      </c>
      <c r="B125" s="81"/>
      <c r="C125" s="430"/>
      <c r="D125" s="78"/>
      <c r="E125" s="430"/>
      <c r="F125" s="78"/>
      <c r="G125" s="430"/>
      <c r="H125" s="499"/>
      <c r="I125" s="427">
        <f t="shared" si="7"/>
        <v>0</v>
      </c>
      <c r="J125" s="98"/>
      <c r="K125" s="98"/>
      <c r="L125" s="17"/>
      <c r="M125" s="17"/>
      <c r="N125" s="271">
        <v>43</v>
      </c>
      <c r="O125" s="17"/>
    </row>
    <row r="126" spans="1:15">
      <c r="A126" s="333">
        <v>44</v>
      </c>
      <c r="B126" s="81"/>
      <c r="C126" s="430"/>
      <c r="D126" s="78"/>
      <c r="E126" s="430"/>
      <c r="F126" s="78"/>
      <c r="G126" s="430"/>
      <c r="H126" s="499"/>
      <c r="I126" s="427">
        <f t="shared" si="7"/>
        <v>0</v>
      </c>
      <c r="J126" s="98"/>
      <c r="K126" s="98"/>
      <c r="L126" s="17"/>
      <c r="M126" s="17"/>
      <c r="N126" s="271">
        <v>44</v>
      </c>
      <c r="O126" s="17"/>
    </row>
    <row r="127" spans="1:15">
      <c r="A127" s="333">
        <v>45</v>
      </c>
      <c r="B127" s="81"/>
      <c r="C127" s="430"/>
      <c r="D127" s="78"/>
      <c r="E127" s="430"/>
      <c r="F127" s="78"/>
      <c r="G127" s="430"/>
      <c r="H127" s="499"/>
      <c r="I127" s="427">
        <f t="shared" si="7"/>
        <v>0</v>
      </c>
      <c r="J127" s="98"/>
      <c r="K127" s="98"/>
      <c r="L127" s="17"/>
      <c r="M127" s="17"/>
      <c r="N127" s="271">
        <v>45</v>
      </c>
      <c r="O127" s="17"/>
    </row>
    <row r="128" spans="1:15">
      <c r="A128" s="333">
        <v>46</v>
      </c>
      <c r="B128" s="81"/>
      <c r="C128" s="430"/>
      <c r="D128" s="78"/>
      <c r="E128" s="430"/>
      <c r="F128" s="78"/>
      <c r="G128" s="430"/>
      <c r="H128" s="499"/>
      <c r="I128" s="427">
        <f t="shared" si="7"/>
        <v>0</v>
      </c>
      <c r="J128" s="98"/>
      <c r="K128" s="98"/>
      <c r="L128" s="17"/>
      <c r="M128" s="17"/>
      <c r="N128" s="271">
        <v>46</v>
      </c>
      <c r="O128" s="17"/>
    </row>
    <row r="129" spans="1:15">
      <c r="A129" s="333">
        <v>47</v>
      </c>
      <c r="B129" s="807" t="s">
        <v>2487</v>
      </c>
      <c r="C129" s="286">
        <f>SUM(C120:C128)</f>
        <v>0</v>
      </c>
      <c r="D129" s="283"/>
      <c r="E129" s="286">
        <f>SUM(E120:E128)</f>
        <v>0</v>
      </c>
      <c r="F129" s="283"/>
      <c r="G129" s="286">
        <f>SUM(G120:G128)</f>
        <v>0</v>
      </c>
      <c r="H129" s="284">
        <f>SUM(H120:H128)</f>
        <v>0</v>
      </c>
      <c r="I129" s="285">
        <f>SUM(I120:I128)</f>
        <v>0</v>
      </c>
      <c r="J129" s="276"/>
      <c r="K129" s="98"/>
      <c r="L129" s="17"/>
      <c r="M129" s="17"/>
      <c r="N129" s="271">
        <v>47</v>
      </c>
      <c r="O129" s="17"/>
    </row>
    <row r="130" spans="1:15" ht="15.75" thickBot="1">
      <c r="A130" s="341">
        <v>48</v>
      </c>
      <c r="B130" s="808" t="s">
        <v>209</v>
      </c>
      <c r="C130" s="510">
        <f>C94+C106+C118+C129</f>
        <v>0</v>
      </c>
      <c r="D130" s="511"/>
      <c r="E130" s="510">
        <f>E94+E106+E118+E129</f>
        <v>0</v>
      </c>
      <c r="F130" s="511"/>
      <c r="G130" s="510">
        <f>G94+G106+G118+G129</f>
        <v>0</v>
      </c>
      <c r="H130" s="397">
        <f>H94+H106+H118+H129</f>
        <v>0</v>
      </c>
      <c r="I130" s="512">
        <f>C130+E130-G130+H130</f>
        <v>0</v>
      </c>
      <c r="J130" s="395"/>
      <c r="K130" s="395"/>
      <c r="L130" s="113"/>
      <c r="M130" s="113"/>
      <c r="N130" s="312">
        <v>48</v>
      </c>
      <c r="O130" s="17"/>
    </row>
    <row r="131" spans="1:15">
      <c r="A131" s="17"/>
      <c r="B131" s="17"/>
      <c r="C131" s="17"/>
      <c r="D131" s="17"/>
      <c r="E131" s="17"/>
      <c r="F131" s="17"/>
      <c r="G131" s="17"/>
      <c r="H131" s="17"/>
      <c r="I131" s="17"/>
      <c r="J131" s="17"/>
      <c r="K131" s="17"/>
      <c r="L131" s="17"/>
      <c r="M131" s="17"/>
      <c r="N131" s="347"/>
      <c r="O131" s="17"/>
    </row>
    <row r="132" spans="1:15" ht="15.75">
      <c r="A132" s="115" t="s">
        <v>2490</v>
      </c>
      <c r="B132" s="69"/>
      <c r="C132" s="69"/>
      <c r="D132" s="17"/>
      <c r="E132" s="69"/>
      <c r="F132" s="69"/>
      <c r="G132" s="69"/>
      <c r="H132" s="69"/>
      <c r="I132" s="115" t="str">
        <f>A132</f>
        <v>FERC FORM NO.1 (ED.  12-89) NYPSC Modified-96</v>
      </c>
      <c r="J132" s="69"/>
      <c r="K132" s="17"/>
      <c r="L132" s="69"/>
      <c r="M132" s="69" t="s">
        <v>2491</v>
      </c>
      <c r="N132" s="69"/>
      <c r="O132" s="17"/>
    </row>
    <row r="133" spans="1:15">
      <c r="A133" s="69" t="s">
        <v>2495</v>
      </c>
      <c r="B133" s="69"/>
      <c r="C133" s="69"/>
      <c r="D133" s="69"/>
      <c r="E133" s="69"/>
      <c r="F133" s="69"/>
      <c r="G133" s="69"/>
      <c r="H133" s="69"/>
      <c r="I133" s="69" t="s">
        <v>2496</v>
      </c>
      <c r="J133" s="69"/>
      <c r="K133" s="69"/>
      <c r="L133" s="69"/>
      <c r="M133" s="69"/>
      <c r="N133" s="69"/>
    </row>
  </sheetData>
  <customSheetViews>
    <customSheetView guid="{98C50475-4C04-4614-833E-ABC6EEFF4E8E}" scale="85" colorId="22" showPageBreaks="1" topLeftCell="A91">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selection activeCell="I32" sqref="I32"/>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r:id="rId4"/>
      <headerFooter alignWithMargins="0"/>
    </customSheetView>
    <customSheetView guid="{5615FF12-3AD0-401B-9520-85684B49B8C2}"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selection activeCell="B3" sqref="B3"/>
      <rowBreaks count="38" manualBreakCount="38">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rowBreaks>
      <colBreaks count="2" manualBreakCount="2">
        <brk id="8" max="1048575" man="1"/>
        <brk id="15"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selection activeCell="I32" sqref="I32"/>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r:id="rId7"/>
      <headerFooter alignWithMargins="0"/>
    </customSheetView>
    <customSheetView guid="{9A54DEF0-DEC4-4137-89B1-509D03916E27}"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selection activeCell="B3" sqref="B3"/>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1"/>
      <headerFooter alignWithMargins="0"/>
    </customSheetView>
  </customSheetViews>
  <printOptions horizontalCentered="1" verticalCentered="1"/>
  <pageMargins left="0.5" right="0.5" top="0.5" bottom="0.5" header="0.5" footer="0.5"/>
  <pageSetup scale="70" orientation="portrait" horizontalDpi="300" verticalDpi="300" r:id="rId12"/>
  <headerFooter alignWithMargins="0"/>
  <rowBreaks count="1" manualBreakCount="1">
    <brk id="66" max="16383" man="1"/>
  </rowBreaks>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topLeftCell="A15" colorId="22" zoomScale="85" zoomScaleNormal="85" workbookViewId="0">
      <selection activeCell="J38" sqref="J38"/>
    </sheetView>
  </sheetViews>
  <sheetFormatPr defaultColWidth="9.6640625" defaultRowHeight="15"/>
  <cols>
    <col min="1" max="1" width="4.6640625" style="9" customWidth="1"/>
    <col min="2" max="2" width="28.6640625" style="9" customWidth="1"/>
    <col min="3" max="3" width="16.6640625" style="9" customWidth="1"/>
    <col min="4" max="4" width="7.6640625" style="9" customWidth="1"/>
    <col min="5" max="7" width="16.6640625" style="9" customWidth="1"/>
    <col min="8" max="16384" width="9.6640625" style="9"/>
  </cols>
  <sheetData>
    <row r="1" spans="1:8">
      <c r="A1" s="999" t="s">
        <v>2036</v>
      </c>
      <c r="B1" s="1002"/>
      <c r="C1" s="1000"/>
      <c r="D1" s="1002" t="s">
        <v>3735</v>
      </c>
      <c r="E1" s="1002"/>
      <c r="F1" s="1001" t="s">
        <v>2038</v>
      </c>
      <c r="G1" s="1003" t="s">
        <v>2039</v>
      </c>
      <c r="H1" s="17"/>
    </row>
    <row r="2" spans="1:8">
      <c r="A2" s="72" t="str">
        <f>'Data Sheet'!$C$25</f>
        <v>Central Hudson Gas &amp; Electric</v>
      </c>
      <c r="C2" s="1005"/>
      <c r="D2" s="9" t="s">
        <v>1317</v>
      </c>
      <c r="F2" s="508" t="s">
        <v>2041</v>
      </c>
      <c r="G2" s="1007"/>
      <c r="H2" s="17"/>
    </row>
    <row r="3" spans="1:8" ht="15" customHeight="1">
      <c r="A3" s="1008"/>
      <c r="B3" s="546"/>
      <c r="C3" s="1005"/>
      <c r="D3" s="9" t="s">
        <v>1318</v>
      </c>
      <c r="F3" s="847" t="str">
        <f>'Data Sheet'!$C$40</f>
        <v>4/15/2015</v>
      </c>
      <c r="G3" s="1570" t="str">
        <f>'Data Sheet'!$C$38</f>
        <v>12/31/14</v>
      </c>
      <c r="H3" s="17"/>
    </row>
    <row r="4" spans="1:8" ht="15" customHeight="1">
      <c r="A4" s="1434" t="s">
        <v>2497</v>
      </c>
      <c r="B4" s="1011"/>
      <c r="C4" s="1435"/>
      <c r="D4" s="1435"/>
      <c r="E4" s="1435"/>
      <c r="F4" s="1435"/>
      <c r="G4" s="1436"/>
      <c r="H4" s="17"/>
    </row>
    <row r="5" spans="1:8">
      <c r="A5" s="1004" t="s">
        <v>2724</v>
      </c>
      <c r="B5" s="9" t="s">
        <v>2498</v>
      </c>
      <c r="G5" s="1345"/>
      <c r="H5" s="17"/>
    </row>
    <row r="6" spans="1:8">
      <c r="A6" s="1004" t="s">
        <v>2641</v>
      </c>
      <c r="B6" s="9" t="s">
        <v>2499</v>
      </c>
      <c r="G6" s="1345"/>
      <c r="H6" s="17"/>
    </row>
    <row r="7" spans="1:8">
      <c r="A7" s="1004" t="s">
        <v>2642</v>
      </c>
      <c r="B7" s="2339" t="s">
        <v>4007</v>
      </c>
      <c r="C7" s="2246"/>
      <c r="D7" s="2246"/>
      <c r="E7" s="2246"/>
      <c r="F7" s="2246"/>
      <c r="G7" s="2247"/>
      <c r="H7" s="17"/>
    </row>
    <row r="8" spans="1:8">
      <c r="A8" s="1008"/>
      <c r="B8" s="2258"/>
      <c r="C8" s="2258"/>
      <c r="D8" s="2258"/>
      <c r="E8" s="2258"/>
      <c r="F8" s="2258"/>
      <c r="G8" s="2307"/>
      <c r="H8" s="17"/>
    </row>
    <row r="9" spans="1:8">
      <c r="A9" s="1346"/>
      <c r="B9" s="508"/>
      <c r="C9" s="1445" t="s">
        <v>2075</v>
      </c>
      <c r="D9" s="1448" t="s">
        <v>627</v>
      </c>
      <c r="E9" s="1011"/>
      <c r="F9" s="508"/>
      <c r="G9" s="1491" t="s">
        <v>2075</v>
      </c>
      <c r="H9" s="17"/>
    </row>
    <row r="10" spans="1:8">
      <c r="A10" s="1346"/>
      <c r="B10" s="1349" t="s">
        <v>2500</v>
      </c>
      <c r="C10" s="1445" t="s">
        <v>1017</v>
      </c>
      <c r="D10" s="1349" t="s">
        <v>2077</v>
      </c>
      <c r="E10" s="508"/>
      <c r="F10" s="1349" t="s">
        <v>624</v>
      </c>
      <c r="G10" s="1491" t="s">
        <v>2846</v>
      </c>
      <c r="H10" s="17"/>
    </row>
    <row r="11" spans="1:8">
      <c r="A11" s="1346" t="s">
        <v>1964</v>
      </c>
      <c r="B11" s="1349" t="s">
        <v>2501</v>
      </c>
      <c r="C11" s="1445" t="s">
        <v>643</v>
      </c>
      <c r="D11" s="1349" t="s">
        <v>213</v>
      </c>
      <c r="E11" s="1445" t="s">
        <v>2079</v>
      </c>
      <c r="F11" s="508"/>
      <c r="G11" s="1491"/>
      <c r="H11" s="17"/>
    </row>
    <row r="12" spans="1:8">
      <c r="A12" s="1364" t="s">
        <v>1967</v>
      </c>
      <c r="B12" s="1452" t="s">
        <v>3423</v>
      </c>
      <c r="C12" s="1452" t="s">
        <v>3424</v>
      </c>
      <c r="D12" s="1452" t="s">
        <v>3425</v>
      </c>
      <c r="E12" s="1452" t="s">
        <v>3426</v>
      </c>
      <c r="F12" s="1448" t="s">
        <v>2672</v>
      </c>
      <c r="G12" s="1365" t="s">
        <v>2673</v>
      </c>
      <c r="H12" s="17"/>
    </row>
    <row r="13" spans="1:8">
      <c r="A13" s="1346">
        <v>1</v>
      </c>
      <c r="B13" s="1445" t="s">
        <v>4946</v>
      </c>
      <c r="C13" s="513"/>
      <c r="D13" s="497"/>
      <c r="E13" s="513"/>
      <c r="F13" s="513"/>
      <c r="G13" s="515">
        <f t="shared" ref="G13:G57" si="0">C13-E13+F13</f>
        <v>0</v>
      </c>
      <c r="H13" s="17"/>
    </row>
    <row r="14" spans="1:8">
      <c r="A14" s="1346">
        <v>2</v>
      </c>
      <c r="B14" s="508" t="s">
        <v>4947</v>
      </c>
      <c r="C14" s="516">
        <v>619462</v>
      </c>
      <c r="D14" s="497">
        <v>232</v>
      </c>
      <c r="E14" s="516">
        <v>76625</v>
      </c>
      <c r="F14" s="516">
        <v>6125</v>
      </c>
      <c r="G14" s="517">
        <f t="shared" si="0"/>
        <v>548962</v>
      </c>
      <c r="H14" s="17"/>
    </row>
    <row r="15" spans="1:8">
      <c r="A15" s="1346">
        <v>3</v>
      </c>
      <c r="B15" s="508"/>
      <c r="C15" s="516"/>
      <c r="D15" s="497"/>
      <c r="E15" s="516"/>
      <c r="F15" s="516"/>
      <c r="G15" s="517">
        <f t="shared" si="0"/>
        <v>0</v>
      </c>
      <c r="H15" s="17"/>
    </row>
    <row r="16" spans="1:8">
      <c r="A16" s="1346">
        <v>4</v>
      </c>
      <c r="B16" s="508" t="s">
        <v>4948</v>
      </c>
      <c r="C16" s="516"/>
      <c r="D16" s="497"/>
      <c r="E16" s="516"/>
      <c r="F16" s="516"/>
      <c r="G16" s="517">
        <f t="shared" si="0"/>
        <v>0</v>
      </c>
      <c r="H16" s="17"/>
    </row>
    <row r="17" spans="1:8">
      <c r="A17" s="1346">
        <v>5</v>
      </c>
      <c r="B17" s="508" t="s">
        <v>4949</v>
      </c>
      <c r="C17" s="516">
        <v>60320934</v>
      </c>
      <c r="D17" s="497">
        <v>232</v>
      </c>
      <c r="E17" s="516">
        <v>22976982</v>
      </c>
      <c r="F17" s="516">
        <v>14192613</v>
      </c>
      <c r="G17" s="517">
        <f t="shared" si="0"/>
        <v>51536565</v>
      </c>
      <c r="H17" s="17"/>
    </row>
    <row r="18" spans="1:8">
      <c r="A18" s="1346">
        <v>6</v>
      </c>
      <c r="B18" s="508"/>
      <c r="C18" s="516"/>
      <c r="D18" s="497"/>
      <c r="E18" s="516"/>
      <c r="F18" s="516"/>
      <c r="G18" s="517">
        <f t="shared" si="0"/>
        <v>0</v>
      </c>
      <c r="H18" s="17"/>
    </row>
    <row r="19" spans="1:8">
      <c r="A19" s="1346">
        <v>7</v>
      </c>
      <c r="B19" s="508" t="s">
        <v>4950</v>
      </c>
      <c r="C19" s="516"/>
      <c r="D19" s="497"/>
      <c r="E19" s="516"/>
      <c r="F19" s="516"/>
      <c r="G19" s="517">
        <f t="shared" si="0"/>
        <v>0</v>
      </c>
      <c r="H19" s="17"/>
    </row>
    <row r="20" spans="1:8">
      <c r="A20" s="1346">
        <v>8</v>
      </c>
      <c r="B20" s="508" t="s">
        <v>4951</v>
      </c>
      <c r="C20" s="516">
        <v>11485654</v>
      </c>
      <c r="D20" s="497">
        <v>232</v>
      </c>
      <c r="E20" s="516">
        <v>1070665</v>
      </c>
      <c r="F20" s="516">
        <v>2475125</v>
      </c>
      <c r="G20" s="517">
        <f t="shared" si="0"/>
        <v>12890114</v>
      </c>
      <c r="H20" s="17"/>
    </row>
    <row r="21" spans="1:8">
      <c r="A21" s="1346">
        <v>9</v>
      </c>
      <c r="B21" s="508"/>
      <c r="C21" s="516"/>
      <c r="D21" s="497"/>
      <c r="E21" s="516"/>
      <c r="F21" s="516"/>
      <c r="G21" s="517">
        <f t="shared" si="0"/>
        <v>0</v>
      </c>
      <c r="H21" s="17"/>
    </row>
    <row r="22" spans="1:8">
      <c r="A22" s="1346">
        <v>10</v>
      </c>
      <c r="B22" s="508"/>
      <c r="C22" s="516"/>
      <c r="D22" s="497"/>
      <c r="E22" s="516"/>
      <c r="F22" s="516"/>
      <c r="G22" s="517">
        <f t="shared" si="0"/>
        <v>0</v>
      </c>
      <c r="H22" s="17"/>
    </row>
    <row r="23" spans="1:8">
      <c r="A23" s="1346">
        <v>11</v>
      </c>
      <c r="B23" s="508"/>
      <c r="C23" s="516"/>
      <c r="D23" s="497"/>
      <c r="E23" s="516"/>
      <c r="F23" s="516"/>
      <c r="G23" s="517">
        <f t="shared" si="0"/>
        <v>0</v>
      </c>
      <c r="H23" s="17"/>
    </row>
    <row r="24" spans="1:8">
      <c r="A24" s="1346">
        <v>12</v>
      </c>
      <c r="B24" s="508" t="s">
        <v>4952</v>
      </c>
      <c r="C24" s="516">
        <v>2597651</v>
      </c>
      <c r="D24" s="497">
        <v>232</v>
      </c>
      <c r="E24" s="516">
        <v>227672</v>
      </c>
      <c r="F24" s="516">
        <v>5281660</v>
      </c>
      <c r="G24" s="517">
        <f t="shared" si="0"/>
        <v>7651639</v>
      </c>
      <c r="H24" s="17"/>
    </row>
    <row r="25" spans="1:8">
      <c r="A25" s="1346">
        <v>13</v>
      </c>
      <c r="B25" s="508"/>
      <c r="C25" s="516"/>
      <c r="D25" s="497"/>
      <c r="E25" s="516"/>
      <c r="F25" s="516"/>
      <c r="G25" s="517">
        <f t="shared" si="0"/>
        <v>0</v>
      </c>
      <c r="H25" s="17"/>
    </row>
    <row r="26" spans="1:8">
      <c r="A26" s="1346">
        <v>14</v>
      </c>
      <c r="B26" s="508" t="s">
        <v>4953</v>
      </c>
      <c r="C26" s="516">
        <v>38205088</v>
      </c>
      <c r="D26" s="497">
        <v>232</v>
      </c>
      <c r="E26" s="516">
        <v>1220958</v>
      </c>
      <c r="F26" s="516">
        <v>60069582</v>
      </c>
      <c r="G26" s="517">
        <f t="shared" si="0"/>
        <v>97053712</v>
      </c>
      <c r="H26" s="17"/>
    </row>
    <row r="27" spans="1:8">
      <c r="A27" s="1346">
        <v>15</v>
      </c>
      <c r="B27" s="508"/>
      <c r="C27" s="516"/>
      <c r="D27" s="497"/>
      <c r="E27" s="516"/>
      <c r="F27" s="516"/>
      <c r="G27" s="517">
        <f t="shared" si="0"/>
        <v>0</v>
      </c>
      <c r="H27" s="17"/>
    </row>
    <row r="28" spans="1:8">
      <c r="A28" s="1346">
        <v>16</v>
      </c>
      <c r="B28" s="508" t="s">
        <v>4954</v>
      </c>
      <c r="C28" s="516"/>
      <c r="D28" s="497">
        <v>253</v>
      </c>
      <c r="E28" s="516">
        <v>584016</v>
      </c>
      <c r="F28" s="516">
        <v>2822016</v>
      </c>
      <c r="G28" s="517">
        <f t="shared" si="0"/>
        <v>2238000</v>
      </c>
      <c r="H28" s="17"/>
    </row>
    <row r="29" spans="1:8">
      <c r="A29" s="1346">
        <v>17</v>
      </c>
      <c r="B29" s="508"/>
      <c r="C29" s="516"/>
      <c r="D29" s="497"/>
      <c r="E29" s="516"/>
      <c r="F29" s="516"/>
      <c r="G29" s="517">
        <f t="shared" si="0"/>
        <v>0</v>
      </c>
      <c r="H29" s="17"/>
    </row>
    <row r="30" spans="1:8">
      <c r="A30" s="1346">
        <v>18</v>
      </c>
      <c r="B30" s="508" t="s">
        <v>4960</v>
      </c>
      <c r="C30" s="516">
        <v>1119446</v>
      </c>
      <c r="D30" s="497">
        <v>400</v>
      </c>
      <c r="E30" s="516">
        <v>2339692</v>
      </c>
      <c r="F30" s="516">
        <v>2440494</v>
      </c>
      <c r="G30" s="517">
        <f t="shared" si="0"/>
        <v>1220248</v>
      </c>
      <c r="H30" s="17"/>
    </row>
    <row r="31" spans="1:8">
      <c r="A31" s="1346">
        <v>19</v>
      </c>
      <c r="B31" s="508"/>
      <c r="C31" s="378"/>
      <c r="D31" s="98"/>
      <c r="E31" s="378"/>
      <c r="F31" s="378"/>
      <c r="G31" s="517">
        <f t="shared" si="0"/>
        <v>0</v>
      </c>
      <c r="H31" s="17"/>
    </row>
    <row r="32" spans="1:8">
      <c r="A32" s="1346">
        <v>20</v>
      </c>
      <c r="B32" s="508" t="s">
        <v>4961</v>
      </c>
      <c r="C32" s="378"/>
      <c r="D32" s="98">
        <v>232</v>
      </c>
      <c r="E32" s="378">
        <v>1695078</v>
      </c>
      <c r="F32" s="378">
        <v>2275672</v>
      </c>
      <c r="G32" s="517">
        <f t="shared" si="0"/>
        <v>580594</v>
      </c>
      <c r="H32" s="17"/>
    </row>
    <row r="33" spans="1:8">
      <c r="A33" s="1346">
        <v>21</v>
      </c>
      <c r="B33" s="508"/>
      <c r="C33" s="378"/>
      <c r="D33" s="98"/>
      <c r="E33" s="378"/>
      <c r="F33" s="378"/>
      <c r="G33" s="517">
        <f t="shared" si="0"/>
        <v>0</v>
      </c>
      <c r="H33" s="17"/>
    </row>
    <row r="34" spans="1:8">
      <c r="A34" s="1346">
        <v>22</v>
      </c>
      <c r="B34" s="508" t="s">
        <v>4962</v>
      </c>
      <c r="C34" s="378">
        <v>8834478</v>
      </c>
      <c r="D34" s="98" t="s">
        <v>4963</v>
      </c>
      <c r="E34" s="378">
        <v>2145753</v>
      </c>
      <c r="F34" s="378">
        <v>377371</v>
      </c>
      <c r="G34" s="517">
        <f t="shared" si="0"/>
        <v>7066096</v>
      </c>
      <c r="H34" s="17"/>
    </row>
    <row r="35" spans="1:8">
      <c r="A35" s="1346">
        <v>23</v>
      </c>
      <c r="B35" s="508"/>
      <c r="C35" s="378"/>
      <c r="D35" s="98"/>
      <c r="E35" s="378"/>
      <c r="F35" s="378"/>
      <c r="G35" s="517">
        <f t="shared" si="0"/>
        <v>0</v>
      </c>
      <c r="H35" s="17"/>
    </row>
    <row r="36" spans="1:8">
      <c r="A36" s="1346">
        <v>24</v>
      </c>
      <c r="B36" s="508" t="s">
        <v>4964</v>
      </c>
      <c r="C36" s="378">
        <v>7410043</v>
      </c>
      <c r="D36" s="98">
        <v>253</v>
      </c>
      <c r="E36" s="378">
        <v>494873</v>
      </c>
      <c r="F36" s="378">
        <v>1380785</v>
      </c>
      <c r="G36" s="517">
        <f t="shared" si="0"/>
        <v>8295955</v>
      </c>
      <c r="H36" s="17"/>
    </row>
    <row r="37" spans="1:8">
      <c r="A37" s="1346">
        <v>25</v>
      </c>
      <c r="B37" s="508"/>
      <c r="C37" s="378"/>
      <c r="D37" s="98"/>
      <c r="E37" s="378"/>
      <c r="F37" s="378"/>
      <c r="G37" s="517">
        <f t="shared" si="0"/>
        <v>0</v>
      </c>
      <c r="H37" s="17"/>
    </row>
    <row r="38" spans="1:8">
      <c r="A38" s="1346">
        <v>26</v>
      </c>
      <c r="B38" s="508" t="s">
        <v>4965</v>
      </c>
      <c r="C38" s="378">
        <v>41978</v>
      </c>
      <c r="D38" s="98">
        <v>253</v>
      </c>
      <c r="E38" s="378">
        <v>76446</v>
      </c>
      <c r="F38" s="378">
        <v>98271</v>
      </c>
      <c r="G38" s="517">
        <f t="shared" si="0"/>
        <v>63803</v>
      </c>
      <c r="H38" s="17"/>
    </row>
    <row r="39" spans="1:8">
      <c r="A39" s="1346">
        <v>27</v>
      </c>
      <c r="B39" s="508"/>
      <c r="C39" s="378"/>
      <c r="D39" s="98"/>
      <c r="E39" s="378"/>
      <c r="F39" s="378"/>
      <c r="G39" s="517">
        <f t="shared" si="0"/>
        <v>0</v>
      </c>
      <c r="H39" s="17"/>
    </row>
    <row r="40" spans="1:8">
      <c r="A40" s="1346">
        <v>28</v>
      </c>
      <c r="B40" s="508"/>
      <c r="C40" s="378"/>
      <c r="D40" s="98"/>
      <c r="E40" s="378"/>
      <c r="F40" s="378"/>
      <c r="G40" s="517">
        <f t="shared" si="0"/>
        <v>0</v>
      </c>
      <c r="H40" s="17"/>
    </row>
    <row r="41" spans="1:8">
      <c r="A41" s="1346">
        <v>29</v>
      </c>
      <c r="B41" s="508"/>
      <c r="C41" s="378"/>
      <c r="D41" s="98"/>
      <c r="E41" s="378"/>
      <c r="F41" s="378"/>
      <c r="G41" s="517">
        <f t="shared" si="0"/>
        <v>0</v>
      </c>
      <c r="H41" s="17"/>
    </row>
    <row r="42" spans="1:8">
      <c r="A42" s="1346">
        <v>30</v>
      </c>
      <c r="B42" s="508" t="s">
        <v>4966</v>
      </c>
      <c r="C42" s="378">
        <v>811280</v>
      </c>
      <c r="D42" s="98"/>
      <c r="E42" s="378">
        <v>110617</v>
      </c>
      <c r="F42" s="378">
        <v>475533</v>
      </c>
      <c r="G42" s="517">
        <f t="shared" si="0"/>
        <v>1176196</v>
      </c>
      <c r="H42" s="17"/>
    </row>
    <row r="43" spans="1:8">
      <c r="A43" s="1346">
        <v>31</v>
      </c>
      <c r="B43" s="508"/>
      <c r="C43" s="378"/>
      <c r="D43" s="98"/>
      <c r="E43" s="378"/>
      <c r="F43" s="378"/>
      <c r="G43" s="517">
        <f t="shared" si="0"/>
        <v>0</v>
      </c>
      <c r="H43" s="17"/>
    </row>
    <row r="44" spans="1:8">
      <c r="A44" s="1346">
        <v>32</v>
      </c>
      <c r="B44" s="508"/>
      <c r="C44" s="378"/>
      <c r="D44" s="98"/>
      <c r="E44" s="378"/>
      <c r="F44" s="378"/>
      <c r="G44" s="517">
        <f t="shared" si="0"/>
        <v>0</v>
      </c>
      <c r="H44" s="17"/>
    </row>
    <row r="45" spans="1:8">
      <c r="A45" s="1346">
        <v>33</v>
      </c>
      <c r="B45" s="508"/>
      <c r="C45" s="378"/>
      <c r="D45" s="98"/>
      <c r="E45" s="378"/>
      <c r="F45" s="378"/>
      <c r="G45" s="517">
        <f t="shared" si="0"/>
        <v>0</v>
      </c>
      <c r="H45" s="17"/>
    </row>
    <row r="46" spans="1:8">
      <c r="A46" s="1346">
        <v>34</v>
      </c>
      <c r="B46" s="508"/>
      <c r="C46" s="378"/>
      <c r="D46" s="98"/>
      <c r="E46" s="378"/>
      <c r="F46" s="378"/>
      <c r="G46" s="517">
        <f t="shared" si="0"/>
        <v>0</v>
      </c>
      <c r="H46" s="17"/>
    </row>
    <row r="47" spans="1:8">
      <c r="A47" s="1346">
        <v>35</v>
      </c>
      <c r="B47" s="508"/>
      <c r="C47" s="378"/>
      <c r="D47" s="98"/>
      <c r="E47" s="378"/>
      <c r="F47" s="378"/>
      <c r="G47" s="517">
        <f t="shared" si="0"/>
        <v>0</v>
      </c>
      <c r="H47" s="17"/>
    </row>
    <row r="48" spans="1:8">
      <c r="A48" s="1346">
        <v>36</v>
      </c>
      <c r="B48" s="508"/>
      <c r="C48" s="378"/>
      <c r="D48" s="98"/>
      <c r="E48" s="378"/>
      <c r="F48" s="378"/>
      <c r="G48" s="517">
        <f t="shared" si="0"/>
        <v>0</v>
      </c>
      <c r="H48" s="17"/>
    </row>
    <row r="49" spans="1:8">
      <c r="A49" s="1346">
        <v>37</v>
      </c>
      <c r="B49" s="508"/>
      <c r="C49" s="378"/>
      <c r="D49" s="98"/>
      <c r="E49" s="378"/>
      <c r="F49" s="378"/>
      <c r="G49" s="517">
        <f t="shared" si="0"/>
        <v>0</v>
      </c>
      <c r="H49" s="17"/>
    </row>
    <row r="50" spans="1:8">
      <c r="A50" s="1346">
        <v>38</v>
      </c>
      <c r="B50" s="508"/>
      <c r="C50" s="378"/>
      <c r="D50" s="98"/>
      <c r="E50" s="378"/>
      <c r="F50" s="378"/>
      <c r="G50" s="517">
        <f t="shared" si="0"/>
        <v>0</v>
      </c>
      <c r="H50" s="17"/>
    </row>
    <row r="51" spans="1:8">
      <c r="A51" s="1346">
        <v>39</v>
      </c>
      <c r="B51" s="508"/>
      <c r="C51" s="378"/>
      <c r="D51" s="98"/>
      <c r="E51" s="378"/>
      <c r="F51" s="378"/>
      <c r="G51" s="517">
        <f t="shared" si="0"/>
        <v>0</v>
      </c>
      <c r="H51" s="17"/>
    </row>
    <row r="52" spans="1:8">
      <c r="A52" s="1346">
        <v>40</v>
      </c>
      <c r="B52" s="508"/>
      <c r="C52" s="378"/>
      <c r="D52" s="98"/>
      <c r="E52" s="378"/>
      <c r="F52" s="378"/>
      <c r="G52" s="517">
        <f t="shared" si="0"/>
        <v>0</v>
      </c>
      <c r="H52" s="17"/>
    </row>
    <row r="53" spans="1:8">
      <c r="A53" s="1346">
        <v>41</v>
      </c>
      <c r="B53" s="508"/>
      <c r="C53" s="378"/>
      <c r="D53" s="98"/>
      <c r="E53" s="378"/>
      <c r="F53" s="378"/>
      <c r="G53" s="517">
        <f t="shared" si="0"/>
        <v>0</v>
      </c>
      <c r="H53" s="17"/>
    </row>
    <row r="54" spans="1:8">
      <c r="A54" s="1346">
        <v>42</v>
      </c>
      <c r="B54" s="508"/>
      <c r="C54" s="378"/>
      <c r="D54" s="98"/>
      <c r="E54" s="378"/>
      <c r="F54" s="378"/>
      <c r="G54" s="517">
        <f t="shared" si="0"/>
        <v>0</v>
      </c>
      <c r="H54" s="17"/>
    </row>
    <row r="55" spans="1:8">
      <c r="A55" s="1346">
        <v>43</v>
      </c>
      <c r="B55" s="508"/>
      <c r="C55" s="378"/>
      <c r="D55" s="98"/>
      <c r="E55" s="378"/>
      <c r="F55" s="378"/>
      <c r="G55" s="517">
        <f t="shared" si="0"/>
        <v>0</v>
      </c>
      <c r="H55" s="17"/>
    </row>
    <row r="56" spans="1:8">
      <c r="A56" s="1346">
        <v>44</v>
      </c>
      <c r="B56" s="508"/>
      <c r="C56" s="378"/>
      <c r="D56" s="98"/>
      <c r="E56" s="378"/>
      <c r="F56" s="378"/>
      <c r="G56" s="517">
        <f t="shared" si="0"/>
        <v>0</v>
      </c>
      <c r="H56" s="17"/>
    </row>
    <row r="57" spans="1:8">
      <c r="A57" s="1346">
        <v>45</v>
      </c>
      <c r="B57" s="508"/>
      <c r="C57" s="378"/>
      <c r="D57" s="98"/>
      <c r="E57" s="378"/>
      <c r="F57" s="378"/>
      <c r="G57" s="517">
        <f t="shared" si="0"/>
        <v>0</v>
      </c>
      <c r="H57" s="17"/>
    </row>
    <row r="58" spans="1:8">
      <c r="A58" s="1346">
        <v>46</v>
      </c>
      <c r="B58" s="508" t="s">
        <v>630</v>
      </c>
      <c r="C58" s="378">
        <f>C119</f>
        <v>0</v>
      </c>
      <c r="D58" s="1492"/>
      <c r="E58" s="378">
        <f>E119</f>
        <v>0</v>
      </c>
      <c r="F58" s="378">
        <f>F119</f>
        <v>0</v>
      </c>
      <c r="G58" s="517">
        <f>G119</f>
        <v>0</v>
      </c>
      <c r="H58" s="17"/>
    </row>
    <row r="59" spans="1:8" ht="15.75" thickBot="1">
      <c r="A59" s="1493">
        <v>47</v>
      </c>
      <c r="B59" s="566" t="s">
        <v>209</v>
      </c>
      <c r="C59" s="329">
        <f>SUM(C13:C58)</f>
        <v>131446014</v>
      </c>
      <c r="D59" s="1494"/>
      <c r="E59" s="329">
        <f>SUM(E13:E58)</f>
        <v>33019377</v>
      </c>
      <c r="F59" s="329">
        <f>SUM(F13:F58)</f>
        <v>91895247</v>
      </c>
      <c r="G59" s="327">
        <f>SUM(G13:G58)</f>
        <v>190321884</v>
      </c>
      <c r="H59" s="17"/>
    </row>
    <row r="60" spans="1:8">
      <c r="A60" s="13" t="s">
        <v>2502</v>
      </c>
      <c r="B60" s="12"/>
      <c r="C60" s="12"/>
      <c r="E60" s="12"/>
      <c r="F60" s="12"/>
      <c r="G60" s="12" t="s">
        <v>2503</v>
      </c>
      <c r="H60" s="17"/>
    </row>
    <row r="61" spans="1:8">
      <c r="A61" s="12" t="s">
        <v>2504</v>
      </c>
      <c r="B61" s="12"/>
      <c r="C61" s="12"/>
      <c r="D61" s="12"/>
      <c r="E61" s="12"/>
      <c r="F61" s="12"/>
      <c r="G61" s="12"/>
      <c r="H61" s="17"/>
    </row>
    <row r="62" spans="1:8">
      <c r="H62" s="17"/>
    </row>
    <row r="63" spans="1:8" ht="15.75">
      <c r="A63" s="1344" t="s">
        <v>652</v>
      </c>
      <c r="B63" s="12"/>
      <c r="C63" s="12"/>
      <c r="D63" s="12"/>
      <c r="E63" s="12"/>
      <c r="F63" s="12"/>
      <c r="G63" s="12"/>
      <c r="H63" s="17"/>
    </row>
    <row r="64" spans="1:8">
      <c r="H64" s="17"/>
    </row>
    <row r="65" spans="1:8" ht="15.75" thickBot="1">
      <c r="A65" s="9" t="str">
        <f>'Data Sheet'!$C$22</f>
        <v>Please fill in the following:</v>
      </c>
      <c r="F65" s="1340">
        <f>'Data Sheet'!$C$37</f>
        <v>0</v>
      </c>
      <c r="G65" s="9">
        <f>'Data Sheet'!$C$35</f>
        <v>0</v>
      </c>
      <c r="H65" s="17"/>
    </row>
    <row r="66" spans="1:8">
      <c r="A66" s="1495"/>
      <c r="B66" s="1496"/>
      <c r="C66" s="1496"/>
      <c r="D66" s="1496"/>
      <c r="E66" s="1496"/>
      <c r="F66" s="1496"/>
      <c r="G66" s="1497"/>
      <c r="H66" s="17"/>
    </row>
    <row r="67" spans="1:8">
      <c r="A67" s="1458" t="s">
        <v>2497</v>
      </c>
      <c r="B67" s="12"/>
      <c r="C67" s="12"/>
      <c r="D67" s="12"/>
      <c r="E67" s="12"/>
      <c r="F67" s="12"/>
      <c r="G67" s="1016"/>
      <c r="H67" s="17"/>
    </row>
    <row r="68" spans="1:8">
      <c r="A68" s="1004"/>
      <c r="G68" s="1345"/>
      <c r="H68" s="17"/>
    </row>
    <row r="69" spans="1:8">
      <c r="A69" s="1360"/>
      <c r="B69" s="1362"/>
      <c r="C69" s="1442" t="s">
        <v>2075</v>
      </c>
      <c r="D69" s="1476" t="s">
        <v>627</v>
      </c>
      <c r="E69" s="1435"/>
      <c r="F69" s="1362"/>
      <c r="G69" s="1498" t="s">
        <v>2075</v>
      </c>
      <c r="H69" s="17"/>
    </row>
    <row r="70" spans="1:8">
      <c r="A70" s="1346"/>
      <c r="B70" s="1349" t="s">
        <v>2500</v>
      </c>
      <c r="C70" s="1445" t="s">
        <v>1017</v>
      </c>
      <c r="D70" s="1349" t="s">
        <v>2077</v>
      </c>
      <c r="E70" s="508"/>
      <c r="F70" s="1349" t="s">
        <v>624</v>
      </c>
      <c r="G70" s="1491" t="s">
        <v>2846</v>
      </c>
      <c r="H70" s="17"/>
    </row>
    <row r="71" spans="1:8">
      <c r="A71" s="1346" t="s">
        <v>1964</v>
      </c>
      <c r="B71" s="1349" t="s">
        <v>2501</v>
      </c>
      <c r="C71" s="1445" t="s">
        <v>643</v>
      </c>
      <c r="D71" s="1349" t="s">
        <v>213</v>
      </c>
      <c r="E71" s="1445" t="s">
        <v>2079</v>
      </c>
      <c r="F71" s="508"/>
      <c r="G71" s="1491"/>
      <c r="H71" s="17"/>
    </row>
    <row r="72" spans="1:8">
      <c r="A72" s="1364" t="s">
        <v>1967</v>
      </c>
      <c r="B72" s="1452" t="s">
        <v>3423</v>
      </c>
      <c r="C72" s="1452" t="s">
        <v>3424</v>
      </c>
      <c r="D72" s="1452" t="s">
        <v>3425</v>
      </c>
      <c r="E72" s="1452" t="s">
        <v>3426</v>
      </c>
      <c r="F72" s="1448" t="s">
        <v>2672</v>
      </c>
      <c r="G72" s="1365" t="s">
        <v>2673</v>
      </c>
      <c r="H72" s="17"/>
    </row>
    <row r="73" spans="1:8">
      <c r="A73" s="1346">
        <v>1</v>
      </c>
      <c r="B73" s="1445"/>
      <c r="C73" s="516"/>
      <c r="D73" s="514"/>
      <c r="E73" s="516"/>
      <c r="F73" s="516"/>
      <c r="G73" s="515">
        <f t="shared" ref="G73:G118" si="1">C73-E73+F73</f>
        <v>0</v>
      </c>
      <c r="H73" s="17"/>
    </row>
    <row r="74" spans="1:8">
      <c r="A74" s="1346">
        <v>2</v>
      </c>
      <c r="B74" s="508"/>
      <c r="C74" s="516"/>
      <c r="D74" s="514"/>
      <c r="E74" s="516"/>
      <c r="F74" s="516"/>
      <c r="G74" s="517">
        <f t="shared" si="1"/>
        <v>0</v>
      </c>
      <c r="H74" s="17"/>
    </row>
    <row r="75" spans="1:8">
      <c r="A75" s="1346">
        <v>3</v>
      </c>
      <c r="B75" s="508"/>
      <c r="C75" s="516"/>
      <c r="D75" s="514"/>
      <c r="E75" s="516"/>
      <c r="F75" s="516"/>
      <c r="G75" s="517">
        <f t="shared" si="1"/>
        <v>0</v>
      </c>
      <c r="H75" s="17"/>
    </row>
    <row r="76" spans="1:8">
      <c r="A76" s="1346">
        <v>4</v>
      </c>
      <c r="B76" s="508"/>
      <c r="C76" s="516"/>
      <c r="D76" s="514"/>
      <c r="E76" s="516"/>
      <c r="F76" s="516"/>
      <c r="G76" s="517">
        <f t="shared" si="1"/>
        <v>0</v>
      </c>
      <c r="H76" s="17"/>
    </row>
    <row r="77" spans="1:8">
      <c r="A77" s="1346">
        <v>5</v>
      </c>
      <c r="B77" s="508"/>
      <c r="C77" s="516"/>
      <c r="D77" s="514"/>
      <c r="E77" s="516"/>
      <c r="F77" s="516"/>
      <c r="G77" s="517">
        <f t="shared" si="1"/>
        <v>0</v>
      </c>
      <c r="H77" s="17"/>
    </row>
    <row r="78" spans="1:8">
      <c r="A78" s="1346">
        <v>6</v>
      </c>
      <c r="B78" s="508"/>
      <c r="C78" s="516"/>
      <c r="D78" s="514"/>
      <c r="E78" s="516"/>
      <c r="F78" s="516"/>
      <c r="G78" s="517">
        <f t="shared" si="1"/>
        <v>0</v>
      </c>
      <c r="H78" s="17"/>
    </row>
    <row r="79" spans="1:8">
      <c r="A79" s="1346">
        <v>7</v>
      </c>
      <c r="B79" s="508"/>
      <c r="C79" s="516"/>
      <c r="D79" s="514"/>
      <c r="E79" s="516"/>
      <c r="F79" s="516"/>
      <c r="G79" s="517">
        <f t="shared" si="1"/>
        <v>0</v>
      </c>
      <c r="H79" s="17"/>
    </row>
    <row r="80" spans="1:8">
      <c r="A80" s="1346">
        <v>8</v>
      </c>
      <c r="B80" s="508"/>
      <c r="C80" s="516"/>
      <c r="D80" s="514"/>
      <c r="E80" s="516"/>
      <c r="F80" s="516"/>
      <c r="G80" s="517">
        <f t="shared" si="1"/>
        <v>0</v>
      </c>
      <c r="H80" s="17"/>
    </row>
    <row r="81" spans="1:8">
      <c r="A81" s="1346">
        <v>9</v>
      </c>
      <c r="B81" s="508"/>
      <c r="C81" s="516"/>
      <c r="D81" s="514"/>
      <c r="E81" s="516"/>
      <c r="F81" s="516"/>
      <c r="G81" s="517">
        <f t="shared" si="1"/>
        <v>0</v>
      </c>
      <c r="H81" s="17"/>
    </row>
    <row r="82" spans="1:8">
      <c r="A82" s="1346">
        <v>10</v>
      </c>
      <c r="B82" s="508"/>
      <c r="C82" s="516"/>
      <c r="D82" s="514"/>
      <c r="E82" s="516"/>
      <c r="F82" s="516"/>
      <c r="G82" s="517">
        <f t="shared" si="1"/>
        <v>0</v>
      </c>
      <c r="H82" s="17"/>
    </row>
    <row r="83" spans="1:8">
      <c r="A83" s="1346">
        <v>11</v>
      </c>
      <c r="B83" s="508"/>
      <c r="C83" s="516"/>
      <c r="D83" s="513"/>
      <c r="E83" s="516"/>
      <c r="F83" s="516"/>
      <c r="G83" s="517">
        <f t="shared" si="1"/>
        <v>0</v>
      </c>
      <c r="H83" s="17"/>
    </row>
    <row r="84" spans="1:8">
      <c r="A84" s="1346">
        <v>12</v>
      </c>
      <c r="B84" s="508"/>
      <c r="C84" s="516"/>
      <c r="D84" s="514"/>
      <c r="E84" s="516"/>
      <c r="F84" s="516"/>
      <c r="G84" s="517">
        <f t="shared" si="1"/>
        <v>0</v>
      </c>
      <c r="H84" s="17"/>
    </row>
    <row r="85" spans="1:8">
      <c r="A85" s="1346">
        <v>13</v>
      </c>
      <c r="B85" s="508"/>
      <c r="C85" s="516"/>
      <c r="D85" s="514"/>
      <c r="E85" s="516"/>
      <c r="F85" s="516"/>
      <c r="G85" s="517">
        <f t="shared" si="1"/>
        <v>0</v>
      </c>
      <c r="H85" s="17"/>
    </row>
    <row r="86" spans="1:8">
      <c r="A86" s="1346">
        <v>14</v>
      </c>
      <c r="B86" s="508"/>
      <c r="C86" s="516"/>
      <c r="D86" s="514"/>
      <c r="E86" s="516"/>
      <c r="F86" s="516"/>
      <c r="G86" s="517">
        <f t="shared" si="1"/>
        <v>0</v>
      </c>
      <c r="H86" s="17"/>
    </row>
    <row r="87" spans="1:8">
      <c r="A87" s="1346">
        <v>15</v>
      </c>
      <c r="B87" s="508"/>
      <c r="C87" s="516"/>
      <c r="D87" s="514"/>
      <c r="E87" s="516"/>
      <c r="F87" s="516"/>
      <c r="G87" s="517">
        <f t="shared" si="1"/>
        <v>0</v>
      </c>
      <c r="H87" s="17"/>
    </row>
    <row r="88" spans="1:8">
      <c r="A88" s="1346">
        <v>16</v>
      </c>
      <c r="B88" s="508"/>
      <c r="C88" s="516"/>
      <c r="D88" s="514"/>
      <c r="E88" s="516"/>
      <c r="F88" s="516"/>
      <c r="G88" s="517">
        <f t="shared" si="1"/>
        <v>0</v>
      </c>
      <c r="H88" s="17"/>
    </row>
    <row r="89" spans="1:8">
      <c r="A89" s="1346">
        <v>17</v>
      </c>
      <c r="B89" s="508"/>
      <c r="C89" s="516"/>
      <c r="D89" s="514"/>
      <c r="E89" s="516"/>
      <c r="F89" s="516"/>
      <c r="G89" s="517">
        <f t="shared" si="1"/>
        <v>0</v>
      </c>
      <c r="H89" s="17"/>
    </row>
    <row r="90" spans="1:8">
      <c r="A90" s="1346">
        <v>18</v>
      </c>
      <c r="B90" s="508"/>
      <c r="C90" s="516"/>
      <c r="D90" s="514"/>
      <c r="E90" s="516"/>
      <c r="F90" s="516"/>
      <c r="G90" s="517">
        <f t="shared" si="1"/>
        <v>0</v>
      </c>
      <c r="H90" s="17"/>
    </row>
    <row r="91" spans="1:8">
      <c r="A91" s="1346">
        <v>19</v>
      </c>
      <c r="B91" s="508"/>
      <c r="C91" s="378"/>
      <c r="D91" s="508"/>
      <c r="E91" s="378"/>
      <c r="F91" s="378"/>
      <c r="G91" s="517">
        <f t="shared" si="1"/>
        <v>0</v>
      </c>
      <c r="H91" s="17"/>
    </row>
    <row r="92" spans="1:8">
      <c r="A92" s="1346">
        <v>20</v>
      </c>
      <c r="B92" s="508"/>
      <c r="C92" s="378"/>
      <c r="D92" s="508"/>
      <c r="E92" s="378"/>
      <c r="F92" s="378"/>
      <c r="G92" s="517">
        <f t="shared" si="1"/>
        <v>0</v>
      </c>
      <c r="H92" s="17"/>
    </row>
    <row r="93" spans="1:8">
      <c r="A93" s="1346">
        <v>21</v>
      </c>
      <c r="B93" s="508"/>
      <c r="C93" s="378"/>
      <c r="D93" s="508"/>
      <c r="E93" s="378"/>
      <c r="F93" s="378"/>
      <c r="G93" s="517">
        <f t="shared" si="1"/>
        <v>0</v>
      </c>
      <c r="H93" s="17"/>
    </row>
    <row r="94" spans="1:8">
      <c r="A94" s="1346">
        <v>22</v>
      </c>
      <c r="B94" s="508"/>
      <c r="C94" s="378"/>
      <c r="D94" s="383"/>
      <c r="E94" s="378"/>
      <c r="F94" s="378"/>
      <c r="G94" s="517">
        <f t="shared" si="1"/>
        <v>0</v>
      </c>
      <c r="H94" s="17"/>
    </row>
    <row r="95" spans="1:8">
      <c r="A95" s="1346">
        <v>23</v>
      </c>
      <c r="B95" s="508"/>
      <c r="C95" s="378"/>
      <c r="D95" s="383"/>
      <c r="E95" s="378"/>
      <c r="F95" s="378"/>
      <c r="G95" s="517">
        <f t="shared" si="1"/>
        <v>0</v>
      </c>
    </row>
    <row r="96" spans="1:8">
      <c r="A96" s="1346">
        <v>24</v>
      </c>
      <c r="B96" s="508"/>
      <c r="C96" s="378"/>
      <c r="D96" s="383"/>
      <c r="E96" s="378"/>
      <c r="F96" s="378"/>
      <c r="G96" s="517">
        <f t="shared" si="1"/>
        <v>0</v>
      </c>
    </row>
    <row r="97" spans="1:7">
      <c r="A97" s="1346">
        <v>25</v>
      </c>
      <c r="B97" s="508"/>
      <c r="C97" s="378"/>
      <c r="D97" s="508"/>
      <c r="E97" s="378"/>
      <c r="F97" s="378"/>
      <c r="G97" s="517">
        <f t="shared" si="1"/>
        <v>0</v>
      </c>
    </row>
    <row r="98" spans="1:7">
      <c r="A98" s="1346">
        <v>26</v>
      </c>
      <c r="B98" s="508"/>
      <c r="C98" s="378"/>
      <c r="D98" s="508"/>
      <c r="E98" s="378"/>
      <c r="F98" s="378"/>
      <c r="G98" s="517">
        <f t="shared" si="1"/>
        <v>0</v>
      </c>
    </row>
    <row r="99" spans="1:7">
      <c r="A99" s="1346">
        <v>27</v>
      </c>
      <c r="B99" s="508"/>
      <c r="C99" s="378"/>
      <c r="D99" s="508"/>
      <c r="E99" s="378"/>
      <c r="F99" s="378"/>
      <c r="G99" s="517">
        <f t="shared" si="1"/>
        <v>0</v>
      </c>
    </row>
    <row r="100" spans="1:7">
      <c r="A100" s="1346">
        <v>28</v>
      </c>
      <c r="B100" s="508"/>
      <c r="C100" s="378"/>
      <c r="D100" s="508"/>
      <c r="E100" s="378"/>
      <c r="F100" s="378"/>
      <c r="G100" s="517">
        <f t="shared" si="1"/>
        <v>0</v>
      </c>
    </row>
    <row r="101" spans="1:7">
      <c r="A101" s="1346">
        <v>29</v>
      </c>
      <c r="B101" s="508"/>
      <c r="C101" s="378"/>
      <c r="D101" s="508"/>
      <c r="E101" s="378"/>
      <c r="F101" s="378"/>
      <c r="G101" s="517">
        <f t="shared" si="1"/>
        <v>0</v>
      </c>
    </row>
    <row r="102" spans="1:7">
      <c r="A102" s="1346">
        <v>30</v>
      </c>
      <c r="B102" s="508"/>
      <c r="C102" s="378"/>
      <c r="D102" s="508"/>
      <c r="E102" s="378"/>
      <c r="F102" s="378"/>
      <c r="G102" s="517">
        <f t="shared" si="1"/>
        <v>0</v>
      </c>
    </row>
    <row r="103" spans="1:7">
      <c r="A103" s="1346">
        <v>31</v>
      </c>
      <c r="B103" s="508"/>
      <c r="C103" s="378"/>
      <c r="D103" s="508"/>
      <c r="E103" s="378"/>
      <c r="F103" s="378"/>
      <c r="G103" s="517">
        <f t="shared" si="1"/>
        <v>0</v>
      </c>
    </row>
    <row r="104" spans="1:7">
      <c r="A104" s="1346">
        <v>32</v>
      </c>
      <c r="B104" s="508"/>
      <c r="C104" s="378"/>
      <c r="D104" s="508"/>
      <c r="E104" s="378"/>
      <c r="F104" s="378"/>
      <c r="G104" s="517">
        <f t="shared" si="1"/>
        <v>0</v>
      </c>
    </row>
    <row r="105" spans="1:7">
      <c r="A105" s="1346">
        <v>33</v>
      </c>
      <c r="B105" s="508"/>
      <c r="C105" s="378"/>
      <c r="D105" s="508"/>
      <c r="E105" s="378"/>
      <c r="F105" s="378"/>
      <c r="G105" s="517">
        <f t="shared" si="1"/>
        <v>0</v>
      </c>
    </row>
    <row r="106" spans="1:7">
      <c r="A106" s="1346">
        <v>34</v>
      </c>
      <c r="B106" s="508"/>
      <c r="C106" s="378"/>
      <c r="D106" s="508"/>
      <c r="E106" s="378"/>
      <c r="F106" s="378"/>
      <c r="G106" s="517">
        <f t="shared" si="1"/>
        <v>0</v>
      </c>
    </row>
    <row r="107" spans="1:7">
      <c r="A107" s="1346">
        <v>35</v>
      </c>
      <c r="B107" s="508"/>
      <c r="C107" s="378"/>
      <c r="D107" s="508"/>
      <c r="E107" s="378"/>
      <c r="F107" s="378"/>
      <c r="G107" s="517">
        <f t="shared" si="1"/>
        <v>0</v>
      </c>
    </row>
    <row r="108" spans="1:7">
      <c r="A108" s="1346">
        <v>36</v>
      </c>
      <c r="B108" s="508"/>
      <c r="C108" s="378"/>
      <c r="D108" s="508"/>
      <c r="E108" s="378"/>
      <c r="F108" s="378"/>
      <c r="G108" s="517">
        <f t="shared" si="1"/>
        <v>0</v>
      </c>
    </row>
    <row r="109" spans="1:7">
      <c r="A109" s="1346">
        <v>37</v>
      </c>
      <c r="B109" s="508"/>
      <c r="C109" s="378"/>
      <c r="D109" s="508"/>
      <c r="E109" s="378"/>
      <c r="F109" s="378"/>
      <c r="G109" s="517">
        <f t="shared" si="1"/>
        <v>0</v>
      </c>
    </row>
    <row r="110" spans="1:7">
      <c r="A110" s="1346">
        <v>38</v>
      </c>
      <c r="B110" s="508"/>
      <c r="C110" s="378"/>
      <c r="D110" s="508"/>
      <c r="E110" s="378"/>
      <c r="F110" s="378"/>
      <c r="G110" s="517">
        <f t="shared" si="1"/>
        <v>0</v>
      </c>
    </row>
    <row r="111" spans="1:7">
      <c r="A111" s="1346">
        <v>39</v>
      </c>
      <c r="B111" s="508"/>
      <c r="C111" s="378"/>
      <c r="D111" s="508"/>
      <c r="E111" s="378"/>
      <c r="F111" s="378"/>
      <c r="G111" s="517">
        <f t="shared" si="1"/>
        <v>0</v>
      </c>
    </row>
    <row r="112" spans="1:7">
      <c r="A112" s="1346">
        <v>40</v>
      </c>
      <c r="B112" s="508"/>
      <c r="C112" s="378"/>
      <c r="D112" s="508"/>
      <c r="E112" s="378"/>
      <c r="F112" s="378"/>
      <c r="G112" s="517">
        <f t="shared" si="1"/>
        <v>0</v>
      </c>
    </row>
    <row r="113" spans="1:7">
      <c r="A113" s="1346">
        <v>41</v>
      </c>
      <c r="B113" s="508"/>
      <c r="C113" s="378"/>
      <c r="D113" s="508"/>
      <c r="E113" s="378"/>
      <c r="F113" s="378"/>
      <c r="G113" s="517">
        <f t="shared" si="1"/>
        <v>0</v>
      </c>
    </row>
    <row r="114" spans="1:7">
      <c r="A114" s="1346">
        <v>42</v>
      </c>
      <c r="B114" s="508"/>
      <c r="C114" s="378"/>
      <c r="D114" s="508"/>
      <c r="E114" s="378"/>
      <c r="F114" s="378"/>
      <c r="G114" s="517">
        <f t="shared" si="1"/>
        <v>0</v>
      </c>
    </row>
    <row r="115" spans="1:7">
      <c r="A115" s="1346">
        <v>43</v>
      </c>
      <c r="B115" s="508"/>
      <c r="C115" s="378"/>
      <c r="D115" s="508"/>
      <c r="E115" s="378"/>
      <c r="F115" s="378"/>
      <c r="G115" s="517">
        <f t="shared" si="1"/>
        <v>0</v>
      </c>
    </row>
    <row r="116" spans="1:7">
      <c r="A116" s="1346">
        <v>44</v>
      </c>
      <c r="B116" s="508"/>
      <c r="C116" s="378"/>
      <c r="D116" s="508"/>
      <c r="E116" s="378"/>
      <c r="F116" s="378"/>
      <c r="G116" s="517">
        <f t="shared" si="1"/>
        <v>0</v>
      </c>
    </row>
    <row r="117" spans="1:7">
      <c r="A117" s="1346">
        <v>45</v>
      </c>
      <c r="B117" s="508"/>
      <c r="C117" s="378"/>
      <c r="D117" s="508"/>
      <c r="E117" s="378"/>
      <c r="F117" s="378"/>
      <c r="G117" s="517">
        <f t="shared" si="1"/>
        <v>0</v>
      </c>
    </row>
    <row r="118" spans="1:7">
      <c r="A118" s="1346">
        <v>46</v>
      </c>
      <c r="B118" s="508"/>
      <c r="C118" s="378"/>
      <c r="D118" s="508"/>
      <c r="E118" s="378"/>
      <c r="F118" s="378"/>
      <c r="G118" s="517">
        <f t="shared" si="1"/>
        <v>0</v>
      </c>
    </row>
    <row r="119" spans="1:7" ht="15.75" thickBot="1">
      <c r="A119" s="1493">
        <v>47</v>
      </c>
      <c r="B119" s="566" t="s">
        <v>209</v>
      </c>
      <c r="C119" s="329">
        <f>SUM(C73:C118)</f>
        <v>0</v>
      </c>
      <c r="D119" s="1494"/>
      <c r="E119" s="329">
        <f>SUM(E73:E118)</f>
        <v>0</v>
      </c>
      <c r="F119" s="329">
        <f>SUM(F73:F118)</f>
        <v>0</v>
      </c>
      <c r="G119" s="327">
        <f>SUM(G73:G118)</f>
        <v>0</v>
      </c>
    </row>
    <row r="121" spans="1:7">
      <c r="A121" s="12" t="s">
        <v>2505</v>
      </c>
      <c r="B121" s="12"/>
      <c r="C121" s="12"/>
      <c r="D121" s="12"/>
      <c r="E121" s="12"/>
      <c r="F121" s="12"/>
      <c r="G121" s="1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sheetData>
  <customSheetViews>
    <customSheetView guid="{98C50475-4C04-4614-833E-ABC6EEFF4E8E}" scale="85" colorId="22" showPageBreaks="1" topLeftCell="A15">
      <selection activeCell="J38" sqref="J38"/>
      <rowBreaks count="1" manualBreakCount="1">
        <brk id="62" max="16383" man="1"/>
      </rowBreaks>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85" colorId="22" showPageBreaks="1">
      <selection activeCell="F22" sqref="F22"/>
      <rowBreaks count="1" manualBreakCount="1">
        <brk id="62" max="16383" man="1"/>
      </rowBreaks>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4"/>
      <headerFooter alignWithMargins="0"/>
    </customSheetView>
    <customSheetView guid="{5615FF12-3AD0-401B-9520-85684B49B8C2}"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selection activeCell="B2" sqref="B2"/>
      <rowBreaks count="38" manualBreakCount="38">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rowBreaks>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7"/>
      <headerFooter alignWithMargins="0"/>
    </customSheetView>
    <customSheetView guid="{9A54DEF0-DEC4-4137-89B1-509D03916E27}"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selection activeCell="B2" sqref="B2"/>
      <rowBreaks count="1" manualBreakCount="1">
        <brk id="62" max="16383" man="1"/>
      </rowBreaks>
      <pageMargins left="0.5" right="0.5" top="0.5" bottom="0.5" header="0.5" footer="0.5"/>
      <printOptions horizontalCentered="1" verticalCentered="1"/>
      <pageSetup scale="70" orientation="portrait" horizontalDpi="300" verticalDpi="300" r:id="rId11"/>
      <headerFooter alignWithMargins="0"/>
    </customSheetView>
  </customSheetViews>
  <mergeCells count="1">
    <mergeCell ref="B7:G8"/>
  </mergeCells>
  <printOptions horizontalCentered="1" verticalCentered="1"/>
  <pageMargins left="0.5" right="0.5" top="0.5" bottom="0.5" header="0.5" footer="0.5"/>
  <pageSetup scale="70" orientation="portrait" horizontalDpi="300" verticalDpi="300" r:id="rId12"/>
  <headerFooter alignWithMargins="0"/>
  <rowBreaks count="1" manualBreakCount="1">
    <brk id="6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colorId="22" zoomScale="85" zoomScaleNormal="85" workbookViewId="0">
      <selection activeCell="F2" sqref="F2"/>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999" t="s">
        <v>2506</v>
      </c>
      <c r="B1" s="1000"/>
      <c r="C1" s="1000" t="s">
        <v>1529</v>
      </c>
      <c r="D1" s="1000" t="s">
        <v>2038</v>
      </c>
      <c r="E1" s="1342" t="s">
        <v>2039</v>
      </c>
      <c r="F1" s="999" t="s">
        <v>2036</v>
      </c>
      <c r="G1" s="1000"/>
      <c r="H1" s="1002" t="s">
        <v>1529</v>
      </c>
      <c r="I1" s="1000"/>
      <c r="J1" s="1002" t="s">
        <v>2038</v>
      </c>
      <c r="K1" s="1000"/>
      <c r="L1" s="1002" t="s">
        <v>2039</v>
      </c>
      <c r="M1" s="1342"/>
      <c r="N1" s="17"/>
    </row>
    <row r="2" spans="1:14">
      <c r="A2" s="72" t="str">
        <f>'Data Sheet'!$C$25</f>
        <v>Central Hudson Gas &amp; Electric</v>
      </c>
      <c r="B2" s="1005"/>
      <c r="C2" s="1005" t="s">
        <v>1317</v>
      </c>
      <c r="D2" s="1005" t="s">
        <v>2041</v>
      </c>
      <c r="E2" s="1345"/>
      <c r="F2" s="72" t="str">
        <f>'Data Sheet'!$C$25</f>
        <v>Central Hudson Gas &amp; Electric</v>
      </c>
      <c r="G2" s="1005"/>
      <c r="H2" s="9" t="s">
        <v>1317</v>
      </c>
      <c r="J2" s="508" t="s">
        <v>2041</v>
      </c>
      <c r="K2" s="1005"/>
      <c r="M2" s="1345"/>
      <c r="N2" s="17"/>
    </row>
    <row r="3" spans="1:14" ht="15" customHeight="1">
      <c r="A3" s="1008"/>
      <c r="B3" s="1009"/>
      <c r="C3" s="1009" t="s">
        <v>1318</v>
      </c>
      <c r="D3" s="848" t="str">
        <f>'Data Sheet'!$C$40</f>
        <v>4/15/2015</v>
      </c>
      <c r="E3" s="1570" t="str">
        <f>'Data Sheet'!$C$38</f>
        <v>12/31/14</v>
      </c>
      <c r="F3" s="1008"/>
      <c r="G3" s="1009"/>
      <c r="H3" s="546" t="s">
        <v>1318</v>
      </c>
      <c r="I3" s="1009"/>
      <c r="J3" s="836" t="str">
        <f>'Data Sheet'!$C$40</f>
        <v>4/15/2015</v>
      </c>
      <c r="K3" s="1009"/>
      <c r="L3" s="1578" t="str">
        <f>'Data Sheet'!$C$38</f>
        <v>12/31/14</v>
      </c>
      <c r="M3" s="1347"/>
      <c r="N3" s="17"/>
    </row>
    <row r="4" spans="1:14" ht="15" customHeight="1">
      <c r="A4" s="1434" t="s">
        <v>2507</v>
      </c>
      <c r="B4" s="1435"/>
      <c r="C4" s="1435"/>
      <c r="D4" s="1435"/>
      <c r="E4" s="1436"/>
      <c r="F4" s="1434" t="s">
        <v>2508</v>
      </c>
      <c r="G4" s="1435"/>
      <c r="H4" s="1435"/>
      <c r="I4" s="1435"/>
      <c r="J4" s="1435"/>
      <c r="K4" s="1435"/>
      <c r="L4" s="1435"/>
      <c r="M4" s="1436"/>
      <c r="N4" s="17"/>
    </row>
    <row r="5" spans="1:14">
      <c r="A5" s="2340" t="s">
        <v>4008</v>
      </c>
      <c r="B5" s="2244"/>
      <c r="C5" s="2244"/>
      <c r="D5" s="2244"/>
      <c r="E5" s="2245"/>
      <c r="F5" s="1004" t="s">
        <v>2509</v>
      </c>
      <c r="M5" s="1345"/>
      <c r="N5" s="17"/>
    </row>
    <row r="6" spans="1:14">
      <c r="A6" s="2290"/>
      <c r="B6" s="2338"/>
      <c r="C6" s="2338"/>
      <c r="D6" s="2338"/>
      <c r="E6" s="2247"/>
      <c r="F6" s="1004"/>
      <c r="M6" s="1345"/>
      <c r="N6" s="17"/>
    </row>
    <row r="7" spans="1:14">
      <c r="A7" s="1004" t="s">
        <v>2510</v>
      </c>
      <c r="E7" s="1345"/>
      <c r="F7" s="1004"/>
      <c r="M7" s="1345"/>
      <c r="N7" s="17"/>
    </row>
    <row r="8" spans="1:14">
      <c r="A8" s="1478"/>
      <c r="B8" s="1361"/>
      <c r="C8" s="1362"/>
      <c r="D8" s="1476" t="s">
        <v>2511</v>
      </c>
      <c r="E8" s="1436"/>
      <c r="F8" s="1434" t="s">
        <v>2511</v>
      </c>
      <c r="G8" s="1435"/>
      <c r="H8" s="1476" t="s">
        <v>2512</v>
      </c>
      <c r="I8" s="1435"/>
      <c r="J8" s="1435"/>
      <c r="K8" s="1435"/>
      <c r="L8" s="1362"/>
      <c r="M8" s="1363"/>
      <c r="N8" s="17"/>
    </row>
    <row r="9" spans="1:14">
      <c r="A9" s="1354"/>
      <c r="C9" s="1445" t="s">
        <v>2075</v>
      </c>
      <c r="D9" s="1445" t="s">
        <v>373</v>
      </c>
      <c r="E9" s="1357" t="s">
        <v>373</v>
      </c>
      <c r="F9" s="1346" t="s">
        <v>373</v>
      </c>
      <c r="G9" s="1445" t="s">
        <v>373</v>
      </c>
      <c r="H9" s="1452" t="s">
        <v>2513</v>
      </c>
      <c r="I9" s="546"/>
      <c r="J9" s="564" t="s">
        <v>2514</v>
      </c>
      <c r="K9" s="546"/>
      <c r="L9" s="1445" t="s">
        <v>2075</v>
      </c>
      <c r="M9" s="1357"/>
      <c r="N9" s="17"/>
    </row>
    <row r="10" spans="1:14">
      <c r="A10" s="1354" t="s">
        <v>1964</v>
      </c>
      <c r="B10" s="1356" t="s">
        <v>213</v>
      </c>
      <c r="C10" s="1445" t="s">
        <v>1017</v>
      </c>
      <c r="D10" s="1445" t="s">
        <v>2515</v>
      </c>
      <c r="E10" s="1357" t="s">
        <v>2516</v>
      </c>
      <c r="F10" s="1346" t="s">
        <v>2515</v>
      </c>
      <c r="G10" s="1445" t="s">
        <v>2516</v>
      </c>
      <c r="H10" s="1445" t="s">
        <v>2517</v>
      </c>
      <c r="I10" s="508"/>
      <c r="J10" s="1445" t="s">
        <v>2517</v>
      </c>
      <c r="K10" s="508"/>
      <c r="L10" s="1445" t="s">
        <v>2846</v>
      </c>
      <c r="M10" s="1357" t="s">
        <v>1964</v>
      </c>
      <c r="N10" s="17"/>
    </row>
    <row r="11" spans="1:14">
      <c r="A11" s="1354" t="s">
        <v>1967</v>
      </c>
      <c r="C11" s="1445" t="s">
        <v>643</v>
      </c>
      <c r="D11" s="1445" t="s">
        <v>2518</v>
      </c>
      <c r="E11" s="1357" t="s">
        <v>2519</v>
      </c>
      <c r="F11" s="1346" t="s">
        <v>2520</v>
      </c>
      <c r="G11" s="1445" t="s">
        <v>2521</v>
      </c>
      <c r="H11" s="1349" t="s">
        <v>2522</v>
      </c>
      <c r="I11" s="1445" t="s">
        <v>2079</v>
      </c>
      <c r="J11" s="1349" t="s">
        <v>2523</v>
      </c>
      <c r="K11" s="1445" t="s">
        <v>2079</v>
      </c>
      <c r="L11" s="508"/>
      <c r="M11" s="1357" t="s">
        <v>1967</v>
      </c>
      <c r="N11" s="17"/>
    </row>
    <row r="12" spans="1:14">
      <c r="A12" s="1479"/>
      <c r="B12" s="1450" t="s">
        <v>3423</v>
      </c>
      <c r="C12" s="1452" t="s">
        <v>3424</v>
      </c>
      <c r="D12" s="1452" t="s">
        <v>3425</v>
      </c>
      <c r="E12" s="1365" t="s">
        <v>3426</v>
      </c>
      <c r="F12" s="1364" t="s">
        <v>2672</v>
      </c>
      <c r="G12" s="1452" t="s">
        <v>2673</v>
      </c>
      <c r="H12" s="1452" t="s">
        <v>2674</v>
      </c>
      <c r="I12" s="1452" t="s">
        <v>2675</v>
      </c>
      <c r="J12" s="1452" t="s">
        <v>2676</v>
      </c>
      <c r="K12" s="1452" t="s">
        <v>2677</v>
      </c>
      <c r="L12" s="1452" t="s">
        <v>2678</v>
      </c>
      <c r="M12" s="1365"/>
      <c r="N12" s="17"/>
    </row>
    <row r="13" spans="1:14">
      <c r="A13" s="1479">
        <v>1</v>
      </c>
      <c r="B13" s="546" t="s">
        <v>2524</v>
      </c>
      <c r="C13" s="1499"/>
      <c r="D13" s="1500"/>
      <c r="E13" s="1501"/>
      <c r="F13" s="1502"/>
      <c r="G13" s="1500"/>
      <c r="H13" s="1500"/>
      <c r="I13" s="1500"/>
      <c r="J13" s="1500"/>
      <c r="K13" s="1500"/>
      <c r="L13" s="1503"/>
      <c r="M13" s="1365">
        <v>1</v>
      </c>
      <c r="N13" s="17"/>
    </row>
    <row r="14" spans="1:14">
      <c r="A14" s="1479">
        <v>2</v>
      </c>
      <c r="B14" s="546" t="s">
        <v>2525</v>
      </c>
      <c r="C14" s="1504" t="s">
        <v>1245</v>
      </c>
      <c r="D14" s="1505" t="s">
        <v>1245</v>
      </c>
      <c r="E14" s="1506" t="s">
        <v>2025</v>
      </c>
      <c r="F14" s="1507"/>
      <c r="G14" s="1505"/>
      <c r="H14" s="1508" t="s">
        <v>2025</v>
      </c>
      <c r="I14" s="1505" t="s">
        <v>2025</v>
      </c>
      <c r="J14" s="1508"/>
      <c r="K14" s="1505"/>
      <c r="L14" s="1509" t="s">
        <v>2025</v>
      </c>
      <c r="M14" s="1365">
        <v>2</v>
      </c>
      <c r="N14" s="17"/>
    </row>
    <row r="15" spans="1:14">
      <c r="A15" s="1479">
        <v>3</v>
      </c>
      <c r="B15" s="546" t="s">
        <v>2526</v>
      </c>
      <c r="C15" s="283"/>
      <c r="D15" s="286"/>
      <c r="E15" s="318"/>
      <c r="F15" s="285"/>
      <c r="G15" s="283"/>
      <c r="H15" s="324"/>
      <c r="I15" s="283"/>
      <c r="J15" s="324"/>
      <c r="K15" s="283"/>
      <c r="L15" s="286">
        <f>C15+D15-E15+F15-G15-I15+K15</f>
        <v>0</v>
      </c>
      <c r="M15" s="1365">
        <v>3</v>
      </c>
      <c r="N15" s="17"/>
    </row>
    <row r="16" spans="1:14">
      <c r="A16" s="1479">
        <v>4</v>
      </c>
      <c r="B16" s="546" t="s">
        <v>2456</v>
      </c>
      <c r="C16" s="290"/>
      <c r="D16" s="289"/>
      <c r="E16" s="321"/>
      <c r="F16" s="288"/>
      <c r="G16" s="290"/>
      <c r="H16" s="324"/>
      <c r="I16" s="290"/>
      <c r="J16" s="324"/>
      <c r="K16" s="290"/>
      <c r="L16" s="289">
        <f>C16+D16-E16+F16-G16-I16+K16</f>
        <v>0</v>
      </c>
      <c r="M16" s="1365">
        <v>4</v>
      </c>
      <c r="N16" s="17"/>
    </row>
    <row r="17" spans="1:14">
      <c r="A17" s="1479">
        <v>5</v>
      </c>
      <c r="B17" s="546" t="s">
        <v>2457</v>
      </c>
      <c r="C17" s="290"/>
      <c r="D17" s="289"/>
      <c r="E17" s="321"/>
      <c r="F17" s="288"/>
      <c r="G17" s="290"/>
      <c r="H17" s="324"/>
      <c r="I17" s="290"/>
      <c r="J17" s="324"/>
      <c r="K17" s="290"/>
      <c r="L17" s="289">
        <f>C17+D17-E17+F17-G17-I17+K17</f>
        <v>0</v>
      </c>
      <c r="M17" s="1365">
        <v>5</v>
      </c>
      <c r="N17" s="17"/>
    </row>
    <row r="18" spans="1:14">
      <c r="A18" s="1479">
        <v>6</v>
      </c>
      <c r="B18" s="546" t="s">
        <v>1245</v>
      </c>
      <c r="C18" s="389"/>
      <c r="D18" s="550"/>
      <c r="E18" s="340"/>
      <c r="F18" s="108"/>
      <c r="G18" s="389"/>
      <c r="H18" s="86"/>
      <c r="I18" s="389"/>
      <c r="J18" s="86"/>
      <c r="K18" s="389"/>
      <c r="L18" s="550">
        <f>C18+D18-E18+F18-G18-I18+K18</f>
        <v>0</v>
      </c>
      <c r="M18" s="1365">
        <v>6</v>
      </c>
      <c r="N18" s="17"/>
    </row>
    <row r="19" spans="1:14">
      <c r="A19" s="1479">
        <v>7</v>
      </c>
      <c r="B19" s="546" t="s">
        <v>1245</v>
      </c>
      <c r="C19" s="389"/>
      <c r="D19" s="550"/>
      <c r="E19" s="340"/>
      <c r="F19" s="108"/>
      <c r="G19" s="389"/>
      <c r="H19" s="86"/>
      <c r="I19" s="389"/>
      <c r="J19" s="86"/>
      <c r="K19" s="389"/>
      <c r="L19" s="550">
        <f>C19+D19-E19+F19-G19-I19+K19</f>
        <v>0</v>
      </c>
      <c r="M19" s="1365">
        <v>7</v>
      </c>
      <c r="N19" s="17"/>
    </row>
    <row r="20" spans="1:14">
      <c r="A20" s="1479">
        <v>8</v>
      </c>
      <c r="B20" s="546" t="s">
        <v>2458</v>
      </c>
      <c r="C20" s="283">
        <f>SUM(C15:C19)</f>
        <v>0</v>
      </c>
      <c r="D20" s="286">
        <f>SUM(D15:D19)</f>
        <v>0</v>
      </c>
      <c r="E20" s="318">
        <f>SUM(E15:E19)</f>
        <v>0</v>
      </c>
      <c r="F20" s="285">
        <f>SUM(F15:F19)</f>
        <v>0</v>
      </c>
      <c r="G20" s="283">
        <f>SUM(G15:G19)</f>
        <v>0</v>
      </c>
      <c r="H20" s="324"/>
      <c r="I20" s="283">
        <f>SUM(I15:I19)</f>
        <v>0</v>
      </c>
      <c r="J20" s="324"/>
      <c r="K20" s="283">
        <f>SUM(K15:K19)</f>
        <v>0</v>
      </c>
      <c r="L20" s="286">
        <f>SUM(L15:L19)</f>
        <v>0</v>
      </c>
      <c r="M20" s="1365">
        <v>8</v>
      </c>
      <c r="N20" s="17"/>
    </row>
    <row r="21" spans="1:14">
      <c r="A21" s="1479">
        <v>9</v>
      </c>
      <c r="B21" s="546" t="s">
        <v>2459</v>
      </c>
      <c r="C21" s="1510"/>
      <c r="D21" s="1511"/>
      <c r="E21" s="1512"/>
      <c r="F21" s="1513"/>
      <c r="G21" s="1511"/>
      <c r="H21" s="1514"/>
      <c r="I21" s="1511"/>
      <c r="J21" s="1514"/>
      <c r="K21" s="1511"/>
      <c r="L21" s="1515" t="s">
        <v>2025</v>
      </c>
      <c r="M21" s="1365">
        <v>9</v>
      </c>
      <c r="N21" s="17"/>
    </row>
    <row r="22" spans="1:14">
      <c r="A22" s="1479">
        <v>10</v>
      </c>
      <c r="B22" s="546" t="s">
        <v>2526</v>
      </c>
      <c r="C22" s="283"/>
      <c r="D22" s="286"/>
      <c r="E22" s="318"/>
      <c r="F22" s="285"/>
      <c r="G22" s="283"/>
      <c r="H22" s="324"/>
      <c r="I22" s="283"/>
      <c r="J22" s="324"/>
      <c r="K22" s="283"/>
      <c r="L22" s="286">
        <f>C22+D22-E22+F22-G22-I22+K22</f>
        <v>0</v>
      </c>
      <c r="M22" s="1365">
        <v>10</v>
      </c>
      <c r="N22" s="17"/>
    </row>
    <row r="23" spans="1:14">
      <c r="A23" s="1479">
        <v>11</v>
      </c>
      <c r="B23" s="546" t="s">
        <v>2460</v>
      </c>
      <c r="C23" s="290"/>
      <c r="D23" s="289"/>
      <c r="E23" s="321"/>
      <c r="F23" s="288"/>
      <c r="G23" s="290"/>
      <c r="H23" s="324"/>
      <c r="I23" s="290"/>
      <c r="J23" s="324"/>
      <c r="K23" s="290"/>
      <c r="L23" s="289">
        <f>C23+D23-E23+F23-G23-I23+K23</f>
        <v>0</v>
      </c>
      <c r="M23" s="1365">
        <v>11</v>
      </c>
      <c r="N23" s="17"/>
    </row>
    <row r="24" spans="1:14">
      <c r="A24" s="1479">
        <v>12</v>
      </c>
      <c r="B24" s="546" t="s">
        <v>2457</v>
      </c>
      <c r="C24" s="389"/>
      <c r="D24" s="550"/>
      <c r="E24" s="340"/>
      <c r="F24" s="108"/>
      <c r="G24" s="389"/>
      <c r="H24" s="86"/>
      <c r="I24" s="389"/>
      <c r="J24" s="86"/>
      <c r="K24" s="389"/>
      <c r="L24" s="550">
        <f>C24+D24-E24+F24-G24-I24+K24</f>
        <v>0</v>
      </c>
      <c r="M24" s="1365">
        <v>12</v>
      </c>
      <c r="N24" s="17"/>
    </row>
    <row r="25" spans="1:14">
      <c r="A25" s="1479">
        <v>13</v>
      </c>
      <c r="B25" s="546" t="s">
        <v>1245</v>
      </c>
      <c r="C25" s="389"/>
      <c r="D25" s="550"/>
      <c r="E25" s="340"/>
      <c r="F25" s="108"/>
      <c r="G25" s="389"/>
      <c r="H25" s="86"/>
      <c r="I25" s="389"/>
      <c r="J25" s="86"/>
      <c r="K25" s="389"/>
      <c r="L25" s="550">
        <f>C25+D25-E25+F25-G25-I25+K25</f>
        <v>0</v>
      </c>
      <c r="M25" s="1365">
        <v>13</v>
      </c>
      <c r="N25" s="17"/>
    </row>
    <row r="26" spans="1:14">
      <c r="A26" s="1479">
        <v>14</v>
      </c>
      <c r="B26" s="546" t="s">
        <v>1245</v>
      </c>
      <c r="C26" s="389"/>
      <c r="D26" s="550"/>
      <c r="E26" s="340"/>
      <c r="F26" s="108"/>
      <c r="G26" s="389"/>
      <c r="H26" s="86"/>
      <c r="I26" s="389"/>
      <c r="J26" s="86"/>
      <c r="K26" s="389"/>
      <c r="L26" s="550">
        <f>C26+D26-E26+F26-G26-I26+K26</f>
        <v>0</v>
      </c>
      <c r="M26" s="1365">
        <v>14</v>
      </c>
      <c r="N26" s="17"/>
    </row>
    <row r="27" spans="1:14">
      <c r="A27" s="1479">
        <v>15</v>
      </c>
      <c r="B27" s="546" t="s">
        <v>4193</v>
      </c>
      <c r="C27" s="389">
        <f>SUM(C22:C26)</f>
        <v>0</v>
      </c>
      <c r="D27" s="550">
        <f>SUM(D22:D26)</f>
        <v>0</v>
      </c>
      <c r="E27" s="340">
        <f>SUM(E22:E26)</f>
        <v>0</v>
      </c>
      <c r="F27" s="108">
        <f>SUM(F22:F26)</f>
        <v>0</v>
      </c>
      <c r="G27" s="389">
        <f>SUM(G22:G26)</f>
        <v>0</v>
      </c>
      <c r="H27" s="86"/>
      <c r="I27" s="389">
        <f>SUM(I22:I26)</f>
        <v>0</v>
      </c>
      <c r="J27" s="86"/>
      <c r="K27" s="389">
        <f>SUM(K22:K26)</f>
        <v>0</v>
      </c>
      <c r="L27" s="550">
        <f>SUM(L22:L26)</f>
        <v>0</v>
      </c>
      <c r="M27" s="1365">
        <v>15</v>
      </c>
      <c r="N27" s="17"/>
    </row>
    <row r="28" spans="1:14">
      <c r="A28" s="1479">
        <v>16</v>
      </c>
      <c r="B28" s="546" t="s">
        <v>4194</v>
      </c>
      <c r="C28" s="389"/>
      <c r="D28" s="550"/>
      <c r="E28" s="340"/>
      <c r="F28" s="108"/>
      <c r="G28" s="389"/>
      <c r="H28" s="86"/>
      <c r="I28" s="389"/>
      <c r="J28" s="86"/>
      <c r="K28" s="389"/>
      <c r="L28" s="550">
        <f>C28+D28-E28+F28-G28-I28+K28</f>
        <v>0</v>
      </c>
      <c r="M28" s="1365">
        <v>16</v>
      </c>
      <c r="N28" s="17"/>
    </row>
    <row r="29" spans="1:14">
      <c r="A29" s="1479">
        <v>17</v>
      </c>
      <c r="B29" s="546" t="s">
        <v>4195</v>
      </c>
      <c r="C29" s="283">
        <f>C20+C27+C28</f>
        <v>0</v>
      </c>
      <c r="D29" s="286">
        <f>D20+D27+D28</f>
        <v>0</v>
      </c>
      <c r="E29" s="318">
        <f>E20+E27+E28</f>
        <v>0</v>
      </c>
      <c r="F29" s="285">
        <f>F20+F27+F28</f>
        <v>0</v>
      </c>
      <c r="G29" s="283">
        <f>G20+G27+G28</f>
        <v>0</v>
      </c>
      <c r="H29" s="324"/>
      <c r="I29" s="283">
        <f>I20+I27+I28</f>
        <v>0</v>
      </c>
      <c r="J29" s="324"/>
      <c r="K29" s="283">
        <f>K20+K27+K28</f>
        <v>0</v>
      </c>
      <c r="L29" s="286">
        <f>L20+L27+L28</f>
        <v>0</v>
      </c>
      <c r="M29" s="1365">
        <v>17</v>
      </c>
      <c r="N29" s="17"/>
    </row>
    <row r="30" spans="1:14">
      <c r="A30" s="1354" t="s">
        <v>2025</v>
      </c>
      <c r="C30" s="1516"/>
      <c r="D30" s="1517"/>
      <c r="E30" s="1518"/>
      <c r="F30" s="1519"/>
      <c r="G30" s="1517"/>
      <c r="H30" s="1520"/>
      <c r="I30" s="1517"/>
      <c r="J30" s="1520"/>
      <c r="K30" s="1517"/>
      <c r="L30" s="1521"/>
      <c r="M30" s="1357" t="s">
        <v>2025</v>
      </c>
      <c r="N30" s="17"/>
    </row>
    <row r="31" spans="1:14">
      <c r="A31" s="1479">
        <v>18</v>
      </c>
      <c r="B31" s="546" t="s">
        <v>4196</v>
      </c>
      <c r="C31" s="1504"/>
      <c r="D31" s="1505"/>
      <c r="E31" s="1506"/>
      <c r="F31" s="1507"/>
      <c r="G31" s="1505"/>
      <c r="H31" s="1522"/>
      <c r="I31" s="1505"/>
      <c r="J31" s="1522"/>
      <c r="K31" s="1505"/>
      <c r="L31" s="1509" t="s">
        <v>2025</v>
      </c>
      <c r="M31" s="1365">
        <v>18</v>
      </c>
      <c r="N31" s="17"/>
    </row>
    <row r="32" spans="1:14">
      <c r="A32" s="1479">
        <v>19</v>
      </c>
      <c r="B32" s="546" t="s">
        <v>4197</v>
      </c>
      <c r="C32" s="283"/>
      <c r="D32" s="286"/>
      <c r="E32" s="318"/>
      <c r="F32" s="285"/>
      <c r="G32" s="283"/>
      <c r="H32" s="324"/>
      <c r="I32" s="283"/>
      <c r="J32" s="324"/>
      <c r="K32" s="283"/>
      <c r="L32" s="286">
        <f>C32+D32-E32+F32-G32-I32+K32</f>
        <v>0</v>
      </c>
      <c r="M32" s="1365">
        <v>19</v>
      </c>
      <c r="N32" s="17"/>
    </row>
    <row r="33" spans="1:14">
      <c r="A33" s="1479">
        <v>20</v>
      </c>
      <c r="B33" s="546" t="s">
        <v>4198</v>
      </c>
      <c r="C33" s="290"/>
      <c r="D33" s="289"/>
      <c r="E33" s="321"/>
      <c r="F33" s="288"/>
      <c r="G33" s="290"/>
      <c r="H33" s="324"/>
      <c r="I33" s="290"/>
      <c r="J33" s="324"/>
      <c r="K33" s="290"/>
      <c r="L33" s="289">
        <f>C33+D33-E33+F33-G33-I33+K33</f>
        <v>0</v>
      </c>
      <c r="M33" s="1365">
        <v>20</v>
      </c>
      <c r="N33" s="17"/>
    </row>
    <row r="34" spans="1:14">
      <c r="A34" s="1479">
        <v>21</v>
      </c>
      <c r="B34" s="546" t="s">
        <v>4199</v>
      </c>
      <c r="C34" s="283"/>
      <c r="D34" s="286"/>
      <c r="E34" s="318"/>
      <c r="F34" s="285"/>
      <c r="G34" s="283"/>
      <c r="H34" s="324"/>
      <c r="I34" s="283"/>
      <c r="J34" s="324"/>
      <c r="K34" s="283"/>
      <c r="L34" s="286">
        <f>C34+D34-E34+F34-G34-I34+K34</f>
        <v>0</v>
      </c>
      <c r="M34" s="1365">
        <v>21</v>
      </c>
      <c r="N34" s="17"/>
    </row>
    <row r="35" spans="1:14">
      <c r="A35" s="1004"/>
      <c r="B35" s="12" t="s">
        <v>4200</v>
      </c>
      <c r="C35" s="12"/>
      <c r="D35" s="12"/>
      <c r="E35" s="1016"/>
      <c r="F35" s="1458" t="s">
        <v>4201</v>
      </c>
      <c r="G35" s="12"/>
      <c r="H35" s="12"/>
      <c r="I35" s="12"/>
      <c r="J35" s="12"/>
      <c r="K35" s="12"/>
      <c r="L35" s="12"/>
      <c r="M35" s="1016"/>
      <c r="N35" s="17"/>
    </row>
    <row r="36" spans="1:14">
      <c r="A36" s="1004"/>
      <c r="E36" s="1345"/>
      <c r="F36" s="1004"/>
      <c r="M36" s="1345"/>
      <c r="N36" s="17"/>
    </row>
    <row r="37" spans="1:14">
      <c r="A37" s="1004"/>
      <c r="E37" s="1345"/>
      <c r="F37" s="1004"/>
      <c r="M37" s="1345"/>
      <c r="N37" s="17"/>
    </row>
    <row r="38" spans="1:14">
      <c r="A38" s="1004"/>
      <c r="E38" s="1345"/>
      <c r="F38" s="1004"/>
      <c r="M38" s="1345"/>
      <c r="N38" s="17"/>
    </row>
    <row r="39" spans="1:14">
      <c r="A39" s="1004"/>
      <c r="E39" s="1345"/>
      <c r="F39" s="1004"/>
      <c r="M39" s="1345"/>
      <c r="N39" s="17"/>
    </row>
    <row r="40" spans="1:14">
      <c r="A40" s="1004"/>
      <c r="E40" s="1345"/>
      <c r="F40" s="1004"/>
      <c r="M40" s="1345"/>
      <c r="N40" s="17"/>
    </row>
    <row r="41" spans="1:14">
      <c r="A41" s="1004"/>
      <c r="E41" s="1345"/>
      <c r="F41" s="1004"/>
      <c r="M41" s="1345"/>
      <c r="N41" s="17"/>
    </row>
    <row r="42" spans="1:14">
      <c r="A42" s="1004"/>
      <c r="E42" s="1345"/>
      <c r="F42" s="1004"/>
      <c r="M42" s="1345"/>
      <c r="N42" s="17"/>
    </row>
    <row r="43" spans="1:14">
      <c r="A43" s="1004"/>
      <c r="E43" s="1345"/>
      <c r="F43" s="1004"/>
      <c r="M43" s="1345"/>
      <c r="N43" s="17"/>
    </row>
    <row r="44" spans="1:14">
      <c r="A44" s="1004"/>
      <c r="E44" s="1345"/>
      <c r="F44" s="1004"/>
      <c r="M44" s="1345"/>
      <c r="N44" s="17"/>
    </row>
    <row r="45" spans="1:14">
      <c r="A45" s="1004"/>
      <c r="E45" s="1345"/>
      <c r="F45" s="1004"/>
      <c r="M45" s="1345"/>
      <c r="N45" s="17"/>
    </row>
    <row r="46" spans="1:14">
      <c r="A46" s="1004"/>
      <c r="E46" s="1345"/>
      <c r="F46" s="1004"/>
      <c r="M46" s="1345"/>
      <c r="N46" s="17"/>
    </row>
    <row r="47" spans="1:14">
      <c r="A47" s="1004"/>
      <c r="E47" s="1345"/>
      <c r="F47" s="1004"/>
      <c r="M47" s="1345"/>
      <c r="N47" s="17"/>
    </row>
    <row r="48" spans="1:14">
      <c r="A48" s="1004"/>
      <c r="E48" s="1345"/>
      <c r="F48" s="1004"/>
      <c r="M48" s="1345"/>
      <c r="N48" s="17"/>
    </row>
    <row r="49" spans="1:14">
      <c r="A49" s="1004"/>
      <c r="E49" s="1345"/>
      <c r="F49" s="1004"/>
      <c r="M49" s="1345"/>
      <c r="N49" s="17"/>
    </row>
    <row r="50" spans="1:14">
      <c r="A50" s="1004"/>
      <c r="E50" s="1345"/>
      <c r="F50" s="1004"/>
      <c r="M50" s="1345"/>
      <c r="N50" s="17"/>
    </row>
    <row r="51" spans="1:14">
      <c r="A51" s="1004" t="s">
        <v>4202</v>
      </c>
      <c r="D51" s="9" t="s">
        <v>4202</v>
      </c>
      <c r="E51" s="1345"/>
      <c r="F51" s="1004"/>
      <c r="M51" s="1345"/>
      <c r="N51" s="17"/>
    </row>
    <row r="52" spans="1:14">
      <c r="A52" s="1004"/>
      <c r="E52" s="1345"/>
      <c r="F52" s="1004"/>
      <c r="M52" s="1345"/>
      <c r="N52" s="17"/>
    </row>
    <row r="53" spans="1:14">
      <c r="A53" s="1004"/>
      <c r="E53" s="1345"/>
      <c r="F53" s="1004"/>
      <c r="M53" s="1345"/>
      <c r="N53" s="17"/>
    </row>
    <row r="54" spans="1:14" ht="15.75" thickBot="1">
      <c r="A54" s="1020"/>
      <c r="B54" s="1021"/>
      <c r="C54" s="1021"/>
      <c r="D54" s="1021"/>
      <c r="E54" s="1366"/>
      <c r="F54" s="1020"/>
      <c r="G54" s="1021"/>
      <c r="H54" s="1021"/>
      <c r="I54" s="1021"/>
      <c r="J54" s="1021"/>
      <c r="K54" s="1021"/>
      <c r="L54" s="1021"/>
      <c r="M54" s="1366"/>
      <c r="N54" s="17"/>
    </row>
    <row r="55" spans="1:14">
      <c r="A55" s="9" t="s">
        <v>4203</v>
      </c>
      <c r="B55" s="12"/>
      <c r="D55" s="12"/>
      <c r="E55" s="12"/>
      <c r="F55" s="9" t="s">
        <v>4203</v>
      </c>
      <c r="G55" s="12"/>
      <c r="H55" s="12"/>
      <c r="J55" s="12"/>
      <c r="K55" s="12"/>
      <c r="L55" s="12"/>
      <c r="M55" s="12"/>
      <c r="N55" s="17"/>
    </row>
    <row r="56" spans="1:14">
      <c r="A56" s="12" t="s">
        <v>4204</v>
      </c>
      <c r="B56" s="12"/>
      <c r="C56" s="12"/>
      <c r="D56" s="12"/>
      <c r="E56" s="12"/>
      <c r="F56" s="12" t="s">
        <v>4205</v>
      </c>
      <c r="G56" s="12"/>
      <c r="H56" s="12"/>
      <c r="I56" s="12"/>
      <c r="J56" s="12"/>
      <c r="K56" s="12"/>
      <c r="L56" s="12"/>
      <c r="M56" s="12"/>
      <c r="N56" s="17"/>
    </row>
    <row r="57" spans="1:14">
      <c r="N57" s="17"/>
    </row>
    <row r="58" spans="1:14" ht="15.75">
      <c r="A58" s="1344" t="s">
        <v>506</v>
      </c>
      <c r="B58" s="12"/>
      <c r="C58" s="12"/>
      <c r="D58" s="12"/>
      <c r="E58" s="12"/>
      <c r="N58" s="17"/>
    </row>
    <row r="59" spans="1:14">
      <c r="N59" s="17"/>
    </row>
    <row r="60" spans="1:14" ht="15.75" thickBot="1">
      <c r="A60" s="9" t="str">
        <f>'Data Sheet'!$C$22</f>
        <v>Please fill in the following:</v>
      </c>
      <c r="D60" s="1340">
        <f>'Data Sheet'!$C$37</f>
        <v>0</v>
      </c>
      <c r="E60" s="9">
        <f>'Data Sheet'!$C$35</f>
        <v>0</v>
      </c>
      <c r="F60" s="9" t="str">
        <f>'Data Sheet'!$C$22</f>
        <v>Please fill in the following:</v>
      </c>
      <c r="J60" s="1340">
        <f>'Data Sheet'!$C$37</f>
        <v>0</v>
      </c>
      <c r="L60" s="9">
        <f>'Data Sheet'!$C$35</f>
        <v>0</v>
      </c>
      <c r="N60" s="17"/>
    </row>
    <row r="61" spans="1:14">
      <c r="A61" s="999"/>
      <c r="B61" s="1002"/>
      <c r="C61" s="1002"/>
      <c r="D61" s="1002"/>
      <c r="E61" s="1342"/>
      <c r="F61" s="999"/>
      <c r="G61" s="1002"/>
      <c r="H61" s="1002"/>
      <c r="I61" s="1002"/>
      <c r="J61" s="1002"/>
      <c r="K61" s="1002"/>
      <c r="L61" s="1002"/>
      <c r="M61" s="1342"/>
      <c r="N61" s="17"/>
    </row>
    <row r="62" spans="1:14">
      <c r="A62" s="1458" t="s">
        <v>2507</v>
      </c>
      <c r="B62" s="12"/>
      <c r="C62" s="12"/>
      <c r="D62" s="12"/>
      <c r="E62" s="1016"/>
      <c r="F62" s="1458" t="s">
        <v>2508</v>
      </c>
      <c r="G62" s="12"/>
      <c r="H62" s="12"/>
      <c r="I62" s="12"/>
      <c r="J62" s="12"/>
      <c r="K62" s="12"/>
      <c r="L62" s="12"/>
      <c r="M62" s="1016"/>
    </row>
    <row r="63" spans="1:14">
      <c r="A63" s="1010"/>
      <c r="B63" s="1011"/>
      <c r="C63" s="1011"/>
      <c r="D63" s="1011"/>
      <c r="E63" s="1012"/>
      <c r="F63" s="1010"/>
      <c r="G63" s="1011"/>
      <c r="H63" s="1011"/>
      <c r="I63" s="1011"/>
      <c r="J63" s="1011"/>
      <c r="K63" s="1011"/>
      <c r="L63" s="1011"/>
      <c r="M63" s="1012"/>
    </row>
    <row r="64" spans="1:14">
      <c r="A64" s="534"/>
      <c r="B64" s="103"/>
      <c r="C64" s="103"/>
      <c r="D64" s="535"/>
      <c r="E64" s="536"/>
      <c r="F64" s="537"/>
      <c r="G64" s="535"/>
      <c r="H64" s="535"/>
      <c r="I64" s="535"/>
      <c r="J64" s="535"/>
      <c r="K64" s="535"/>
      <c r="L64" s="103"/>
      <c r="M64" s="538"/>
    </row>
    <row r="65" spans="1:13">
      <c r="A65" s="534"/>
      <c r="B65" s="103"/>
      <c r="C65" s="103"/>
      <c r="D65" s="103"/>
      <c r="E65" s="539"/>
      <c r="F65" s="540"/>
      <c r="G65" s="103"/>
      <c r="H65" s="541"/>
      <c r="I65" s="103"/>
      <c r="J65" s="103"/>
      <c r="K65" s="103"/>
      <c r="L65" s="103"/>
      <c r="M65" s="538"/>
    </row>
    <row r="66" spans="1:13">
      <c r="A66" s="534"/>
      <c r="B66" s="103"/>
      <c r="C66" s="103"/>
      <c r="D66" s="103"/>
      <c r="E66" s="539"/>
      <c r="F66" s="540"/>
      <c r="G66" s="103"/>
      <c r="H66" s="103"/>
      <c r="I66" s="103"/>
      <c r="J66" s="103"/>
      <c r="K66" s="103"/>
      <c r="L66" s="103"/>
      <c r="M66" s="538"/>
    </row>
    <row r="67" spans="1:13">
      <c r="A67" s="534"/>
      <c r="B67" s="103"/>
      <c r="C67" s="103"/>
      <c r="D67" s="103"/>
      <c r="E67" s="539"/>
      <c r="F67" s="540"/>
      <c r="G67" s="103"/>
      <c r="H67" s="535"/>
      <c r="I67" s="103"/>
      <c r="J67" s="535"/>
      <c r="K67" s="103"/>
      <c r="L67" s="103"/>
      <c r="M67" s="538"/>
    </row>
    <row r="68" spans="1:13">
      <c r="A68" s="534"/>
      <c r="B68" s="103"/>
      <c r="C68" s="103"/>
      <c r="D68" s="103"/>
      <c r="E68" s="539"/>
      <c r="F68" s="540"/>
      <c r="G68" s="103"/>
      <c r="H68" s="103"/>
      <c r="I68" s="103"/>
      <c r="J68" s="103"/>
      <c r="K68" s="103"/>
      <c r="L68" s="103"/>
      <c r="M68" s="538"/>
    </row>
    <row r="69" spans="1:13">
      <c r="A69" s="534"/>
      <c r="B69" s="103"/>
      <c r="C69" s="103"/>
      <c r="D69" s="103"/>
      <c r="E69" s="539"/>
      <c r="F69" s="540"/>
      <c r="G69" s="103"/>
      <c r="H69" s="103"/>
      <c r="I69" s="103"/>
      <c r="J69" s="103"/>
      <c r="K69" s="103"/>
      <c r="L69" s="103"/>
      <c r="M69" s="538"/>
    </row>
    <row r="70" spans="1:13">
      <c r="A70" s="534"/>
      <c r="B70" s="103"/>
      <c r="C70" s="103"/>
      <c r="D70" s="103"/>
      <c r="E70" s="539"/>
      <c r="F70" s="540"/>
      <c r="G70" s="103"/>
      <c r="H70" s="103"/>
      <c r="I70" s="103"/>
      <c r="J70" s="103"/>
      <c r="K70" s="103"/>
      <c r="L70" s="103"/>
      <c r="M70" s="538"/>
    </row>
    <row r="71" spans="1:13">
      <c r="A71" s="534"/>
      <c r="B71" s="103"/>
      <c r="C71" s="103"/>
      <c r="D71" s="103"/>
      <c r="E71" s="539"/>
      <c r="F71" s="540"/>
      <c r="G71" s="103"/>
      <c r="H71" s="103"/>
      <c r="I71" s="103"/>
      <c r="J71" s="103"/>
      <c r="K71" s="103"/>
      <c r="L71" s="103"/>
      <c r="M71" s="538"/>
    </row>
    <row r="72" spans="1:13">
      <c r="A72" s="534"/>
      <c r="B72" s="103"/>
      <c r="C72" s="103"/>
      <c r="D72" s="103"/>
      <c r="E72" s="539"/>
      <c r="F72" s="540"/>
      <c r="G72" s="103"/>
      <c r="H72" s="103"/>
      <c r="I72" s="103"/>
      <c r="J72" s="103"/>
      <c r="K72" s="103"/>
      <c r="L72" s="103"/>
      <c r="M72" s="538"/>
    </row>
    <row r="73" spans="1:13">
      <c r="A73" s="534"/>
      <c r="B73" s="103"/>
      <c r="C73" s="103"/>
      <c r="D73" s="103"/>
      <c r="E73" s="539"/>
      <c r="F73" s="540"/>
      <c r="G73" s="103"/>
      <c r="H73" s="103"/>
      <c r="I73" s="103"/>
      <c r="J73" s="103"/>
      <c r="K73" s="103"/>
      <c r="L73" s="103"/>
      <c r="M73" s="538"/>
    </row>
    <row r="74" spans="1:13">
      <c r="A74" s="534"/>
      <c r="B74" s="103"/>
      <c r="C74" s="103"/>
      <c r="D74" s="103"/>
      <c r="E74" s="539"/>
      <c r="F74" s="540"/>
      <c r="G74" s="103"/>
      <c r="H74" s="103"/>
      <c r="I74" s="103"/>
      <c r="J74" s="103"/>
      <c r="K74" s="103"/>
      <c r="L74" s="103"/>
      <c r="M74" s="538"/>
    </row>
    <row r="75" spans="1:13">
      <c r="A75" s="534"/>
      <c r="B75" s="103"/>
      <c r="C75" s="103"/>
      <c r="D75" s="103"/>
      <c r="E75" s="539"/>
      <c r="F75" s="540"/>
      <c r="G75" s="103"/>
      <c r="H75" s="103"/>
      <c r="I75" s="103"/>
      <c r="J75" s="103"/>
      <c r="K75" s="103"/>
      <c r="L75" s="103"/>
      <c r="M75" s="538"/>
    </row>
    <row r="76" spans="1:13">
      <c r="A76" s="534"/>
      <c r="B76" s="103"/>
      <c r="C76" s="103"/>
      <c r="D76" s="103"/>
      <c r="E76" s="539"/>
      <c r="F76" s="540"/>
      <c r="G76" s="103"/>
      <c r="H76" s="103"/>
      <c r="I76" s="103"/>
      <c r="J76" s="103"/>
      <c r="K76" s="103"/>
      <c r="L76" s="103"/>
      <c r="M76" s="538"/>
    </row>
    <row r="77" spans="1:13">
      <c r="A77" s="534"/>
      <c r="B77" s="103"/>
      <c r="C77" s="103"/>
      <c r="D77" s="103"/>
      <c r="E77" s="539"/>
      <c r="F77" s="540"/>
      <c r="G77" s="103"/>
      <c r="H77" s="103"/>
      <c r="I77" s="103"/>
      <c r="J77" s="103"/>
      <c r="K77" s="103"/>
      <c r="L77" s="103"/>
      <c r="M77" s="538"/>
    </row>
    <row r="78" spans="1:13">
      <c r="A78" s="534"/>
      <c r="B78" s="103"/>
      <c r="C78" s="103"/>
      <c r="D78" s="103"/>
      <c r="E78" s="539"/>
      <c r="F78" s="540"/>
      <c r="G78" s="103"/>
      <c r="H78" s="103"/>
      <c r="I78" s="103"/>
      <c r="J78" s="103"/>
      <c r="K78" s="103"/>
      <c r="L78" s="103"/>
      <c r="M78" s="538"/>
    </row>
    <row r="79" spans="1:13">
      <c r="A79" s="534"/>
      <c r="B79" s="103"/>
      <c r="C79" s="103"/>
      <c r="D79" s="103"/>
      <c r="E79" s="539"/>
      <c r="F79" s="540"/>
      <c r="G79" s="103"/>
      <c r="H79" s="103"/>
      <c r="I79" s="103"/>
      <c r="J79" s="103"/>
      <c r="K79" s="103"/>
      <c r="L79" s="103"/>
      <c r="M79" s="538"/>
    </row>
    <row r="80" spans="1:13">
      <c r="A80" s="534"/>
      <c r="B80" s="103"/>
      <c r="C80" s="103"/>
      <c r="D80" s="103"/>
      <c r="E80" s="539"/>
      <c r="F80" s="540"/>
      <c r="G80" s="103"/>
      <c r="H80" s="103"/>
      <c r="I80" s="103"/>
      <c r="J80" s="103"/>
      <c r="K80" s="103"/>
      <c r="L80" s="103"/>
      <c r="M80" s="538"/>
    </row>
    <row r="81" spans="1:13">
      <c r="A81" s="534"/>
      <c r="B81" s="103"/>
      <c r="C81" s="103"/>
      <c r="D81" s="103"/>
      <c r="E81" s="539"/>
      <c r="F81" s="540"/>
      <c r="G81" s="103"/>
      <c r="H81" s="103"/>
      <c r="I81" s="103"/>
      <c r="J81" s="103"/>
      <c r="K81" s="103"/>
      <c r="L81" s="103"/>
      <c r="M81" s="538"/>
    </row>
    <row r="82" spans="1:13">
      <c r="A82" s="534"/>
      <c r="B82" s="103"/>
      <c r="C82" s="103"/>
      <c r="D82" s="103"/>
      <c r="E82" s="539"/>
      <c r="F82" s="540"/>
      <c r="G82" s="103"/>
      <c r="H82" s="103"/>
      <c r="I82" s="103"/>
      <c r="J82" s="103"/>
      <c r="K82" s="103"/>
      <c r="L82" s="103"/>
      <c r="M82" s="538"/>
    </row>
    <row r="83" spans="1:13">
      <c r="A83" s="534"/>
      <c r="B83" s="103"/>
      <c r="C83" s="103"/>
      <c r="D83" s="103"/>
      <c r="E83" s="539"/>
      <c r="F83" s="540"/>
      <c r="G83" s="103"/>
      <c r="H83" s="103"/>
      <c r="I83" s="103"/>
      <c r="J83" s="103"/>
      <c r="K83" s="103"/>
      <c r="L83" s="103"/>
      <c r="M83" s="538"/>
    </row>
    <row r="84" spans="1:13">
      <c r="A84" s="534"/>
      <c r="B84" s="103"/>
      <c r="C84" s="103"/>
      <c r="D84" s="103"/>
      <c r="E84" s="539"/>
      <c r="F84" s="540"/>
      <c r="G84" s="103"/>
      <c r="H84" s="103"/>
      <c r="I84" s="103"/>
      <c r="J84" s="103"/>
      <c r="K84" s="103"/>
      <c r="L84" s="103"/>
      <c r="M84" s="538"/>
    </row>
    <row r="85" spans="1:13">
      <c r="A85" s="534"/>
      <c r="B85" s="103"/>
      <c r="C85" s="103"/>
      <c r="D85" s="103"/>
      <c r="E85" s="539"/>
      <c r="F85" s="540"/>
      <c r="G85" s="103"/>
      <c r="H85" s="103"/>
      <c r="I85" s="103"/>
      <c r="J85" s="103"/>
      <c r="K85" s="103"/>
      <c r="L85" s="103"/>
      <c r="M85" s="538"/>
    </row>
    <row r="86" spans="1:13">
      <c r="A86" s="534"/>
      <c r="B86" s="103"/>
      <c r="C86" s="103"/>
      <c r="D86" s="103"/>
      <c r="E86" s="539"/>
      <c r="F86" s="540"/>
      <c r="G86" s="103"/>
      <c r="H86" s="103"/>
      <c r="I86" s="103"/>
      <c r="J86" s="103"/>
      <c r="K86" s="103"/>
      <c r="L86" s="103"/>
      <c r="M86" s="538"/>
    </row>
    <row r="87" spans="1:13">
      <c r="A87" s="534"/>
      <c r="B87" s="103"/>
      <c r="C87" s="103"/>
      <c r="D87" s="103"/>
      <c r="E87" s="539"/>
      <c r="F87" s="540"/>
      <c r="G87" s="103"/>
      <c r="H87" s="103"/>
      <c r="I87" s="103"/>
      <c r="J87" s="103"/>
      <c r="K87" s="103"/>
      <c r="L87" s="103"/>
      <c r="M87" s="538"/>
    </row>
    <row r="88" spans="1:13">
      <c r="A88" s="534"/>
      <c r="B88" s="103"/>
      <c r="C88" s="103"/>
      <c r="D88" s="103"/>
      <c r="E88" s="539"/>
      <c r="F88" s="540"/>
      <c r="G88" s="103"/>
      <c r="H88" s="103"/>
      <c r="I88" s="103"/>
      <c r="J88" s="103"/>
      <c r="K88" s="103"/>
      <c r="L88" s="103"/>
      <c r="M88" s="538"/>
    </row>
    <row r="89" spans="1:13">
      <c r="A89" s="534"/>
      <c r="B89" s="103"/>
      <c r="C89" s="103"/>
      <c r="D89" s="103"/>
      <c r="E89" s="539"/>
      <c r="F89" s="540"/>
      <c r="G89" s="103"/>
      <c r="H89" s="103"/>
      <c r="I89" s="103"/>
      <c r="J89" s="103"/>
      <c r="K89" s="103"/>
      <c r="L89" s="103"/>
      <c r="M89" s="538"/>
    </row>
    <row r="90" spans="1:13">
      <c r="A90" s="534"/>
      <c r="B90" s="103"/>
      <c r="C90" s="103"/>
      <c r="D90" s="103"/>
      <c r="E90" s="539"/>
      <c r="F90" s="540"/>
      <c r="G90" s="103"/>
      <c r="H90" s="103"/>
      <c r="I90" s="103"/>
      <c r="J90" s="103"/>
      <c r="K90" s="103"/>
      <c r="L90" s="103"/>
      <c r="M90" s="538"/>
    </row>
    <row r="91" spans="1:13">
      <c r="A91" s="534"/>
      <c r="B91" s="103"/>
      <c r="C91" s="103"/>
      <c r="D91" s="103"/>
      <c r="E91" s="539"/>
      <c r="F91" s="540"/>
      <c r="G91" s="103"/>
      <c r="H91" s="103"/>
      <c r="I91" s="103"/>
      <c r="J91" s="103"/>
      <c r="K91" s="103"/>
      <c r="L91" s="103"/>
      <c r="M91" s="538"/>
    </row>
    <row r="92" spans="1:13">
      <c r="A92" s="534"/>
      <c r="B92" s="103"/>
      <c r="C92" s="103"/>
      <c r="D92" s="103"/>
      <c r="E92" s="539"/>
      <c r="F92" s="540"/>
      <c r="G92" s="103"/>
      <c r="H92" s="103"/>
      <c r="I92" s="103"/>
      <c r="J92" s="103"/>
      <c r="K92" s="103"/>
      <c r="L92" s="103"/>
      <c r="M92" s="538"/>
    </row>
    <row r="93" spans="1:13">
      <c r="A93" s="534"/>
      <c r="B93" s="103"/>
      <c r="C93" s="103"/>
      <c r="D93" s="103"/>
      <c r="E93" s="539"/>
      <c r="F93" s="540"/>
      <c r="G93" s="103"/>
      <c r="H93" s="103"/>
      <c r="I93" s="103"/>
      <c r="J93" s="103"/>
      <c r="K93" s="103"/>
      <c r="L93" s="103"/>
      <c r="M93" s="538"/>
    </row>
    <row r="94" spans="1:13">
      <c r="A94" s="534"/>
      <c r="B94" s="103"/>
      <c r="C94" s="103"/>
      <c r="D94" s="103"/>
      <c r="E94" s="539"/>
      <c r="F94" s="540"/>
      <c r="G94" s="103"/>
      <c r="H94" s="103"/>
      <c r="I94" s="103"/>
      <c r="J94" s="103"/>
      <c r="K94" s="103"/>
      <c r="L94" s="103"/>
      <c r="M94" s="538"/>
    </row>
    <row r="95" spans="1:13">
      <c r="A95" s="534"/>
      <c r="B95" s="103"/>
      <c r="C95" s="103"/>
      <c r="D95" s="103"/>
      <c r="E95" s="539"/>
      <c r="F95" s="540"/>
      <c r="G95" s="103"/>
      <c r="H95" s="103"/>
      <c r="I95" s="103"/>
      <c r="J95" s="103"/>
      <c r="K95" s="103"/>
      <c r="L95" s="103"/>
      <c r="M95" s="538"/>
    </row>
    <row r="96" spans="1:13">
      <c r="A96" s="534"/>
      <c r="B96" s="103"/>
      <c r="C96" s="103"/>
      <c r="D96" s="103"/>
      <c r="E96" s="539"/>
      <c r="F96" s="540"/>
      <c r="G96" s="103"/>
      <c r="H96" s="103"/>
      <c r="I96" s="103"/>
      <c r="J96" s="103"/>
      <c r="K96" s="103"/>
      <c r="L96" s="103"/>
      <c r="M96" s="538"/>
    </row>
    <row r="97" spans="1:13">
      <c r="A97" s="534"/>
      <c r="B97" s="103"/>
      <c r="C97" s="103"/>
      <c r="D97" s="103"/>
      <c r="E97" s="539"/>
      <c r="F97" s="540"/>
      <c r="G97" s="103"/>
      <c r="H97" s="103"/>
      <c r="I97" s="103"/>
      <c r="J97" s="103"/>
      <c r="K97" s="103"/>
      <c r="L97" s="103"/>
      <c r="M97" s="538"/>
    </row>
    <row r="98" spans="1:13">
      <c r="A98" s="534"/>
      <c r="B98" s="103"/>
      <c r="C98" s="103"/>
      <c r="D98" s="103"/>
      <c r="E98" s="539"/>
      <c r="F98" s="540"/>
      <c r="G98" s="103"/>
      <c r="H98" s="103"/>
      <c r="I98" s="103"/>
      <c r="J98" s="103"/>
      <c r="K98" s="103"/>
      <c r="L98" s="103"/>
      <c r="M98" s="538"/>
    </row>
    <row r="99" spans="1:13">
      <c r="A99" s="534"/>
      <c r="B99" s="103"/>
      <c r="C99" s="103"/>
      <c r="D99" s="103"/>
      <c r="E99" s="539"/>
      <c r="F99" s="540"/>
      <c r="G99" s="103"/>
      <c r="H99" s="103"/>
      <c r="I99" s="103"/>
      <c r="J99" s="103"/>
      <c r="K99" s="103"/>
      <c r="L99" s="103"/>
      <c r="M99" s="538"/>
    </row>
    <row r="100" spans="1:13">
      <c r="A100" s="534"/>
      <c r="B100" s="103"/>
      <c r="C100" s="103"/>
      <c r="D100" s="103"/>
      <c r="E100" s="539"/>
      <c r="F100" s="540"/>
      <c r="G100" s="103"/>
      <c r="H100" s="103"/>
      <c r="I100" s="103"/>
      <c r="J100" s="103"/>
      <c r="K100" s="103"/>
      <c r="L100" s="103"/>
      <c r="M100" s="538"/>
    </row>
    <row r="101" spans="1:13">
      <c r="A101" s="534"/>
      <c r="B101" s="103"/>
      <c r="C101" s="103"/>
      <c r="D101" s="103"/>
      <c r="E101" s="539"/>
      <c r="F101" s="540"/>
      <c r="G101" s="103"/>
      <c r="H101" s="103"/>
      <c r="I101" s="103"/>
      <c r="J101" s="103"/>
      <c r="K101" s="103"/>
      <c r="L101" s="103"/>
      <c r="M101" s="538"/>
    </row>
    <row r="102" spans="1:13">
      <c r="A102" s="534"/>
      <c r="B102" s="103"/>
      <c r="C102" s="103"/>
      <c r="D102" s="103"/>
      <c r="E102" s="539"/>
      <c r="F102" s="540"/>
      <c r="G102" s="103"/>
      <c r="H102" s="103"/>
      <c r="I102" s="103"/>
      <c r="J102" s="103"/>
      <c r="K102" s="103"/>
      <c r="L102" s="103"/>
      <c r="M102" s="538"/>
    </row>
    <row r="103" spans="1:13">
      <c r="A103" s="534"/>
      <c r="B103" s="103"/>
      <c r="C103" s="103"/>
      <c r="D103" s="103"/>
      <c r="E103" s="539"/>
      <c r="F103" s="540"/>
      <c r="G103" s="103"/>
      <c r="H103" s="103"/>
      <c r="I103" s="103"/>
      <c r="J103" s="103"/>
      <c r="K103" s="103"/>
      <c r="L103" s="103"/>
      <c r="M103" s="538"/>
    </row>
    <row r="104" spans="1:13">
      <c r="A104" s="534"/>
      <c r="B104" s="103"/>
      <c r="C104" s="103"/>
      <c r="D104" s="103"/>
      <c r="E104" s="539"/>
      <c r="F104" s="540"/>
      <c r="G104" s="103"/>
      <c r="H104" s="103"/>
      <c r="I104" s="103"/>
      <c r="J104" s="103"/>
      <c r="K104" s="103"/>
      <c r="L104" s="103"/>
      <c r="M104" s="538"/>
    </row>
    <row r="105" spans="1:13">
      <c r="A105" s="534"/>
      <c r="B105" s="103"/>
      <c r="C105" s="103"/>
      <c r="D105" s="103"/>
      <c r="E105" s="539"/>
      <c r="F105" s="540"/>
      <c r="G105" s="103"/>
      <c r="H105" s="103"/>
      <c r="I105" s="103"/>
      <c r="J105" s="103"/>
      <c r="K105" s="103"/>
      <c r="L105" s="103"/>
      <c r="M105" s="538"/>
    </row>
    <row r="106" spans="1:13">
      <c r="A106" s="534"/>
      <c r="B106" s="103"/>
      <c r="C106" s="103"/>
      <c r="D106" s="103"/>
      <c r="E106" s="539"/>
      <c r="F106" s="540"/>
      <c r="G106" s="103"/>
      <c r="H106" s="103"/>
      <c r="I106" s="103"/>
      <c r="J106" s="103"/>
      <c r="K106" s="103"/>
      <c r="L106" s="103"/>
      <c r="M106" s="538"/>
    </row>
    <row r="107" spans="1:13">
      <c r="A107" s="534"/>
      <c r="B107" s="103"/>
      <c r="C107" s="103"/>
      <c r="D107" s="103"/>
      <c r="E107" s="539"/>
      <c r="F107" s="540"/>
      <c r="G107" s="103"/>
      <c r="H107" s="103"/>
      <c r="I107" s="103"/>
      <c r="J107" s="103"/>
      <c r="K107" s="103"/>
      <c r="L107" s="103"/>
      <c r="M107" s="538"/>
    </row>
    <row r="108" spans="1:13">
      <c r="A108" s="534"/>
      <c r="B108" s="103"/>
      <c r="C108" s="103"/>
      <c r="D108" s="103"/>
      <c r="E108" s="539"/>
      <c r="F108" s="540"/>
      <c r="G108" s="103"/>
      <c r="H108" s="103"/>
      <c r="I108" s="103"/>
      <c r="J108" s="103"/>
      <c r="K108" s="103"/>
      <c r="L108" s="103"/>
      <c r="M108" s="538"/>
    </row>
    <row r="109" spans="1:13">
      <c r="A109" s="534"/>
      <c r="B109" s="103"/>
      <c r="C109" s="103"/>
      <c r="D109" s="103"/>
      <c r="E109" s="539"/>
      <c r="F109" s="540"/>
      <c r="G109" s="103"/>
      <c r="H109" s="103"/>
      <c r="I109" s="103"/>
      <c r="J109" s="103"/>
      <c r="K109" s="103"/>
      <c r="L109" s="103"/>
      <c r="M109" s="538"/>
    </row>
    <row r="110" spans="1:13">
      <c r="A110" s="540"/>
      <c r="B110" s="103"/>
      <c r="C110" s="103"/>
      <c r="D110" s="103"/>
      <c r="E110" s="539"/>
      <c r="F110" s="540"/>
      <c r="G110" s="103"/>
      <c r="H110" s="103"/>
      <c r="I110" s="103"/>
      <c r="J110" s="103"/>
      <c r="K110" s="103"/>
      <c r="L110" s="103"/>
      <c r="M110" s="539"/>
    </row>
    <row r="111" spans="1:13">
      <c r="A111" s="540"/>
      <c r="B111" s="103"/>
      <c r="C111" s="103"/>
      <c r="D111" s="103"/>
      <c r="E111" s="539"/>
      <c r="F111" s="540"/>
      <c r="G111" s="103"/>
      <c r="H111" s="103"/>
      <c r="I111" s="103"/>
      <c r="J111" s="103"/>
      <c r="K111" s="103"/>
      <c r="L111" s="103"/>
      <c r="M111" s="539"/>
    </row>
    <row r="112" spans="1:13">
      <c r="A112" s="540"/>
      <c r="B112" s="103"/>
      <c r="C112" s="103"/>
      <c r="D112" s="103"/>
      <c r="E112" s="539"/>
      <c r="F112" s="540"/>
      <c r="G112" s="103"/>
      <c r="H112" s="103"/>
      <c r="I112" s="103"/>
      <c r="J112" s="103"/>
      <c r="K112" s="103"/>
      <c r="L112" s="103"/>
      <c r="M112" s="539"/>
    </row>
    <row r="113" spans="1:13">
      <c r="A113" s="540"/>
      <c r="B113" s="103"/>
      <c r="C113" s="103"/>
      <c r="D113" s="103"/>
      <c r="E113" s="539"/>
      <c r="F113" s="540"/>
      <c r="G113" s="103"/>
      <c r="H113" s="103"/>
      <c r="I113" s="103"/>
      <c r="J113" s="103"/>
      <c r="K113" s="103"/>
      <c r="L113" s="103"/>
      <c r="M113" s="539"/>
    </row>
    <row r="114" spans="1:13">
      <c r="A114" s="540"/>
      <c r="B114" s="103"/>
      <c r="C114" s="103"/>
      <c r="D114" s="103"/>
      <c r="E114" s="539"/>
      <c r="F114" s="540"/>
      <c r="G114" s="103"/>
      <c r="H114" s="103"/>
      <c r="I114" s="103"/>
      <c r="J114" s="103"/>
      <c r="K114" s="103"/>
      <c r="L114" s="103"/>
      <c r="M114" s="539"/>
    </row>
    <row r="115" spans="1:13">
      <c r="A115" s="540"/>
      <c r="B115" s="103"/>
      <c r="C115" s="103"/>
      <c r="D115" s="103"/>
      <c r="E115" s="539"/>
      <c r="F115" s="540"/>
      <c r="G115" s="103"/>
      <c r="H115" s="103"/>
      <c r="I115" s="103"/>
      <c r="J115" s="103"/>
      <c r="K115" s="103"/>
      <c r="L115" s="103"/>
      <c r="M115" s="539"/>
    </row>
    <row r="116" spans="1:13" ht="15.75" thickBot="1">
      <c r="A116" s="542"/>
      <c r="B116" s="543"/>
      <c r="C116" s="543"/>
      <c r="D116" s="543"/>
      <c r="E116" s="544"/>
      <c r="F116" s="542"/>
      <c r="G116" s="543"/>
      <c r="H116" s="543"/>
      <c r="I116" s="543"/>
      <c r="J116" s="543"/>
      <c r="K116" s="543"/>
      <c r="L116" s="543"/>
      <c r="M116" s="544"/>
    </row>
    <row r="117" spans="1:13">
      <c r="A117" s="13" t="s">
        <v>4203</v>
      </c>
      <c r="B117" s="1523"/>
      <c r="D117" s="12"/>
      <c r="E117" s="12"/>
      <c r="F117" s="9" t="s">
        <v>4203</v>
      </c>
      <c r="G117" s="1523"/>
      <c r="H117" s="12"/>
      <c r="J117" s="12"/>
      <c r="K117" s="12"/>
      <c r="L117" s="12"/>
      <c r="M117" s="12"/>
    </row>
    <row r="118" spans="1:13">
      <c r="A118" s="12" t="s">
        <v>4206</v>
      </c>
      <c r="B118" s="12"/>
      <c r="C118" s="12"/>
      <c r="D118" s="12"/>
      <c r="E118" s="12"/>
      <c r="F118" s="12" t="s">
        <v>4207</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customSheetViews>
    <customSheetView guid="{98C50475-4C04-4614-833E-ABC6EEFF4E8E}" scale="85" colorId="22" showPageBreaks="1">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 guid="{C6EFCE4C-D5CB-4C1D-A286-0DC52BE770F9}"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2"/>
      <headerFooter alignWithMargins="0"/>
    </customSheetView>
    <customSheetView guid="{4BC658A1-0B43-4474-B09F-01138A2D4649}"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3"/>
      <headerFooter alignWithMargins="0"/>
    </customSheetView>
    <customSheetView guid="{615B5AE4-EF39-45E8-9166-92037A1A48C3}"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4"/>
      <headerFooter alignWithMargins="0"/>
    </customSheetView>
    <customSheetView guid="{5615FF12-3AD0-401B-9520-85684B49B8C2}"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5"/>
      <headerFooter alignWithMargins="0"/>
    </customSheetView>
    <customSheetView guid="{770BB473-BE5C-4268-9ADA-B2B104B49C99}" scale="85" colorId="22" showPageBreaks="1">
      <selection activeCell="F2" sqref="F2"/>
      <rowBreaks count="38" manualBreakCount="38">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rowBreaks>
      <pageMargins left="0.5" right="0.5" top="0.5" bottom="0.5" header="0.5" footer="0.5"/>
      <printOptions horizontalCentered="1" verticalCentered="1"/>
      <pageSetup scale="72" fitToWidth="2" fitToHeight="2" pageOrder="overThenDown" orientation="portrait" horizontalDpi="300" verticalDpi="300" r:id="rId6"/>
      <headerFooter alignWithMargins="0"/>
    </customSheetView>
    <customSheetView guid="{2DCD765F-7FFB-4119-8ABA-95F832C93250}"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7"/>
      <headerFooter alignWithMargins="0"/>
    </customSheetView>
    <customSheetView guid="{9A54DEF0-DEC4-4137-89B1-509D03916E27}"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8"/>
      <headerFooter alignWithMargins="0"/>
    </customSheetView>
    <customSheetView guid="{3F1C1F7F-1627-415A-A980-D9471073F5DE}"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9"/>
      <headerFooter alignWithMargins="0"/>
    </customSheetView>
    <customSheetView guid="{139C5046-2F46-48F5-A0B9-76AEA7D78668}"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0"/>
      <headerFooter alignWithMargins="0"/>
    </customSheetView>
    <customSheetView guid="{B81AA01E-C0DE-4A87-A251-E1F5DB0B073A}" scale="85" colorId="22">
      <selection activeCell="F2" sqref="F2"/>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1"/>
      <headerFooter alignWithMargins="0"/>
    </customSheetView>
  </customSheetViews>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2"/>
  <headerFooter alignWithMargins="0"/>
  <rowBreaks count="1" manualBreakCount="1">
    <brk id="56" max="16383"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topLeftCell="D10" colorId="22" zoomScale="85" zoomScaleNormal="85" workbookViewId="0">
      <selection activeCell="M26" sqref="M26"/>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999" t="s">
        <v>2506</v>
      </c>
      <c r="B1" s="1002"/>
      <c r="C1" s="1002"/>
      <c r="D1" s="1433" t="s">
        <v>1529</v>
      </c>
      <c r="E1" s="1002" t="s">
        <v>4208</v>
      </c>
      <c r="F1" s="1003" t="s">
        <v>2039</v>
      </c>
      <c r="G1" s="999" t="s">
        <v>2506</v>
      </c>
      <c r="H1" s="1002"/>
      <c r="I1" s="1001" t="s">
        <v>1529</v>
      </c>
      <c r="J1" s="1002"/>
      <c r="K1" s="1001" t="s">
        <v>2038</v>
      </c>
      <c r="L1" s="1002"/>
      <c r="M1" s="1001" t="s">
        <v>2039</v>
      </c>
      <c r="N1" s="1342"/>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Central Hudson Gas &amp; Electric</v>
      </c>
      <c r="D2" s="1348" t="s">
        <v>1317</v>
      </c>
      <c r="E2" s="9" t="s">
        <v>2041</v>
      </c>
      <c r="F2" s="1007"/>
      <c r="G2" s="72" t="str">
        <f>'Data Sheet'!$C$25</f>
        <v>Central Hudson Gas &amp; Electric</v>
      </c>
      <c r="I2" s="508" t="s">
        <v>1317</v>
      </c>
      <c r="K2" s="508" t="s">
        <v>2041</v>
      </c>
      <c r="M2" s="508" t="s">
        <v>2025</v>
      </c>
      <c r="N2" s="134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1004"/>
      <c r="D3" s="1348" t="s">
        <v>1318</v>
      </c>
      <c r="E3" s="848" t="str">
        <f>'Data Sheet'!$C$40</f>
        <v>4/15/2015</v>
      </c>
      <c r="F3" s="1571" t="str">
        <f>'Data Sheet'!$C$38</f>
        <v>12/31/14</v>
      </c>
      <c r="G3" s="1008"/>
      <c r="H3" s="546"/>
      <c r="I3" s="564" t="s">
        <v>1318</v>
      </c>
      <c r="J3" s="546"/>
      <c r="K3" s="841" t="str">
        <f>'Data Sheet'!$C$40</f>
        <v>4/15/2015</v>
      </c>
      <c r="L3" s="848"/>
      <c r="M3" s="1578" t="str">
        <f>'Data Sheet'!$C$38</f>
        <v>12/31/14</v>
      </c>
      <c r="N3" s="134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437" t="s">
        <v>2025</v>
      </c>
      <c r="B4" s="1361"/>
      <c r="C4" s="1361"/>
      <c r="D4" s="1361"/>
      <c r="E4" s="1361"/>
      <c r="F4" s="1475"/>
      <c r="G4" s="1004"/>
      <c r="N4" s="134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458" t="s">
        <v>4209</v>
      </c>
      <c r="B5" s="12"/>
      <c r="C5" s="12"/>
      <c r="D5" s="12"/>
      <c r="E5" s="12"/>
      <c r="F5" s="1016"/>
      <c r="G5" s="1458" t="s">
        <v>4210</v>
      </c>
      <c r="H5" s="12"/>
      <c r="I5" s="12"/>
      <c r="J5" s="12"/>
      <c r="K5" s="12"/>
      <c r="L5" s="12"/>
      <c r="M5" s="12"/>
      <c r="N5" s="1016"/>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1008"/>
      <c r="B6" s="546"/>
      <c r="C6" s="546"/>
      <c r="D6" s="546"/>
      <c r="E6" s="546"/>
      <c r="F6" s="1347"/>
      <c r="G6" s="1008"/>
      <c r="H6" s="546"/>
      <c r="I6" s="546"/>
      <c r="J6" s="546"/>
      <c r="K6" s="546"/>
      <c r="L6" s="546"/>
      <c r="M6" s="546"/>
      <c r="N6" s="134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1004"/>
      <c r="F7" s="1345"/>
      <c r="G7" s="1004"/>
      <c r="N7" s="1345"/>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524" t="s">
        <v>2724</v>
      </c>
      <c r="B8" s="1335" t="s">
        <v>4211</v>
      </c>
      <c r="C8" s="1335"/>
      <c r="D8" s="1335"/>
      <c r="E8" s="1335"/>
      <c r="F8" s="1525"/>
      <c r="G8" s="1524" t="s">
        <v>4212</v>
      </c>
      <c r="H8" s="1335"/>
      <c r="I8" s="1335"/>
      <c r="J8" s="1335"/>
      <c r="K8" s="1335"/>
      <c r="L8" s="1335"/>
      <c r="M8" s="1335"/>
      <c r="N8" s="1525"/>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524"/>
      <c r="B9" s="1335" t="s">
        <v>4213</v>
      </c>
      <c r="C9" s="1335"/>
      <c r="D9" s="1335"/>
      <c r="E9" s="1335"/>
      <c r="F9" s="1525"/>
      <c r="G9" s="1524"/>
      <c r="H9" s="1335"/>
      <c r="I9" s="1335"/>
      <c r="J9" s="1335"/>
      <c r="K9" s="1335"/>
      <c r="L9" s="1335"/>
      <c r="M9" s="1335"/>
      <c r="N9" s="1525"/>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524" t="s">
        <v>2641</v>
      </c>
      <c r="B10" s="1335" t="s">
        <v>2576</v>
      </c>
      <c r="C10" s="1335"/>
      <c r="D10" s="1335"/>
      <c r="E10" s="1335"/>
      <c r="F10" s="1525"/>
      <c r="G10" s="1524"/>
      <c r="H10" s="1335"/>
      <c r="I10" s="1335"/>
      <c r="J10" s="1335"/>
      <c r="K10" s="1335"/>
      <c r="L10" s="1335"/>
      <c r="M10" s="1335"/>
      <c r="N10" s="1525"/>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1008"/>
      <c r="B11" s="546"/>
      <c r="C11" s="546"/>
      <c r="D11" s="546"/>
      <c r="E11" s="546"/>
      <c r="F11" s="1347"/>
      <c r="G11" s="1008"/>
      <c r="H11" s="546"/>
      <c r="I11" s="546"/>
      <c r="J11" s="546"/>
      <c r="K11" s="546"/>
      <c r="L11" s="546"/>
      <c r="M11" s="546"/>
      <c r="N11" s="134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350"/>
      <c r="C12" s="1005"/>
      <c r="D12" s="1005"/>
      <c r="E12" s="1011" t="s">
        <v>2511</v>
      </c>
      <c r="F12" s="1012"/>
      <c r="G12" s="1010" t="s">
        <v>2511</v>
      </c>
      <c r="H12" s="1449"/>
      <c r="I12" s="1011" t="s">
        <v>2512</v>
      </c>
      <c r="J12" s="1011"/>
      <c r="K12" s="1011"/>
      <c r="L12" s="1011"/>
      <c r="M12" s="547"/>
      <c r="N12" s="100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350"/>
      <c r="C13" s="1005"/>
      <c r="D13" s="1005"/>
      <c r="E13" s="1005"/>
      <c r="F13" s="1345"/>
      <c r="G13" s="1350"/>
      <c r="H13" s="1005"/>
      <c r="I13" s="1011" t="s">
        <v>627</v>
      </c>
      <c r="J13" s="1011"/>
      <c r="K13" s="1448" t="s">
        <v>624</v>
      </c>
      <c r="L13" s="1011"/>
      <c r="M13" s="1358" t="s">
        <v>2075</v>
      </c>
      <c r="N13" s="100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350"/>
      <c r="C14" s="1005"/>
      <c r="D14" s="1355" t="s">
        <v>2075</v>
      </c>
      <c r="E14" s="1355" t="s">
        <v>373</v>
      </c>
      <c r="F14" s="1359" t="s">
        <v>373</v>
      </c>
      <c r="G14" s="1354" t="s">
        <v>373</v>
      </c>
      <c r="H14" s="1355" t="s">
        <v>373</v>
      </c>
      <c r="J14" s="508"/>
      <c r="K14" s="1348"/>
      <c r="M14" s="1358" t="s">
        <v>2846</v>
      </c>
      <c r="N14" s="100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354" t="s">
        <v>1964</v>
      </c>
      <c r="C15" s="1355" t="s">
        <v>660</v>
      </c>
      <c r="D15" s="1355" t="s">
        <v>1017</v>
      </c>
      <c r="E15" s="1355" t="s">
        <v>2515</v>
      </c>
      <c r="F15" s="1359" t="s">
        <v>2516</v>
      </c>
      <c r="G15" s="1354" t="s">
        <v>2515</v>
      </c>
      <c r="H15" s="1355" t="s">
        <v>2516</v>
      </c>
      <c r="I15" s="1356" t="s">
        <v>213</v>
      </c>
      <c r="J15" s="1445" t="s">
        <v>2079</v>
      </c>
      <c r="K15" s="1358" t="s">
        <v>213</v>
      </c>
      <c r="L15" s="1356" t="s">
        <v>2079</v>
      </c>
      <c r="M15" s="1348"/>
      <c r="N15" s="1357" t="s">
        <v>1964</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354" t="s">
        <v>1967</v>
      </c>
      <c r="C16" s="1005"/>
      <c r="D16" s="1355" t="s">
        <v>643</v>
      </c>
      <c r="E16" s="1355" t="s">
        <v>2577</v>
      </c>
      <c r="F16" s="1359" t="s">
        <v>2578</v>
      </c>
      <c r="G16" s="1354" t="s">
        <v>2579</v>
      </c>
      <c r="H16" s="1355" t="s">
        <v>2580</v>
      </c>
      <c r="I16" s="12" t="s">
        <v>2522</v>
      </c>
      <c r="J16" s="508"/>
      <c r="K16" s="1526" t="s">
        <v>2523</v>
      </c>
      <c r="M16" s="1348"/>
      <c r="N16" s="1357" t="s">
        <v>1967</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447"/>
      <c r="B17" s="546"/>
      <c r="C17" s="1460" t="s">
        <v>3423</v>
      </c>
      <c r="D17" s="1460" t="s">
        <v>3424</v>
      </c>
      <c r="E17" s="1460" t="s">
        <v>3425</v>
      </c>
      <c r="F17" s="1486" t="s">
        <v>3426</v>
      </c>
      <c r="G17" s="1479" t="s">
        <v>2672</v>
      </c>
      <c r="H17" s="1460" t="s">
        <v>2673</v>
      </c>
      <c r="I17" s="1450" t="s">
        <v>2674</v>
      </c>
      <c r="J17" s="1452" t="s">
        <v>2675</v>
      </c>
      <c r="K17" s="1451" t="s">
        <v>2676</v>
      </c>
      <c r="L17" s="1450" t="s">
        <v>2677</v>
      </c>
      <c r="M17" s="1451" t="s">
        <v>2678</v>
      </c>
      <c r="N17" s="145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447">
        <v>1</v>
      </c>
      <c r="B18" s="546"/>
      <c r="C18" s="1009" t="s">
        <v>2581</v>
      </c>
      <c r="D18" s="521"/>
      <c r="E18" s="522"/>
      <c r="F18" s="523"/>
      <c r="G18" s="524" t="s">
        <v>2025</v>
      </c>
      <c r="H18" s="522" t="s">
        <v>2025</v>
      </c>
      <c r="I18" s="525"/>
      <c r="J18" s="525"/>
      <c r="K18" s="525"/>
      <c r="L18" s="525"/>
      <c r="M18" s="1527"/>
      <c r="N18" s="1453">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447">
        <v>2</v>
      </c>
      <c r="B19" s="546"/>
      <c r="C19" s="1009" t="s">
        <v>2525</v>
      </c>
      <c r="D19" s="393">
        <v>166263100</v>
      </c>
      <c r="E19" s="393">
        <v>16514940</v>
      </c>
      <c r="F19" s="394">
        <v>4049700</v>
      </c>
      <c r="G19" s="545"/>
      <c r="H19" s="393"/>
      <c r="I19" s="77"/>
      <c r="J19" s="391"/>
      <c r="K19" s="86"/>
      <c r="L19" s="548"/>
      <c r="M19" s="549">
        <f>D19+E19-F19+G19-H19-J19+L19</f>
        <v>178728340</v>
      </c>
      <c r="N19" s="1453">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447">
        <v>3</v>
      </c>
      <c r="B20" s="546"/>
      <c r="C20" s="1009" t="s">
        <v>2459</v>
      </c>
      <c r="D20" s="550">
        <v>60126500</v>
      </c>
      <c r="E20" s="550">
        <v>5868100</v>
      </c>
      <c r="F20" s="390">
        <v>879000</v>
      </c>
      <c r="G20" s="108"/>
      <c r="H20" s="550"/>
      <c r="I20" s="77">
        <v>284.95</v>
      </c>
      <c r="J20" s="374">
        <v>37425</v>
      </c>
      <c r="K20" s="86"/>
      <c r="L20" s="551"/>
      <c r="M20" s="389">
        <f>D20+E20-F20+G20-H20-J20+L20</f>
        <v>65078175</v>
      </c>
      <c r="N20" s="1453">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447">
        <v>4</v>
      </c>
      <c r="B21" s="546"/>
      <c r="C21" s="1009" t="s">
        <v>1047</v>
      </c>
      <c r="D21" s="550">
        <v>7253258</v>
      </c>
      <c r="E21" s="550"/>
      <c r="F21" s="390"/>
      <c r="G21" s="108"/>
      <c r="H21" s="550"/>
      <c r="I21" s="77"/>
      <c r="J21" s="374">
        <v>774515</v>
      </c>
      <c r="K21" s="86"/>
      <c r="L21" s="551"/>
      <c r="M21" s="389">
        <f>D21+E21-F21+G21-H21-J21+L21</f>
        <v>6478743</v>
      </c>
      <c r="N21" s="1453">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447">
        <v>5</v>
      </c>
      <c r="B22" s="546"/>
      <c r="C22" s="1009" t="s">
        <v>1048</v>
      </c>
      <c r="D22" s="550">
        <f>SUM(D19:D21)</f>
        <v>233642858</v>
      </c>
      <c r="E22" s="550">
        <f>SUM(E19:E21)</f>
        <v>22383040</v>
      </c>
      <c r="F22" s="390">
        <f>SUM(F19:F21)</f>
        <v>4928700</v>
      </c>
      <c r="G22" s="108">
        <f>SUM(G19:G21)</f>
        <v>0</v>
      </c>
      <c r="H22" s="389">
        <f>SUM(H19:H21)</f>
        <v>0</v>
      </c>
      <c r="I22" s="77"/>
      <c r="J22" s="374">
        <f>SUM(J19:J21)</f>
        <v>811940</v>
      </c>
      <c r="K22" s="86"/>
      <c r="L22" s="551">
        <f>SUM(L19:L21)</f>
        <v>0</v>
      </c>
      <c r="M22" s="374">
        <f>SUM(M19:M21)</f>
        <v>250285258</v>
      </c>
      <c r="N22" s="1453">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447">
        <v>6</v>
      </c>
      <c r="B23" s="546"/>
      <c r="C23" s="1009" t="s">
        <v>3399</v>
      </c>
      <c r="D23" s="550"/>
      <c r="E23" s="550"/>
      <c r="F23" s="390"/>
      <c r="G23" s="108"/>
      <c r="H23" s="550"/>
      <c r="I23" s="77"/>
      <c r="J23" s="374"/>
      <c r="K23" s="86"/>
      <c r="L23" s="551"/>
      <c r="M23" s="389">
        <f>D23+E23-F23+G23-H23-J23+L23</f>
        <v>0</v>
      </c>
      <c r="N23" s="1453">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447">
        <v>7</v>
      </c>
      <c r="B24" s="546"/>
      <c r="C24" s="1009"/>
      <c r="D24" s="550"/>
      <c r="E24" s="550"/>
      <c r="F24" s="390"/>
      <c r="G24" s="108"/>
      <c r="H24" s="550"/>
      <c r="I24" s="77"/>
      <c r="J24" s="374"/>
      <c r="K24" s="86"/>
      <c r="L24" s="551"/>
      <c r="M24" s="389">
        <f>D24+E24-F24+G24-H24-J24+L24</f>
        <v>0</v>
      </c>
      <c r="N24" s="1453">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447">
        <v>8</v>
      </c>
      <c r="B25" s="546"/>
      <c r="C25" s="1009"/>
      <c r="D25" s="550"/>
      <c r="E25" s="550"/>
      <c r="F25" s="390"/>
      <c r="G25" s="108"/>
      <c r="H25" s="550"/>
      <c r="I25" s="77"/>
      <c r="J25" s="374"/>
      <c r="K25" s="86"/>
      <c r="L25" s="551"/>
      <c r="M25" s="389">
        <f>D25+E25-F25+G25-H25-J25+L25</f>
        <v>0</v>
      </c>
      <c r="N25" s="1453">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447">
        <v>9</v>
      </c>
      <c r="B26" s="546"/>
      <c r="C26" s="1009" t="s">
        <v>1049</v>
      </c>
      <c r="D26" s="393">
        <f>D22+SUM(D23:D25)</f>
        <v>233642858</v>
      </c>
      <c r="E26" s="393">
        <f>E22+SUM(E23:E25)</f>
        <v>22383040</v>
      </c>
      <c r="F26" s="394">
        <f>F22+SUM(F23:F25)</f>
        <v>4928700</v>
      </c>
      <c r="G26" s="545">
        <f>G22+SUM(G23:G25)</f>
        <v>0</v>
      </c>
      <c r="H26" s="393">
        <f>H22+SUM(H23:H25)</f>
        <v>0</v>
      </c>
      <c r="I26" s="77"/>
      <c r="J26" s="549">
        <f>J22+SUM(J23:J25)</f>
        <v>811940</v>
      </c>
      <c r="K26" s="86"/>
      <c r="L26" s="549">
        <f>L22+SUM(L23:L25)</f>
        <v>0</v>
      </c>
      <c r="M26" s="393">
        <f>M22+SUM(M23:M25)</f>
        <v>250285258</v>
      </c>
      <c r="N26" s="1453">
        <v>9</v>
      </c>
      <c r="O26" s="484"/>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350"/>
      <c r="C27" s="1005"/>
      <c r="D27" s="552"/>
      <c r="E27" s="553"/>
      <c r="F27" s="554"/>
      <c r="G27" s="555"/>
      <c r="H27" s="553"/>
      <c r="I27" s="530"/>
      <c r="J27" s="553"/>
      <c r="K27" s="530"/>
      <c r="L27" s="553"/>
      <c r="M27" s="556"/>
      <c r="N27" s="100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447">
        <v>10</v>
      </c>
      <c r="B28" s="546"/>
      <c r="C28" s="1009" t="s">
        <v>4196</v>
      </c>
      <c r="D28" s="518"/>
      <c r="E28" s="492"/>
      <c r="F28" s="494"/>
      <c r="G28" s="495"/>
      <c r="H28" s="492"/>
      <c r="I28" s="532"/>
      <c r="J28" s="492"/>
      <c r="K28" s="532"/>
      <c r="L28" s="492"/>
      <c r="M28" s="519"/>
      <c r="N28" s="1453">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447">
        <v>11</v>
      </c>
      <c r="B29" s="546"/>
      <c r="C29" s="1009" t="s">
        <v>4197</v>
      </c>
      <c r="D29" s="393">
        <v>224830450</v>
      </c>
      <c r="E29" s="393">
        <v>20676200</v>
      </c>
      <c r="F29" s="394">
        <v>4684800</v>
      </c>
      <c r="G29" s="545"/>
      <c r="H29" s="549"/>
      <c r="I29" s="551"/>
      <c r="J29" s="391">
        <v>442600</v>
      </c>
      <c r="K29" s="389"/>
      <c r="L29" s="548"/>
      <c r="M29" s="549">
        <f>D29+E29-F29+G29-H29-J29+L29</f>
        <v>240379250</v>
      </c>
      <c r="N29" s="1453">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447">
        <v>12</v>
      </c>
      <c r="B30" s="546"/>
      <c r="C30" s="1009" t="s">
        <v>4198</v>
      </c>
      <c r="D30" s="550">
        <v>8812408</v>
      </c>
      <c r="E30" s="550">
        <v>1706840</v>
      </c>
      <c r="F30" s="390">
        <v>243900</v>
      </c>
      <c r="G30" s="108"/>
      <c r="H30" s="550"/>
      <c r="I30" s="546"/>
      <c r="J30" s="564">
        <v>369340</v>
      </c>
      <c r="K30" s="547"/>
      <c r="L30" s="546"/>
      <c r="M30" s="389">
        <f>D30+E30-F30+G30-H30-J30+L30</f>
        <v>9906008</v>
      </c>
      <c r="N30" s="1453">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447">
        <v>13</v>
      </c>
      <c r="B31" s="546"/>
      <c r="C31" s="1009" t="s">
        <v>4199</v>
      </c>
      <c r="D31" s="393"/>
      <c r="E31" s="393"/>
      <c r="F31" s="394"/>
      <c r="G31" s="545"/>
      <c r="H31" s="393"/>
      <c r="I31" s="546"/>
      <c r="J31" s="391"/>
      <c r="K31" s="547"/>
      <c r="L31" s="548"/>
      <c r="M31" s="549">
        <f>D31+E31-F31+G31-H31-J31+L31</f>
        <v>0</v>
      </c>
      <c r="N31" s="1453">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458" t="s">
        <v>4200</v>
      </c>
      <c r="B32" s="12"/>
      <c r="C32" s="12"/>
      <c r="D32" s="12"/>
      <c r="E32" s="12"/>
      <c r="F32" s="1016"/>
      <c r="G32" s="1458" t="s">
        <v>4201</v>
      </c>
      <c r="H32" s="12"/>
      <c r="I32" s="12"/>
      <c r="J32" s="12"/>
      <c r="K32" s="12"/>
      <c r="L32" s="12"/>
      <c r="M32" s="12"/>
      <c r="N32" s="1016"/>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1004"/>
      <c r="F33" s="1345"/>
      <c r="G33" s="1004"/>
      <c r="N33" s="1345"/>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1004"/>
      <c r="D34" s="377"/>
      <c r="E34" s="377"/>
      <c r="F34" s="382"/>
      <c r="G34" s="427"/>
      <c r="H34" s="377"/>
      <c r="N34" s="382"/>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1004"/>
      <c r="D35" s="377"/>
      <c r="E35" s="377"/>
      <c r="F35" s="382"/>
      <c r="G35" s="427"/>
      <c r="H35" s="377"/>
      <c r="N35" s="38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1004"/>
      <c r="D36" s="377"/>
      <c r="E36" s="377"/>
      <c r="F36" s="382"/>
      <c r="G36" s="427"/>
      <c r="H36" s="377"/>
      <c r="N36" s="382"/>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1004"/>
      <c r="D37" s="377"/>
      <c r="E37" s="377"/>
      <c r="F37" s="382"/>
      <c r="G37" s="427"/>
      <c r="H37" s="377"/>
      <c r="N37" s="382"/>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1004"/>
      <c r="D38" s="377"/>
      <c r="E38" s="377"/>
      <c r="F38" s="382"/>
      <c r="G38" s="427"/>
      <c r="H38" s="377"/>
      <c r="N38" s="382"/>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1004"/>
      <c r="D39" s="377"/>
      <c r="E39" s="377"/>
      <c r="F39" s="382"/>
      <c r="G39" s="427"/>
      <c r="H39" s="377"/>
      <c r="N39" s="38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1004"/>
      <c r="D40" s="377"/>
      <c r="E40" s="377"/>
      <c r="F40" s="382"/>
      <c r="G40" s="427"/>
      <c r="H40" s="377"/>
      <c r="N40" s="38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1004"/>
      <c r="D41" s="377"/>
      <c r="E41" s="377"/>
      <c r="F41" s="382"/>
      <c r="G41" s="427"/>
      <c r="H41" s="377"/>
      <c r="N41" s="38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1004"/>
      <c r="D42" s="377"/>
      <c r="E42" s="377"/>
      <c r="F42" s="382"/>
      <c r="G42" s="427"/>
      <c r="H42" s="377"/>
      <c r="N42" s="38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1004"/>
      <c r="D43" s="377"/>
      <c r="E43" s="377"/>
      <c r="F43" s="382"/>
      <c r="G43" s="427"/>
      <c r="H43" s="377"/>
      <c r="N43" s="38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1004"/>
      <c r="D44" s="377"/>
      <c r="E44" s="377"/>
      <c r="F44" s="382"/>
      <c r="G44" s="427"/>
      <c r="H44" s="377"/>
      <c r="N44" s="38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1004"/>
      <c r="D45" s="377"/>
      <c r="E45" s="377"/>
      <c r="F45" s="382"/>
      <c r="G45" s="427"/>
      <c r="H45" s="377"/>
      <c r="N45" s="38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1004"/>
      <c r="D46" s="377"/>
      <c r="E46" s="377"/>
      <c r="F46" s="382"/>
      <c r="G46" s="427"/>
      <c r="H46" s="377"/>
      <c r="N46" s="38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1004"/>
      <c r="F47" s="1345"/>
      <c r="G47" s="1004"/>
      <c r="N47" s="1345"/>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1004"/>
      <c r="F48" s="1345"/>
      <c r="G48" s="1004"/>
      <c r="N48" s="1345"/>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1004"/>
      <c r="F49" s="1345"/>
      <c r="G49" s="1004"/>
      <c r="N49" s="1345"/>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1004"/>
      <c r="F50" s="1345"/>
      <c r="G50" s="1004"/>
      <c r="N50" s="1345"/>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1004"/>
      <c r="F51" s="1345"/>
      <c r="G51" s="1004"/>
      <c r="N51" s="1345"/>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1004"/>
      <c r="F52" s="1345"/>
      <c r="G52" s="1004"/>
      <c r="N52" s="1345"/>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1004"/>
      <c r="F53" s="1345"/>
      <c r="G53" s="1004"/>
      <c r="N53" s="1345"/>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1004"/>
      <c r="F54" s="1345"/>
      <c r="G54" s="1004"/>
      <c r="N54" s="1345"/>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1004"/>
      <c r="F55" s="1345"/>
      <c r="G55" s="1004"/>
      <c r="N55" s="1345"/>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1004"/>
      <c r="F56" s="1345"/>
      <c r="G56" s="1004"/>
      <c r="N56" s="1345"/>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1020"/>
      <c r="B57" s="1021"/>
      <c r="C57" s="1021"/>
      <c r="D57" s="486"/>
      <c r="E57" s="486"/>
      <c r="F57" s="397"/>
      <c r="G57" s="1020"/>
      <c r="H57" s="486"/>
      <c r="I57" s="1021"/>
      <c r="J57" s="486"/>
      <c r="K57" s="1021"/>
      <c r="L57" s="486"/>
      <c r="M57" s="1021"/>
      <c r="N57" s="39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85"/>
      <c r="E58" s="485"/>
      <c r="F58" s="485"/>
      <c r="G58" s="444"/>
      <c r="H58" s="485"/>
      <c r="I58" s="12"/>
      <c r="J58" s="12"/>
      <c r="K58" s="12"/>
      <c r="L58" s="12"/>
      <c r="M58" s="485"/>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523" t="s">
        <v>1050</v>
      </c>
      <c r="B59" s="1523"/>
      <c r="C59" s="1523"/>
      <c r="E59" s="484"/>
      <c r="F59" s="484"/>
      <c r="G59" s="12" t="s">
        <v>1050</v>
      </c>
      <c r="H59" s="485"/>
      <c r="I59" s="12"/>
      <c r="K59" s="485"/>
      <c r="L59" s="444"/>
      <c r="M59" s="444"/>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485" t="s">
        <v>1051</v>
      </c>
      <c r="B60" s="12"/>
      <c r="C60" s="12"/>
      <c r="D60"/>
      <c r="E60" s="485"/>
      <c r="F60" s="485"/>
      <c r="G60" s="12" t="s">
        <v>1052</v>
      </c>
      <c r="H60" s="485"/>
      <c r="I60" s="485"/>
      <c r="J60" s="485"/>
      <c r="K60" s="485"/>
      <c r="L60" s="485"/>
      <c r="M60" s="485"/>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row>
    <row r="62" spans="1:245" ht="15.75">
      <c r="A62" s="1344" t="s">
        <v>506</v>
      </c>
      <c r="B62" s="12"/>
      <c r="C62" s="12"/>
      <c r="D62" s="12"/>
      <c r="E62" s="12"/>
      <c r="F62" s="12"/>
    </row>
    <row r="64" spans="1:245" ht="15.75" thickBot="1">
      <c r="A64" s="9" t="str">
        <f>'Data Sheet'!$C$25</f>
        <v>Central Hudson Gas &amp; Electric</v>
      </c>
      <c r="E64" s="1340" t="s">
        <v>2025</v>
      </c>
      <c r="F64" s="1682" t="str">
        <f>'Data Sheet'!$C$38</f>
        <v>12/31/14</v>
      </c>
      <c r="G64" s="9" t="str">
        <f>'Data Sheet'!$C$25</f>
        <v>Central Hudson Gas &amp; Electric</v>
      </c>
      <c r="K64" s="1340" t="s">
        <v>2025</v>
      </c>
      <c r="M64" s="1682" t="str">
        <f>'Data Sheet'!$C$38</f>
        <v>12/31/14</v>
      </c>
    </row>
    <row r="65" spans="1:14">
      <c r="A65" s="999" t="s">
        <v>2025</v>
      </c>
      <c r="B65" s="1002"/>
      <c r="C65" s="1002"/>
      <c r="D65" s="1002"/>
      <c r="E65" s="1002"/>
      <c r="F65" s="1342"/>
      <c r="G65" s="999"/>
      <c r="H65" s="1002"/>
      <c r="I65" s="1002"/>
      <c r="J65" s="1002"/>
      <c r="K65" s="1002"/>
      <c r="L65" s="1002"/>
      <c r="M65" s="1002"/>
      <c r="N65" s="1342"/>
    </row>
    <row r="66" spans="1:14">
      <c r="A66" s="1458" t="s">
        <v>4209</v>
      </c>
      <c r="B66" s="12"/>
      <c r="C66" s="12"/>
      <c r="D66" s="12"/>
      <c r="E66" s="12"/>
      <c r="F66" s="1016"/>
      <c r="G66" s="1458" t="s">
        <v>4210</v>
      </c>
      <c r="H66" s="12"/>
      <c r="I66" s="12"/>
      <c r="J66" s="12"/>
      <c r="K66" s="12"/>
      <c r="L66" s="12"/>
      <c r="M66" s="12"/>
      <c r="N66" s="1016"/>
    </row>
    <row r="67" spans="1:14">
      <c r="A67" s="1008"/>
      <c r="B67" s="546"/>
      <c r="C67" s="546"/>
      <c r="D67" s="546"/>
      <c r="E67" s="546"/>
      <c r="F67" s="1347"/>
      <c r="G67" s="1008"/>
      <c r="H67" s="546"/>
      <c r="I67" s="546"/>
      <c r="J67" s="546"/>
      <c r="K67" s="546"/>
      <c r="L67" s="546"/>
      <c r="M67" s="546"/>
      <c r="N67" s="1347"/>
    </row>
    <row r="68" spans="1:14">
      <c r="A68" s="427"/>
      <c r="B68" s="377"/>
      <c r="C68" s="377"/>
      <c r="D68" s="377"/>
      <c r="E68" s="485"/>
      <c r="F68" s="557"/>
      <c r="G68" s="558"/>
      <c r="H68" s="485"/>
      <c r="I68" s="485"/>
      <c r="J68" s="485"/>
      <c r="K68" s="485"/>
      <c r="L68" s="485"/>
      <c r="M68" s="377"/>
      <c r="N68" s="382"/>
    </row>
    <row r="69" spans="1:14">
      <c r="A69" s="427"/>
      <c r="B69" s="377"/>
      <c r="C69" s="377"/>
      <c r="D69" s="377"/>
      <c r="E69" s="377"/>
      <c r="F69" s="382"/>
      <c r="G69" s="427"/>
      <c r="H69" s="377"/>
      <c r="I69" s="485"/>
      <c r="J69" s="485"/>
      <c r="K69" s="485"/>
      <c r="L69" s="485"/>
      <c r="M69" s="377"/>
      <c r="N69" s="382"/>
    </row>
    <row r="70" spans="1:14">
      <c r="A70" s="427"/>
      <c r="B70" s="377"/>
      <c r="C70" s="377"/>
      <c r="D70" s="377"/>
      <c r="E70" s="377"/>
      <c r="F70" s="382"/>
      <c r="G70" s="427"/>
      <c r="H70" s="377"/>
      <c r="I70" s="377"/>
      <c r="J70" s="377"/>
      <c r="K70" s="377"/>
      <c r="L70" s="377"/>
      <c r="M70" s="377"/>
      <c r="N70" s="382"/>
    </row>
    <row r="71" spans="1:14">
      <c r="A71" s="427"/>
      <c r="B71" s="377"/>
      <c r="C71" s="377"/>
      <c r="D71" s="377"/>
      <c r="E71" s="377"/>
      <c r="F71" s="382"/>
      <c r="G71" s="427"/>
      <c r="H71" s="377"/>
      <c r="I71" s="410"/>
      <c r="J71" s="377"/>
      <c r="K71" s="377"/>
      <c r="L71" s="377"/>
      <c r="M71" s="377"/>
      <c r="N71" s="382"/>
    </row>
    <row r="72" spans="1:14">
      <c r="A72" s="427"/>
      <c r="B72" s="377"/>
      <c r="C72" s="377"/>
      <c r="D72" s="377"/>
      <c r="E72" s="377"/>
      <c r="F72" s="382"/>
      <c r="G72" s="427"/>
      <c r="H72" s="377"/>
      <c r="I72" s="485"/>
      <c r="J72" s="377"/>
      <c r="K72" s="485"/>
      <c r="L72" s="377"/>
      <c r="M72" s="377"/>
      <c r="N72" s="382"/>
    </row>
    <row r="73" spans="1:14">
      <c r="A73" s="427"/>
      <c r="B73" s="377"/>
      <c r="C73" s="377"/>
      <c r="D73" s="377"/>
      <c r="E73" s="377"/>
      <c r="F73" s="382"/>
      <c r="G73" s="427"/>
      <c r="H73" s="377"/>
      <c r="I73" s="377"/>
      <c r="J73" s="377"/>
      <c r="K73" s="377"/>
      <c r="L73" s="377"/>
      <c r="M73" s="377"/>
      <c r="N73" s="382"/>
    </row>
    <row r="74" spans="1:14">
      <c r="A74" s="427"/>
      <c r="B74" s="377"/>
      <c r="C74" s="377"/>
      <c r="D74" s="377"/>
      <c r="E74" s="377"/>
      <c r="F74" s="382"/>
      <c r="G74" s="427"/>
      <c r="H74" s="377"/>
      <c r="I74" s="377"/>
      <c r="J74" s="377"/>
      <c r="K74" s="377"/>
      <c r="L74" s="377"/>
      <c r="M74" s="377"/>
      <c r="N74" s="382"/>
    </row>
    <row r="75" spans="1:14">
      <c r="A75" s="427"/>
      <c r="B75" s="377"/>
      <c r="C75" s="377"/>
      <c r="D75" s="377"/>
      <c r="E75" s="377"/>
      <c r="F75" s="382"/>
      <c r="G75" s="427"/>
      <c r="H75" s="377"/>
      <c r="I75" s="377"/>
      <c r="J75" s="377"/>
      <c r="K75" s="377"/>
      <c r="L75" s="377"/>
      <c r="M75" s="377"/>
      <c r="N75" s="382"/>
    </row>
    <row r="76" spans="1:14">
      <c r="A76" s="427"/>
      <c r="B76" s="377"/>
      <c r="C76" s="377"/>
      <c r="D76" s="377"/>
      <c r="E76" s="377"/>
      <c r="F76" s="382"/>
      <c r="G76" s="427"/>
      <c r="H76" s="377"/>
      <c r="I76" s="377"/>
      <c r="J76" s="377"/>
      <c r="K76" s="377"/>
      <c r="L76" s="377"/>
      <c r="M76" s="377"/>
      <c r="N76" s="382"/>
    </row>
    <row r="77" spans="1:14">
      <c r="A77" s="427"/>
      <c r="B77" s="377"/>
      <c r="C77" s="377"/>
      <c r="D77" s="377"/>
      <c r="E77" s="377"/>
      <c r="F77" s="382"/>
      <c r="G77" s="427"/>
      <c r="H77" s="377"/>
      <c r="I77" s="377"/>
      <c r="J77" s="377"/>
      <c r="K77" s="377"/>
      <c r="L77" s="377"/>
      <c r="M77" s="377"/>
      <c r="N77" s="382"/>
    </row>
    <row r="78" spans="1:14">
      <c r="A78" s="427"/>
      <c r="B78" s="377"/>
      <c r="C78" s="377"/>
      <c r="D78" s="377"/>
      <c r="E78" s="377"/>
      <c r="F78" s="382"/>
      <c r="G78" s="427"/>
      <c r="H78" s="377"/>
      <c r="I78" s="377"/>
      <c r="J78" s="377"/>
      <c r="K78" s="377"/>
      <c r="L78" s="377"/>
      <c r="M78" s="377"/>
      <c r="N78" s="382"/>
    </row>
    <row r="79" spans="1:14">
      <c r="A79" s="427"/>
      <c r="B79" s="377"/>
      <c r="C79" s="377"/>
      <c r="D79" s="377"/>
      <c r="E79" s="377"/>
      <c r="F79" s="382"/>
      <c r="G79" s="427"/>
      <c r="H79" s="377"/>
      <c r="I79" s="377"/>
      <c r="J79" s="377"/>
      <c r="K79" s="377"/>
      <c r="L79" s="377"/>
      <c r="M79" s="377"/>
      <c r="N79" s="382"/>
    </row>
    <row r="80" spans="1:14">
      <c r="A80" s="427"/>
      <c r="B80" s="377"/>
      <c r="C80" s="377"/>
      <c r="D80" s="377"/>
      <c r="E80" s="377"/>
      <c r="F80" s="382"/>
      <c r="G80" s="427"/>
      <c r="H80" s="377"/>
      <c r="I80" s="377"/>
      <c r="J80" s="377"/>
      <c r="K80" s="377"/>
      <c r="L80" s="377"/>
      <c r="M80" s="377"/>
      <c r="N80" s="382"/>
    </row>
    <row r="81" spans="1:14">
      <c r="A81" s="427"/>
      <c r="B81" s="377"/>
      <c r="C81" s="377"/>
      <c r="D81" s="377"/>
      <c r="E81" s="377"/>
      <c r="F81" s="382"/>
      <c r="G81" s="427"/>
      <c r="H81" s="377"/>
      <c r="I81" s="377"/>
      <c r="J81" s="377"/>
      <c r="K81" s="377"/>
      <c r="L81" s="377"/>
      <c r="M81" s="377"/>
      <c r="N81" s="382"/>
    </row>
    <row r="82" spans="1:14">
      <c r="A82" s="427"/>
      <c r="B82" s="377"/>
      <c r="C82" s="377"/>
      <c r="D82" s="377"/>
      <c r="E82" s="377"/>
      <c r="F82" s="382"/>
      <c r="G82" s="427"/>
      <c r="H82" s="377"/>
      <c r="I82" s="377"/>
      <c r="J82" s="377"/>
      <c r="K82" s="377"/>
      <c r="L82" s="377"/>
      <c r="M82" s="377"/>
      <c r="N82" s="382"/>
    </row>
    <row r="83" spans="1:14">
      <c r="A83" s="427"/>
      <c r="B83" s="377"/>
      <c r="C83" s="377"/>
      <c r="D83" s="377"/>
      <c r="E83" s="377"/>
      <c r="F83" s="382"/>
      <c r="G83" s="427"/>
      <c r="H83" s="377"/>
      <c r="I83" s="377"/>
      <c r="J83" s="377"/>
      <c r="K83" s="377"/>
      <c r="L83" s="377"/>
      <c r="M83" s="377"/>
      <c r="N83" s="382"/>
    </row>
    <row r="84" spans="1:14">
      <c r="A84" s="427"/>
      <c r="B84" s="377"/>
      <c r="C84" s="377"/>
      <c r="D84" s="377"/>
      <c r="E84" s="377"/>
      <c r="F84" s="382"/>
      <c r="G84" s="427"/>
      <c r="H84" s="377"/>
      <c r="I84" s="377"/>
      <c r="J84" s="377"/>
      <c r="K84" s="377"/>
      <c r="L84" s="377"/>
      <c r="M84" s="377"/>
      <c r="N84" s="382"/>
    </row>
    <row r="85" spans="1:14">
      <c r="A85" s="427"/>
      <c r="B85" s="377"/>
      <c r="C85" s="377"/>
      <c r="D85" s="377"/>
      <c r="E85" s="377"/>
      <c r="F85" s="382"/>
      <c r="G85" s="427"/>
      <c r="H85" s="377"/>
      <c r="I85" s="377"/>
      <c r="J85" s="377"/>
      <c r="K85" s="377"/>
      <c r="L85" s="377"/>
      <c r="M85" s="377"/>
      <c r="N85" s="382"/>
    </row>
    <row r="86" spans="1:14">
      <c r="A86" s="427"/>
      <c r="B86" s="377"/>
      <c r="C86" s="377"/>
      <c r="D86" s="377"/>
      <c r="E86" s="377"/>
      <c r="F86" s="382"/>
      <c r="G86" s="427"/>
      <c r="H86" s="377"/>
      <c r="I86" s="377"/>
      <c r="J86" s="377"/>
      <c r="K86" s="377"/>
      <c r="L86" s="377"/>
      <c r="M86" s="377"/>
      <c r="N86" s="382"/>
    </row>
    <row r="87" spans="1:14">
      <c r="A87" s="427"/>
      <c r="B87" s="377"/>
      <c r="C87" s="377"/>
      <c r="D87" s="377"/>
      <c r="E87" s="377"/>
      <c r="F87" s="382"/>
      <c r="G87" s="427"/>
      <c r="H87" s="377"/>
      <c r="I87" s="377"/>
      <c r="J87" s="377"/>
      <c r="K87" s="377"/>
      <c r="L87" s="377"/>
      <c r="M87" s="377"/>
      <c r="N87" s="382"/>
    </row>
    <row r="88" spans="1:14">
      <c r="A88" s="427"/>
      <c r="B88" s="377"/>
      <c r="C88" s="377"/>
      <c r="D88" s="377"/>
      <c r="E88" s="377"/>
      <c r="F88" s="382"/>
      <c r="G88" s="427"/>
      <c r="H88" s="377"/>
      <c r="I88" s="377"/>
      <c r="J88" s="377"/>
      <c r="K88" s="377"/>
      <c r="L88" s="377"/>
      <c r="M88" s="377"/>
      <c r="N88" s="382"/>
    </row>
    <row r="89" spans="1:14">
      <c r="A89" s="427"/>
      <c r="B89" s="377"/>
      <c r="C89" s="377"/>
      <c r="D89" s="377"/>
      <c r="E89" s="377"/>
      <c r="F89" s="382"/>
      <c r="G89" s="427"/>
      <c r="H89" s="377"/>
      <c r="I89" s="377"/>
      <c r="J89" s="377"/>
      <c r="K89" s="377"/>
      <c r="L89" s="377"/>
      <c r="M89" s="377"/>
      <c r="N89" s="382"/>
    </row>
    <row r="90" spans="1:14">
      <c r="A90" s="427"/>
      <c r="B90" s="377"/>
      <c r="C90" s="377"/>
      <c r="D90" s="377"/>
      <c r="E90" s="377"/>
      <c r="F90" s="382"/>
      <c r="G90" s="427"/>
      <c r="H90" s="377"/>
      <c r="I90" s="377"/>
      <c r="J90" s="377"/>
      <c r="K90" s="377"/>
      <c r="L90" s="377"/>
      <c r="M90" s="377"/>
      <c r="N90" s="382"/>
    </row>
    <row r="91" spans="1:14">
      <c r="A91" s="427"/>
      <c r="B91" s="377"/>
      <c r="C91" s="377"/>
      <c r="D91" s="377"/>
      <c r="E91" s="377"/>
      <c r="F91" s="382"/>
      <c r="G91" s="427"/>
      <c r="H91" s="377"/>
      <c r="I91" s="377"/>
      <c r="J91" s="377"/>
      <c r="K91" s="377"/>
      <c r="L91" s="377"/>
      <c r="M91" s="377"/>
      <c r="N91" s="382"/>
    </row>
    <row r="92" spans="1:14">
      <c r="A92" s="427"/>
      <c r="B92" s="377"/>
      <c r="C92" s="377"/>
      <c r="D92" s="377"/>
      <c r="E92" s="377"/>
      <c r="F92" s="382"/>
      <c r="G92" s="427"/>
      <c r="H92" s="377"/>
      <c r="I92" s="377"/>
      <c r="J92" s="377"/>
      <c r="K92" s="377"/>
      <c r="L92" s="377"/>
      <c r="M92" s="377"/>
      <c r="N92" s="382"/>
    </row>
    <row r="93" spans="1:14">
      <c r="A93" s="427"/>
      <c r="B93" s="377"/>
      <c r="C93" s="377"/>
      <c r="D93" s="377"/>
      <c r="E93" s="377"/>
      <c r="F93" s="382"/>
      <c r="G93" s="427"/>
      <c r="H93" s="377"/>
      <c r="I93" s="377"/>
      <c r="J93" s="377"/>
      <c r="K93" s="377"/>
      <c r="L93" s="377"/>
      <c r="M93" s="377"/>
      <c r="N93" s="382"/>
    </row>
    <row r="94" spans="1:14">
      <c r="A94" s="427"/>
      <c r="B94" s="377"/>
      <c r="C94" s="377"/>
      <c r="D94" s="377"/>
      <c r="E94" s="377"/>
      <c r="F94" s="382"/>
      <c r="G94" s="427"/>
      <c r="H94" s="377"/>
      <c r="I94" s="377"/>
      <c r="J94" s="377"/>
      <c r="K94" s="377"/>
      <c r="L94" s="377"/>
      <c r="M94" s="377"/>
      <c r="N94" s="382"/>
    </row>
    <row r="95" spans="1:14">
      <c r="A95" s="427"/>
      <c r="B95" s="377"/>
      <c r="C95" s="377"/>
      <c r="D95" s="377"/>
      <c r="E95" s="377"/>
      <c r="F95" s="382"/>
      <c r="G95" s="427"/>
      <c r="H95" s="377"/>
      <c r="I95" s="377"/>
      <c r="J95" s="377"/>
      <c r="K95" s="377"/>
      <c r="L95" s="377"/>
      <c r="M95" s="377"/>
      <c r="N95" s="382"/>
    </row>
    <row r="96" spans="1:14">
      <c r="A96" s="427"/>
      <c r="B96" s="377"/>
      <c r="C96" s="377"/>
      <c r="D96" s="377"/>
      <c r="E96" s="377"/>
      <c r="F96" s="382"/>
      <c r="G96" s="427"/>
      <c r="H96" s="377"/>
      <c r="I96" s="377"/>
      <c r="J96" s="377"/>
      <c r="K96" s="377"/>
      <c r="L96" s="377"/>
      <c r="M96" s="377"/>
      <c r="N96" s="382"/>
    </row>
    <row r="97" spans="1:14">
      <c r="A97" s="427"/>
      <c r="B97" s="377"/>
      <c r="C97" s="377"/>
      <c r="D97" s="377"/>
      <c r="E97" s="377"/>
      <c r="F97" s="382"/>
      <c r="G97" s="427"/>
      <c r="H97" s="377"/>
      <c r="I97" s="377"/>
      <c r="J97" s="377"/>
      <c r="K97" s="377"/>
      <c r="L97" s="377"/>
      <c r="M97" s="377"/>
      <c r="N97" s="382"/>
    </row>
    <row r="98" spans="1:14">
      <c r="A98" s="427"/>
      <c r="B98" s="377"/>
      <c r="C98" s="377"/>
      <c r="D98" s="377"/>
      <c r="E98" s="377"/>
      <c r="F98" s="382"/>
      <c r="G98" s="427"/>
      <c r="H98" s="377"/>
      <c r="I98" s="377"/>
      <c r="J98" s="377"/>
      <c r="K98" s="377"/>
      <c r="L98" s="377"/>
      <c r="M98" s="377"/>
      <c r="N98" s="382"/>
    </row>
    <row r="99" spans="1:14">
      <c r="A99" s="427"/>
      <c r="B99" s="377"/>
      <c r="C99" s="377"/>
      <c r="D99" s="377"/>
      <c r="E99" s="377"/>
      <c r="F99" s="382"/>
      <c r="G99" s="427"/>
      <c r="H99" s="377"/>
      <c r="I99" s="377"/>
      <c r="J99" s="377"/>
      <c r="K99" s="377"/>
      <c r="L99" s="377"/>
      <c r="M99" s="377"/>
      <c r="N99" s="382"/>
    </row>
    <row r="100" spans="1:14">
      <c r="A100" s="427"/>
      <c r="B100" s="377"/>
      <c r="C100" s="377"/>
      <c r="D100" s="377"/>
      <c r="E100" s="377"/>
      <c r="F100" s="382"/>
      <c r="G100" s="427"/>
      <c r="H100" s="377"/>
      <c r="I100" s="377"/>
      <c r="J100" s="377"/>
      <c r="K100" s="377"/>
      <c r="L100" s="377"/>
      <c r="M100" s="377"/>
      <c r="N100" s="382"/>
    </row>
    <row r="101" spans="1:14">
      <c r="A101" s="427"/>
      <c r="B101" s="377"/>
      <c r="C101" s="377"/>
      <c r="D101" s="377"/>
      <c r="E101" s="377"/>
      <c r="F101" s="382"/>
      <c r="G101" s="427"/>
      <c r="H101" s="377"/>
      <c r="I101" s="377"/>
      <c r="J101" s="377"/>
      <c r="K101" s="377"/>
      <c r="L101" s="377"/>
      <c r="M101" s="377"/>
      <c r="N101" s="382"/>
    </row>
    <row r="102" spans="1:14">
      <c r="A102" s="427"/>
      <c r="B102" s="377"/>
      <c r="C102" s="377"/>
      <c r="D102" s="377"/>
      <c r="E102" s="377"/>
      <c r="F102" s="382"/>
      <c r="G102" s="427"/>
      <c r="H102" s="377"/>
      <c r="I102" s="377"/>
      <c r="J102" s="377"/>
      <c r="K102" s="377"/>
      <c r="L102" s="377"/>
      <c r="M102" s="377"/>
      <c r="N102" s="382"/>
    </row>
    <row r="103" spans="1:14">
      <c r="A103" s="427"/>
      <c r="B103" s="377"/>
      <c r="C103" s="377"/>
      <c r="D103" s="377"/>
      <c r="E103" s="377"/>
      <c r="F103" s="382"/>
      <c r="G103" s="427"/>
      <c r="H103" s="377"/>
      <c r="I103" s="377"/>
      <c r="J103" s="377"/>
      <c r="K103" s="377"/>
      <c r="L103" s="377"/>
      <c r="M103" s="377"/>
      <c r="N103" s="382"/>
    </row>
    <row r="104" spans="1:14">
      <c r="A104" s="427"/>
      <c r="B104" s="377"/>
      <c r="C104" s="377"/>
      <c r="D104" s="377"/>
      <c r="E104" s="377"/>
      <c r="F104" s="382"/>
      <c r="G104" s="427"/>
      <c r="H104" s="377"/>
      <c r="I104" s="377"/>
      <c r="J104" s="377"/>
      <c r="K104" s="377"/>
      <c r="L104" s="377"/>
      <c r="M104" s="377"/>
      <c r="N104" s="382"/>
    </row>
    <row r="105" spans="1:14">
      <c r="A105" s="427"/>
      <c r="B105" s="377"/>
      <c r="C105" s="377"/>
      <c r="D105" s="377"/>
      <c r="E105" s="377"/>
      <c r="F105" s="382"/>
      <c r="G105" s="427"/>
      <c r="H105" s="377"/>
      <c r="I105" s="377"/>
      <c r="J105" s="377"/>
      <c r="K105" s="377"/>
      <c r="L105" s="377"/>
      <c r="M105" s="377"/>
      <c r="N105" s="382"/>
    </row>
    <row r="106" spans="1:14">
      <c r="A106" s="427"/>
      <c r="B106" s="377"/>
      <c r="C106" s="377"/>
      <c r="D106" s="377"/>
      <c r="E106" s="377"/>
      <c r="F106" s="382"/>
      <c r="G106" s="427"/>
      <c r="H106" s="377"/>
      <c r="I106" s="377"/>
      <c r="J106" s="377"/>
      <c r="K106" s="377"/>
      <c r="L106" s="377"/>
      <c r="M106" s="377"/>
      <c r="N106" s="382"/>
    </row>
    <row r="107" spans="1:14">
      <c r="A107" s="427"/>
      <c r="B107" s="377"/>
      <c r="C107" s="377"/>
      <c r="D107" s="377"/>
      <c r="E107" s="377"/>
      <c r="F107" s="382"/>
      <c r="G107" s="427"/>
      <c r="H107" s="377"/>
      <c r="I107" s="377"/>
      <c r="J107" s="377"/>
      <c r="K107" s="377"/>
      <c r="L107" s="377"/>
      <c r="M107" s="377"/>
      <c r="N107" s="382"/>
    </row>
    <row r="108" spans="1:14">
      <c r="A108" s="427"/>
      <c r="B108" s="377"/>
      <c r="C108" s="377"/>
      <c r="D108" s="377"/>
      <c r="E108" s="377"/>
      <c r="F108" s="382"/>
      <c r="G108" s="427"/>
      <c r="H108" s="377"/>
      <c r="I108" s="377"/>
      <c r="J108" s="377"/>
      <c r="K108" s="377"/>
      <c r="L108" s="377"/>
      <c r="M108" s="377"/>
      <c r="N108" s="382"/>
    </row>
    <row r="109" spans="1:14">
      <c r="A109" s="427"/>
      <c r="B109" s="377"/>
      <c r="C109" s="377"/>
      <c r="D109" s="377"/>
      <c r="E109" s="377"/>
      <c r="F109" s="382"/>
      <c r="G109" s="427"/>
      <c r="H109" s="377"/>
      <c r="I109" s="377"/>
      <c r="J109" s="377"/>
      <c r="K109" s="377"/>
      <c r="L109" s="377"/>
      <c r="M109" s="377"/>
      <c r="N109" s="382"/>
    </row>
    <row r="110" spans="1:14">
      <c r="A110" s="427"/>
      <c r="B110" s="377"/>
      <c r="C110" s="377"/>
      <c r="D110" s="377"/>
      <c r="E110" s="377"/>
      <c r="F110" s="382"/>
      <c r="G110" s="427"/>
      <c r="H110" s="377"/>
      <c r="I110" s="377"/>
      <c r="J110" s="377"/>
      <c r="K110" s="377"/>
      <c r="L110" s="377"/>
      <c r="M110" s="377"/>
      <c r="N110" s="382"/>
    </row>
    <row r="111" spans="1:14">
      <c r="A111" s="427"/>
      <c r="B111" s="377"/>
      <c r="C111" s="377"/>
      <c r="D111" s="377"/>
      <c r="E111" s="377"/>
      <c r="F111" s="382"/>
      <c r="G111" s="427"/>
      <c r="H111" s="377"/>
      <c r="I111" s="377"/>
      <c r="J111" s="377"/>
      <c r="K111" s="377"/>
      <c r="L111" s="377"/>
      <c r="M111" s="377"/>
      <c r="N111" s="382"/>
    </row>
    <row r="112" spans="1:14">
      <c r="A112" s="427"/>
      <c r="B112" s="377"/>
      <c r="C112" s="377"/>
      <c r="D112" s="377"/>
      <c r="E112" s="377"/>
      <c r="F112" s="382"/>
      <c r="G112" s="427"/>
      <c r="H112" s="377"/>
      <c r="I112" s="377"/>
      <c r="J112" s="377"/>
      <c r="K112" s="377"/>
      <c r="L112" s="377"/>
      <c r="M112" s="377"/>
      <c r="N112" s="382"/>
    </row>
    <row r="113" spans="1:14">
      <c r="A113" s="427"/>
      <c r="B113" s="377"/>
      <c r="C113" s="377"/>
      <c r="D113" s="377"/>
      <c r="E113" s="377"/>
      <c r="F113" s="382"/>
      <c r="G113" s="427"/>
      <c r="H113" s="377"/>
      <c r="I113" s="377"/>
      <c r="J113" s="377"/>
      <c r="K113" s="377"/>
      <c r="L113" s="377"/>
      <c r="M113" s="377"/>
      <c r="N113" s="382"/>
    </row>
    <row r="114" spans="1:14">
      <c r="A114" s="427"/>
      <c r="B114" s="377"/>
      <c r="C114" s="377"/>
      <c r="D114" s="377"/>
      <c r="E114" s="377"/>
      <c r="F114" s="382"/>
      <c r="G114" s="427"/>
      <c r="H114" s="377"/>
      <c r="I114" s="377"/>
      <c r="J114" s="377"/>
      <c r="K114" s="377"/>
      <c r="L114" s="377"/>
      <c r="M114" s="377"/>
      <c r="N114" s="382"/>
    </row>
    <row r="115" spans="1:14">
      <c r="A115" s="427"/>
      <c r="B115" s="377"/>
      <c r="C115" s="377"/>
      <c r="D115" s="377"/>
      <c r="E115" s="377"/>
      <c r="F115" s="382"/>
      <c r="G115" s="427"/>
      <c r="H115" s="377"/>
      <c r="I115" s="377"/>
      <c r="J115" s="377"/>
      <c r="K115" s="377"/>
      <c r="L115" s="377"/>
      <c r="M115" s="377"/>
      <c r="N115" s="382"/>
    </row>
    <row r="116" spans="1:14">
      <c r="A116" s="427"/>
      <c r="B116" s="377"/>
      <c r="C116" s="377"/>
      <c r="D116" s="377"/>
      <c r="E116" s="377"/>
      <c r="F116" s="382"/>
      <c r="G116" s="427"/>
      <c r="H116" s="377"/>
      <c r="I116" s="377"/>
      <c r="J116" s="377"/>
      <c r="K116" s="377"/>
      <c r="L116" s="377"/>
      <c r="M116" s="377"/>
      <c r="N116" s="382"/>
    </row>
    <row r="117" spans="1:14">
      <c r="A117" s="427"/>
      <c r="B117" s="377"/>
      <c r="C117" s="377"/>
      <c r="D117" s="377"/>
      <c r="E117" s="377"/>
      <c r="F117" s="382"/>
      <c r="G117" s="427"/>
      <c r="H117" s="377"/>
      <c r="I117" s="377"/>
      <c r="J117" s="377"/>
      <c r="K117" s="377"/>
      <c r="L117" s="377"/>
      <c r="M117" s="377"/>
      <c r="N117" s="382"/>
    </row>
    <row r="118" spans="1:14">
      <c r="A118" s="427"/>
      <c r="B118" s="377"/>
      <c r="C118" s="377"/>
      <c r="D118" s="377"/>
      <c r="E118" s="377"/>
      <c r="F118" s="382"/>
      <c r="G118" s="427"/>
      <c r="H118" s="377"/>
      <c r="I118" s="377"/>
      <c r="J118" s="377"/>
      <c r="K118" s="377"/>
      <c r="L118" s="377"/>
      <c r="M118" s="377"/>
      <c r="N118" s="382"/>
    </row>
    <row r="119" spans="1:14">
      <c r="A119" s="427"/>
      <c r="B119" s="377"/>
      <c r="C119" s="377"/>
      <c r="D119" s="377"/>
      <c r="E119" s="377"/>
      <c r="F119" s="382"/>
      <c r="G119" s="427"/>
      <c r="H119" s="377"/>
      <c r="I119" s="377"/>
      <c r="J119" s="377"/>
      <c r="K119" s="377"/>
      <c r="L119" s="377"/>
      <c r="M119" s="377"/>
      <c r="N119" s="382"/>
    </row>
    <row r="120" spans="1:14">
      <c r="A120" s="427"/>
      <c r="B120" s="377"/>
      <c r="C120" s="377"/>
      <c r="D120" s="377"/>
      <c r="E120" s="377"/>
      <c r="F120" s="382"/>
      <c r="G120" s="427"/>
      <c r="H120" s="377"/>
      <c r="I120" s="377"/>
      <c r="J120" s="377"/>
      <c r="K120" s="377"/>
      <c r="L120" s="377"/>
      <c r="M120" s="377"/>
      <c r="N120" s="382"/>
    </row>
    <row r="121" spans="1:14">
      <c r="A121" s="427"/>
      <c r="B121" s="377"/>
      <c r="C121" s="377"/>
      <c r="D121" s="377"/>
      <c r="E121" s="377"/>
      <c r="F121" s="382"/>
      <c r="G121" s="427"/>
      <c r="H121" s="377"/>
      <c r="I121" s="377"/>
      <c r="J121" s="377"/>
      <c r="K121" s="377"/>
      <c r="L121" s="377"/>
      <c r="M121" s="377"/>
      <c r="N121" s="382"/>
    </row>
    <row r="122" spans="1:14" ht="15.75" thickBot="1">
      <c r="A122" s="559"/>
      <c r="B122" s="560"/>
      <c r="C122" s="560"/>
      <c r="D122" s="560"/>
      <c r="E122" s="560"/>
      <c r="F122" s="417"/>
      <c r="G122" s="559"/>
      <c r="H122" s="560"/>
      <c r="I122" s="560"/>
      <c r="J122" s="560"/>
      <c r="K122" s="560"/>
      <c r="L122" s="560"/>
      <c r="M122" s="560"/>
      <c r="N122" s="417"/>
    </row>
    <row r="123" spans="1:14">
      <c r="A123" s="12"/>
      <c r="B123" s="12"/>
      <c r="C123" s="12"/>
      <c r="D123" s="485"/>
      <c r="E123" s="485"/>
      <c r="F123" s="485"/>
      <c r="G123" s="444"/>
      <c r="H123" s="485"/>
      <c r="I123" s="12"/>
      <c r="J123" s="12"/>
      <c r="K123" s="12"/>
      <c r="L123" s="12"/>
      <c r="M123" s="485"/>
    </row>
    <row r="124" spans="1:14">
      <c r="A124" s="12" t="s">
        <v>1050</v>
      </c>
      <c r="B124" s="12"/>
      <c r="C124" s="12"/>
      <c r="E124" s="484"/>
      <c r="F124" s="484"/>
      <c r="G124" s="12" t="s">
        <v>1050</v>
      </c>
      <c r="H124" s="485"/>
      <c r="I124" s="12"/>
      <c r="K124" s="485"/>
      <c r="L124" s="444"/>
      <c r="M124" s="444"/>
    </row>
    <row r="125" spans="1:14">
      <c r="A125" s="485" t="s">
        <v>1053</v>
      </c>
      <c r="B125" s="12"/>
      <c r="C125" s="12"/>
      <c r="D125" s="485"/>
      <c r="E125" s="485"/>
      <c r="F125" s="485"/>
      <c r="G125" s="12" t="s">
        <v>1054</v>
      </c>
      <c r="H125" s="485"/>
      <c r="I125" s="485"/>
      <c r="J125" s="485"/>
      <c r="K125" s="485"/>
      <c r="L125" s="485"/>
      <c r="M125" s="485"/>
      <c r="N125" s="12"/>
    </row>
  </sheetData>
  <customSheetViews>
    <customSheetView guid="{98C50475-4C04-4614-833E-ABC6EEFF4E8E}" scale="85" colorId="22" showPageBreaks="1" topLeftCell="D10">
      <selection activeCell="M26" sqref="M26"/>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 guid="{C6EFCE4C-D5CB-4C1D-A286-0DC52BE770F9}"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4"/>
      <headerFooter alignWithMargins="0"/>
    </customSheetView>
    <customSheetView guid="{5615FF12-3AD0-401B-9520-85684B49B8C2}"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selection activeCell="C3" sqref="C3"/>
      <rowBreaks count="1" manualBreakCount="1">
        <brk id="60"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selection activeCell="C3" sqref="C3"/>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7"/>
      <headerFooter alignWithMargins="0"/>
    </customSheetView>
    <customSheetView guid="{9A54DEF0-DEC4-4137-89B1-509D03916E27}" scale="85" colorId="22">
      <selection activeCell="C3" sqref="C3"/>
      <rowBreaks count="1" manualBreakCount="1">
        <brk id="60"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showPageBreaks="1">
      <selection activeCell="C3" sqref="C3"/>
      <rowBreaks count="1" manualBreakCount="1">
        <brk id="60"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selection activeCell="C3" sqref="C3"/>
      <rowBreaks count="1" manualBreakCount="1">
        <brk id="60"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selection activeCell="C3" sqref="C3"/>
      <rowBreaks count="1" manualBreakCount="1">
        <brk id="60"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11"/>
      <headerFooter alignWithMargins="0"/>
    </customSheetView>
  </customSheetViews>
  <printOptions horizontalCentered="1" verticalCentered="1"/>
  <pageMargins left="0.5" right="0.5" top="0.5" bottom="0.5" header="0.5" footer="0.5"/>
  <pageSetup scale="70" orientation="portrait" horizontalDpi="300" verticalDpi="300" r:id="rId12"/>
  <headerFooter alignWithMargins="0"/>
  <rowBreaks count="1" manualBreakCount="1">
    <brk id="60" max="16383" man="1"/>
  </rowBreaks>
  <colBreaks count="1" manualBreakCount="1">
    <brk id="6" max="1048575" man="1"/>
  </colBreaks>
  <drawing r:id="rId13"/>
  <legacyDrawing r:id="rId14"/>
  <mc:AlternateContent xmlns:mc="http://schemas.openxmlformats.org/markup-compatibility/2006">
    <mc:Choice Requires="x14">
      <controls>
        <mc:AlternateContent xmlns:mc="http://schemas.openxmlformats.org/markup-compatibility/2006">
          <mc:Choice Requires="x14">
            <control shapeId="46132" r:id="rId15" name="Button 52">
              <controlPr locked="0" defaultSize="0" autoFill="0" autoLine="0" autoPict="0">
                <anchor moveWithCells="1" sizeWithCells="1">
                  <from>
                    <xdr:col>2</xdr:col>
                    <xdr:colOff>1552575</xdr:colOff>
                    <xdr:row>29</xdr:row>
                    <xdr:rowOff>66675</xdr:rowOff>
                  </from>
                  <to>
                    <xdr:col>2</xdr:col>
                    <xdr:colOff>2257425</xdr:colOff>
                    <xdr:row>29</xdr:row>
                    <xdr:rowOff>66675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231"/>
  <sheetViews>
    <sheetView defaultGridColor="0" topLeftCell="A144" colorId="22" zoomScale="85" zoomScaleNormal="85" workbookViewId="0">
      <selection activeCell="A162" sqref="A162"/>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999" t="s">
        <v>2036</v>
      </c>
      <c r="B1" s="1002"/>
      <c r="C1" s="1002"/>
      <c r="D1" s="1001" t="s">
        <v>1529</v>
      </c>
      <c r="E1" s="1001" t="s">
        <v>2038</v>
      </c>
      <c r="F1" s="1003" t="s">
        <v>2039</v>
      </c>
      <c r="G1" s="999" t="s">
        <v>2036</v>
      </c>
      <c r="H1" s="1000"/>
      <c r="I1" s="1002" t="s">
        <v>1529</v>
      </c>
      <c r="J1" s="1000"/>
      <c r="K1" s="1002" t="s">
        <v>2038</v>
      </c>
      <c r="L1" s="1000"/>
      <c r="M1" s="1002" t="s">
        <v>2039</v>
      </c>
      <c r="N1" s="1342"/>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Central Hudson Gas &amp; Electric</v>
      </c>
      <c r="D2" s="508" t="s">
        <v>1317</v>
      </c>
      <c r="E2" s="508" t="s">
        <v>2041</v>
      </c>
      <c r="F2" s="1007"/>
      <c r="G2" s="72" t="str">
        <f>'Data Sheet'!$C$25</f>
        <v>Central Hudson Gas &amp; Electric</v>
      </c>
      <c r="H2" s="1005"/>
      <c r="I2" s="9" t="s">
        <v>1317</v>
      </c>
      <c r="J2" s="1005"/>
      <c r="K2" s="9" t="s">
        <v>2041</v>
      </c>
      <c r="L2" s="1005"/>
      <c r="N2" s="134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1004" t="s">
        <v>2025</v>
      </c>
      <c r="D3" s="508" t="s">
        <v>1318</v>
      </c>
      <c r="E3" s="847" t="str">
        <f>'Data Sheet'!$C$40</f>
        <v>4/15/2015</v>
      </c>
      <c r="F3" s="1571" t="str">
        <f>'Data Sheet'!$C$38</f>
        <v>12/31/14</v>
      </c>
      <c r="G3" s="1004"/>
      <c r="H3" s="1005"/>
      <c r="I3" s="9" t="s">
        <v>1318</v>
      </c>
      <c r="J3" s="1005"/>
      <c r="K3" s="1582" t="str">
        <f>'Data Sheet'!$C$40</f>
        <v>4/15/2015</v>
      </c>
      <c r="L3" s="848"/>
      <c r="M3" s="1578" t="str">
        <f>'Data Sheet'!$C$38</f>
        <v>12/31/14</v>
      </c>
      <c r="N3" s="134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434" t="s">
        <v>1055</v>
      </c>
      <c r="B4" s="1435"/>
      <c r="C4" s="1435"/>
      <c r="D4" s="1435"/>
      <c r="E4" s="1435"/>
      <c r="F4" s="1436"/>
      <c r="G4" s="1434" t="s">
        <v>1056</v>
      </c>
      <c r="H4" s="1435"/>
      <c r="I4" s="1435"/>
      <c r="J4" s="1435"/>
      <c r="K4" s="1435"/>
      <c r="L4" s="1435"/>
      <c r="M4" s="1435"/>
      <c r="N4" s="134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1004"/>
      <c r="F5" s="1345"/>
      <c r="G5" s="1004"/>
      <c r="N5" s="134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1004" t="s">
        <v>1057</v>
      </c>
      <c r="F6" s="1345"/>
      <c r="G6" s="1004" t="s">
        <v>1058</v>
      </c>
      <c r="N6" s="1345"/>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1004"/>
      <c r="B7" s="9" t="s">
        <v>1059</v>
      </c>
      <c r="F7" s="1345"/>
      <c r="G7" s="1004" t="s">
        <v>1060</v>
      </c>
      <c r="N7" s="1345"/>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1004" t="s">
        <v>2510</v>
      </c>
      <c r="F8" s="1345"/>
      <c r="G8" s="1004" t="s">
        <v>1061</v>
      </c>
      <c r="N8" s="1345"/>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1008"/>
      <c r="B9" s="546"/>
      <c r="C9" s="546"/>
      <c r="D9" s="546"/>
      <c r="E9" s="546"/>
      <c r="F9" s="1347"/>
      <c r="G9" s="1008"/>
      <c r="H9" s="546"/>
      <c r="I9" s="546"/>
      <c r="J9" s="546"/>
      <c r="K9" s="546"/>
      <c r="L9" s="546"/>
      <c r="M9" s="546"/>
      <c r="N9" s="134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346"/>
      <c r="B10" s="508"/>
      <c r="D10" s="508"/>
      <c r="E10" s="1448" t="s">
        <v>2511</v>
      </c>
      <c r="F10" s="1012"/>
      <c r="G10" s="1010" t="s">
        <v>2511</v>
      </c>
      <c r="H10" s="1011"/>
      <c r="I10" s="1448" t="s">
        <v>2512</v>
      </c>
      <c r="J10" s="1011"/>
      <c r="K10" s="1011"/>
      <c r="L10" s="1011"/>
      <c r="M10" s="1348"/>
      <c r="N10" s="135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346" t="s">
        <v>1964</v>
      </c>
      <c r="B11" s="508"/>
      <c r="D11" s="1445" t="s">
        <v>2075</v>
      </c>
      <c r="E11" s="1445" t="s">
        <v>373</v>
      </c>
      <c r="F11" s="1357" t="s">
        <v>373</v>
      </c>
      <c r="G11" s="1346" t="s">
        <v>373</v>
      </c>
      <c r="H11" s="1445" t="s">
        <v>373</v>
      </c>
      <c r="I11" s="1448" t="s">
        <v>627</v>
      </c>
      <c r="J11" s="1011"/>
      <c r="K11" s="1448" t="s">
        <v>624</v>
      </c>
      <c r="L11" s="1011"/>
      <c r="M11" s="1358" t="s">
        <v>2075</v>
      </c>
      <c r="N11" s="1357" t="s">
        <v>1964</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346" t="s">
        <v>1967</v>
      </c>
      <c r="B12" s="508"/>
      <c r="C12" s="1356" t="s">
        <v>660</v>
      </c>
      <c r="D12" s="1445" t="s">
        <v>1017</v>
      </c>
      <c r="E12" s="1445" t="s">
        <v>2515</v>
      </c>
      <c r="F12" s="1357" t="s">
        <v>2516</v>
      </c>
      <c r="G12" s="1346" t="s">
        <v>2515</v>
      </c>
      <c r="H12" s="1445" t="s">
        <v>2516</v>
      </c>
      <c r="I12" s="1445" t="s">
        <v>2517</v>
      </c>
      <c r="J12" s="1445" t="s">
        <v>2079</v>
      </c>
      <c r="K12" s="1445" t="s">
        <v>2517</v>
      </c>
      <c r="L12" s="1445" t="s">
        <v>2079</v>
      </c>
      <c r="M12" s="1358" t="s">
        <v>2846</v>
      </c>
      <c r="N12" s="1357" t="s">
        <v>1967</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346"/>
      <c r="B13" s="508"/>
      <c r="D13" s="1445" t="s">
        <v>643</v>
      </c>
      <c r="E13" s="1445" t="s">
        <v>2577</v>
      </c>
      <c r="F13" s="1357" t="s">
        <v>2578</v>
      </c>
      <c r="G13" s="1346" t="s">
        <v>2579</v>
      </c>
      <c r="H13" s="1445" t="s">
        <v>2521</v>
      </c>
      <c r="I13" s="1445" t="s">
        <v>2522</v>
      </c>
      <c r="J13" s="508"/>
      <c r="K13" s="1445" t="s">
        <v>2523</v>
      </c>
      <c r="L13" s="508"/>
      <c r="M13" s="1348"/>
      <c r="N13" s="135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364"/>
      <c r="B14" s="564"/>
      <c r="C14" s="1450" t="s">
        <v>3423</v>
      </c>
      <c r="D14" s="1452" t="s">
        <v>3424</v>
      </c>
      <c r="E14" s="1452" t="s">
        <v>3425</v>
      </c>
      <c r="F14" s="1365" t="s">
        <v>3426</v>
      </c>
      <c r="G14" s="1364" t="s">
        <v>2672</v>
      </c>
      <c r="H14" s="1452" t="s">
        <v>2673</v>
      </c>
      <c r="I14" s="1452" t="s">
        <v>2674</v>
      </c>
      <c r="J14" s="1452" t="s">
        <v>2675</v>
      </c>
      <c r="K14" s="1452" t="s">
        <v>2676</v>
      </c>
      <c r="L14" s="1452" t="s">
        <v>2677</v>
      </c>
      <c r="M14" s="1451" t="s">
        <v>2678</v>
      </c>
      <c r="N14" s="1365"/>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364">
        <v>1</v>
      </c>
      <c r="B15" s="564"/>
      <c r="C15" s="546" t="s">
        <v>1062</v>
      </c>
      <c r="D15" s="526"/>
      <c r="E15" s="527"/>
      <c r="F15" s="528"/>
      <c r="G15" s="529" t="s">
        <v>2025</v>
      </c>
      <c r="H15" s="527" t="s">
        <v>2025</v>
      </c>
      <c r="I15" s="530"/>
      <c r="J15" s="530"/>
      <c r="K15" s="530"/>
      <c r="L15" s="530"/>
      <c r="M15" s="1529"/>
      <c r="N15" s="1365">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364">
        <v>2</v>
      </c>
      <c r="B16" s="564"/>
      <c r="C16" s="546" t="s">
        <v>2525</v>
      </c>
      <c r="D16" s="1530"/>
      <c r="E16" s="532"/>
      <c r="F16" s="1531"/>
      <c r="G16" s="495" t="s">
        <v>2025</v>
      </c>
      <c r="H16" s="492" t="s">
        <v>2025</v>
      </c>
      <c r="I16" s="532"/>
      <c r="J16" s="532"/>
      <c r="K16" s="532"/>
      <c r="L16" s="532"/>
      <c r="M16" s="1532"/>
      <c r="N16" s="1365">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364">
        <v>3</v>
      </c>
      <c r="B17" s="564"/>
      <c r="C17" s="546"/>
      <c r="D17" s="391">
        <f>D116</f>
        <v>98873837</v>
      </c>
      <c r="E17" s="391">
        <f t="shared" ref="E17:L17" si="0">E116</f>
        <v>6392600</v>
      </c>
      <c r="F17" s="391">
        <f t="shared" si="0"/>
        <v>3032225</v>
      </c>
      <c r="G17" s="391">
        <f t="shared" si="0"/>
        <v>2110470</v>
      </c>
      <c r="H17" s="391">
        <f t="shared" si="0"/>
        <v>-4700</v>
      </c>
      <c r="I17" s="391"/>
      <c r="J17" s="391">
        <f t="shared" si="0"/>
        <v>-41300</v>
      </c>
      <c r="K17" s="391"/>
      <c r="L17" s="391">
        <f t="shared" si="0"/>
        <v>0</v>
      </c>
      <c r="M17" s="549">
        <f t="shared" ref="M17:M22" si="1">D17+E17-F17+G17-H17-J17+L17</f>
        <v>104390682</v>
      </c>
      <c r="N17" s="1365">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364">
        <v>4</v>
      </c>
      <c r="B18" s="564"/>
      <c r="C18" s="546"/>
      <c r="D18" s="374"/>
      <c r="E18" s="374"/>
      <c r="F18" s="340"/>
      <c r="G18" s="562"/>
      <c r="H18" s="374"/>
      <c r="I18" s="564"/>
      <c r="J18" s="374"/>
      <c r="K18" s="564"/>
      <c r="L18" s="374"/>
      <c r="M18" s="389">
        <f t="shared" si="1"/>
        <v>0</v>
      </c>
      <c r="N18" s="1365">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364">
        <v>5</v>
      </c>
      <c r="B19" s="564"/>
      <c r="C19" s="546"/>
      <c r="D19" s="374"/>
      <c r="E19" s="374"/>
      <c r="F19" s="340"/>
      <c r="G19" s="562"/>
      <c r="H19" s="374"/>
      <c r="I19" s="564"/>
      <c r="J19" s="374"/>
      <c r="K19" s="564"/>
      <c r="L19" s="374"/>
      <c r="M19" s="389">
        <f t="shared" si="1"/>
        <v>0</v>
      </c>
      <c r="N19" s="1365">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364">
        <v>6</v>
      </c>
      <c r="B20" s="564"/>
      <c r="C20" s="546"/>
      <c r="D20" s="374"/>
      <c r="E20" s="374"/>
      <c r="F20" s="340"/>
      <c r="G20" s="562"/>
      <c r="H20" s="374"/>
      <c r="I20" s="564"/>
      <c r="J20" s="374"/>
      <c r="K20" s="564"/>
      <c r="L20" s="374"/>
      <c r="M20" s="389">
        <f t="shared" si="1"/>
        <v>0</v>
      </c>
      <c r="N20" s="1365">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364">
        <v>7</v>
      </c>
      <c r="B21" s="564"/>
      <c r="C21" s="546"/>
      <c r="D21" s="374"/>
      <c r="E21" s="374"/>
      <c r="F21" s="340"/>
      <c r="G21" s="562"/>
      <c r="H21" s="374"/>
      <c r="I21" s="564"/>
      <c r="J21" s="374"/>
      <c r="K21" s="564"/>
      <c r="L21" s="374"/>
      <c r="M21" s="389">
        <f t="shared" si="1"/>
        <v>0</v>
      </c>
      <c r="N21" s="1365">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364">
        <v>8</v>
      </c>
      <c r="B22" s="564"/>
      <c r="C22" s="546" t="s">
        <v>1063</v>
      </c>
      <c r="D22" s="374"/>
      <c r="E22" s="374"/>
      <c r="F22" s="340"/>
      <c r="G22" s="562"/>
      <c r="H22" s="374"/>
      <c r="I22" s="564"/>
      <c r="J22" s="374"/>
      <c r="K22" s="564"/>
      <c r="L22" s="374"/>
      <c r="M22" s="389">
        <f t="shared" si="1"/>
        <v>0</v>
      </c>
      <c r="N22" s="1365">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364">
        <v>9</v>
      </c>
      <c r="B23" s="564"/>
      <c r="C23" s="546" t="s">
        <v>1064</v>
      </c>
      <c r="D23" s="319">
        <f>SUM(D16:D22)</f>
        <v>98873837</v>
      </c>
      <c r="E23" s="319">
        <f>SUM(E16:E22)</f>
        <v>6392600</v>
      </c>
      <c r="F23" s="318">
        <f>SUM(F16:F22)</f>
        <v>3032225</v>
      </c>
      <c r="G23" s="501">
        <f>SUM(G16:G22)</f>
        <v>2110470</v>
      </c>
      <c r="H23" s="319">
        <f>SUM(H16:H22)</f>
        <v>-4700</v>
      </c>
      <c r="I23" s="276"/>
      <c r="J23" s="319">
        <f>SUM(J17:J22)</f>
        <v>-41300</v>
      </c>
      <c r="K23" s="276"/>
      <c r="L23" s="319">
        <f>SUM(L16:L22)</f>
        <v>0</v>
      </c>
      <c r="M23" s="319">
        <f>SUM(M16:M22)</f>
        <v>104390682</v>
      </c>
      <c r="N23" s="1365">
        <v>9</v>
      </c>
      <c r="O23" s="484"/>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364">
        <v>10</v>
      </c>
      <c r="B24" s="564"/>
      <c r="C24" s="546" t="s">
        <v>1065</v>
      </c>
      <c r="D24" s="521"/>
      <c r="E24" s="522"/>
      <c r="F24" s="523"/>
      <c r="G24" s="524"/>
      <c r="H24" s="522"/>
      <c r="I24" s="525"/>
      <c r="J24" s="522"/>
      <c r="K24" s="525"/>
      <c r="L24" s="522"/>
      <c r="M24" s="563"/>
      <c r="N24" s="1365">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364">
        <v>11</v>
      </c>
      <c r="B25" s="564"/>
      <c r="C25" s="546"/>
      <c r="D25" s="391">
        <f>D158</f>
        <v>30195305</v>
      </c>
      <c r="E25" s="391">
        <f t="shared" ref="E25:L25" si="2">E158</f>
        <v>2272400</v>
      </c>
      <c r="F25" s="391">
        <f t="shared" si="2"/>
        <v>3932075</v>
      </c>
      <c r="G25" s="391">
        <f t="shared" si="2"/>
        <v>406830</v>
      </c>
      <c r="H25" s="391">
        <f t="shared" si="2"/>
        <v>0</v>
      </c>
      <c r="I25" s="391"/>
      <c r="J25" s="391">
        <f t="shared" si="2"/>
        <v>-562147</v>
      </c>
      <c r="K25" s="391"/>
      <c r="L25" s="391">
        <f t="shared" si="2"/>
        <v>-41400</v>
      </c>
      <c r="M25" s="549">
        <f t="shared" ref="M25:M30" si="3">D25+E25-F25+G25-H25-J25+L25</f>
        <v>29463207</v>
      </c>
      <c r="N25" s="1365">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364">
        <v>12</v>
      </c>
      <c r="B26" s="564"/>
      <c r="C26" s="546"/>
      <c r="D26" s="374"/>
      <c r="E26" s="374"/>
      <c r="F26" s="340"/>
      <c r="G26" s="562"/>
      <c r="H26" s="374"/>
      <c r="I26" s="564"/>
      <c r="J26" s="374"/>
      <c r="K26" s="564"/>
      <c r="L26" s="374"/>
      <c r="M26" s="389">
        <f t="shared" si="3"/>
        <v>0</v>
      </c>
      <c r="N26" s="1365">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364">
        <v>13</v>
      </c>
      <c r="B27" s="564"/>
      <c r="C27" s="546"/>
      <c r="D27" s="374"/>
      <c r="E27" s="374"/>
      <c r="F27" s="340"/>
      <c r="G27" s="562"/>
      <c r="H27" s="374"/>
      <c r="I27" s="564"/>
      <c r="J27" s="374"/>
      <c r="K27" s="564"/>
      <c r="L27" s="374"/>
      <c r="M27" s="389">
        <f t="shared" si="3"/>
        <v>0</v>
      </c>
      <c r="N27" s="1365">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364">
        <v>14</v>
      </c>
      <c r="B28" s="564"/>
      <c r="C28" s="546"/>
      <c r="D28" s="374"/>
      <c r="E28" s="374"/>
      <c r="F28" s="340"/>
      <c r="G28" s="562"/>
      <c r="H28" s="374"/>
      <c r="I28" s="564"/>
      <c r="J28" s="374"/>
      <c r="K28" s="564"/>
      <c r="L28" s="374"/>
      <c r="M28" s="389">
        <f t="shared" si="3"/>
        <v>0</v>
      </c>
      <c r="N28" s="1365">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364">
        <v>15</v>
      </c>
      <c r="B29" s="564"/>
      <c r="C29" s="546"/>
      <c r="D29" s="374"/>
      <c r="E29" s="374"/>
      <c r="F29" s="340"/>
      <c r="G29" s="562"/>
      <c r="H29" s="374"/>
      <c r="I29" s="564"/>
      <c r="J29" s="374"/>
      <c r="K29" s="564"/>
      <c r="L29" s="374"/>
      <c r="M29" s="389">
        <f t="shared" si="3"/>
        <v>0</v>
      </c>
      <c r="N29" s="1365">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364">
        <v>16</v>
      </c>
      <c r="B30" s="564"/>
      <c r="C30" s="546" t="s">
        <v>1063</v>
      </c>
      <c r="D30" s="374"/>
      <c r="E30" s="374"/>
      <c r="F30" s="340"/>
      <c r="G30" s="562"/>
      <c r="H30" s="374"/>
      <c r="I30" s="564"/>
      <c r="J30" s="374"/>
      <c r="K30" s="564"/>
      <c r="L30" s="374"/>
      <c r="M30" s="389">
        <f t="shared" si="3"/>
        <v>0</v>
      </c>
      <c r="N30" s="1365">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364">
        <v>17</v>
      </c>
      <c r="B31" s="564"/>
      <c r="C31" s="546" t="s">
        <v>1066</v>
      </c>
      <c r="D31" s="319">
        <f>SUM(D24:D30)</f>
        <v>30195305</v>
      </c>
      <c r="E31" s="319">
        <f>SUM(E24:E30)</f>
        <v>2272400</v>
      </c>
      <c r="F31" s="318">
        <f>SUM(F24:F30)</f>
        <v>3932075</v>
      </c>
      <c r="G31" s="501">
        <f>SUM(G24:G30)</f>
        <v>406830</v>
      </c>
      <c r="H31" s="319">
        <f>SUM(H24:H30)</f>
        <v>0</v>
      </c>
      <c r="I31" s="276"/>
      <c r="J31" s="319">
        <f>SUM(J24:J30)</f>
        <v>-562147</v>
      </c>
      <c r="K31" s="276"/>
      <c r="L31" s="319">
        <f>SUM(L24:L30)</f>
        <v>-41400</v>
      </c>
      <c r="M31" s="319">
        <f>SUM(M24:M30)</f>
        <v>29463207</v>
      </c>
      <c r="N31" s="1365">
        <v>17</v>
      </c>
      <c r="O31" s="484"/>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364">
        <v>18</v>
      </c>
      <c r="B32" s="564"/>
      <c r="C32" s="546" t="s">
        <v>3399</v>
      </c>
      <c r="D32" s="374">
        <f>D167</f>
        <v>29970142</v>
      </c>
      <c r="E32" s="374">
        <f t="shared" ref="E32:L32" si="4">E167</f>
        <v>0</v>
      </c>
      <c r="F32" s="374">
        <f t="shared" si="4"/>
        <v>0</v>
      </c>
      <c r="G32" s="374">
        <f t="shared" si="4"/>
        <v>0</v>
      </c>
      <c r="H32" s="374">
        <f t="shared" si="4"/>
        <v>0</v>
      </c>
      <c r="I32" s="374"/>
      <c r="J32" s="374">
        <f t="shared" si="4"/>
        <v>-774535</v>
      </c>
      <c r="K32" s="374"/>
      <c r="L32" s="374">
        <f t="shared" si="4"/>
        <v>-2102500</v>
      </c>
      <c r="M32" s="389">
        <f>D32+E32-F32+G32-H32-J32+L32</f>
        <v>28642177</v>
      </c>
      <c r="N32" s="1365">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364">
        <v>19</v>
      </c>
      <c r="B33" s="564"/>
      <c r="C33" s="546" t="s">
        <v>1067</v>
      </c>
      <c r="D33" s="391">
        <f>D23+D31+D32</f>
        <v>159039284</v>
      </c>
      <c r="E33" s="391">
        <f>E23+E31+E32</f>
        <v>8665000</v>
      </c>
      <c r="F33" s="467">
        <f>F23+F31+F32</f>
        <v>6964300</v>
      </c>
      <c r="G33" s="561">
        <f>G23+G31+G32</f>
        <v>2517300</v>
      </c>
      <c r="H33" s="391">
        <f>H23+H31+H32</f>
        <v>-4700</v>
      </c>
      <c r="I33" s="105"/>
      <c r="J33" s="391">
        <f>J23+J31+J32</f>
        <v>-1377982</v>
      </c>
      <c r="K33" s="564"/>
      <c r="L33" s="391">
        <f>L23+L31+L32</f>
        <v>-2143900</v>
      </c>
      <c r="M33" s="391">
        <f>M23+M31+M32</f>
        <v>162496066</v>
      </c>
      <c r="N33" s="1365">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346">
        <v>20</v>
      </c>
      <c r="B34" s="508"/>
      <c r="C34" s="9" t="s">
        <v>4196</v>
      </c>
      <c r="D34" s="526"/>
      <c r="E34" s="527"/>
      <c r="F34" s="528"/>
      <c r="G34" s="529"/>
      <c r="H34" s="527"/>
      <c r="I34" s="527"/>
      <c r="J34" s="530"/>
      <c r="K34" s="530"/>
      <c r="L34" s="530"/>
      <c r="M34" s="531" t="s">
        <v>2025</v>
      </c>
      <c r="N34" s="1357">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364"/>
      <c r="B35" s="564"/>
      <c r="C35" s="546"/>
      <c r="D35" s="518"/>
      <c r="E35" s="492"/>
      <c r="F35" s="494"/>
      <c r="G35" s="495"/>
      <c r="H35" s="492"/>
      <c r="I35" s="492"/>
      <c r="J35" s="532"/>
      <c r="K35" s="532"/>
      <c r="L35" s="532"/>
      <c r="M35" s="519"/>
      <c r="N35" s="1365"/>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ht="15.75">
      <c r="A36" s="1364">
        <v>21</v>
      </c>
      <c r="B36" s="564"/>
      <c r="C36" s="546" t="s">
        <v>4197</v>
      </c>
      <c r="D36" s="1851">
        <f>141856275</f>
        <v>141856275</v>
      </c>
      <c r="E36" s="1851">
        <f>7672700+200</f>
        <v>7672900</v>
      </c>
      <c r="F36" s="1851">
        <f>6195000+200</f>
        <v>6195200</v>
      </c>
      <c r="G36" s="1851">
        <f>2223900</f>
        <v>2223900</v>
      </c>
      <c r="H36" s="1851">
        <v>-4200</v>
      </c>
      <c r="I36" s="1851"/>
      <c r="J36" s="1854">
        <v>-374747</v>
      </c>
      <c r="K36" s="1854"/>
      <c r="L36" s="1854">
        <v>-2143900</v>
      </c>
      <c r="M36" s="549">
        <f>D36+E36-F36+G36-H36-J36+L36</f>
        <v>143792922</v>
      </c>
      <c r="N36" s="1365">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ht="15.75">
      <c r="A37" s="1364">
        <v>22</v>
      </c>
      <c r="B37" s="564"/>
      <c r="C37" s="546" t="s">
        <v>4198</v>
      </c>
      <c r="D37" s="1851">
        <v>17183009</v>
      </c>
      <c r="E37" s="1851">
        <v>992100</v>
      </c>
      <c r="F37" s="1851">
        <v>769100</v>
      </c>
      <c r="G37" s="1851">
        <v>293400</v>
      </c>
      <c r="H37" s="1851">
        <v>-500</v>
      </c>
      <c r="I37" s="1851"/>
      <c r="J37" s="1854">
        <v>-1003235</v>
      </c>
      <c r="K37" s="1854"/>
      <c r="L37" s="1854"/>
      <c r="M37" s="389">
        <f>D37+E37-F37+G37-H37-J37+L37</f>
        <v>18703144</v>
      </c>
      <c r="N37" s="1365">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364">
        <v>23</v>
      </c>
      <c r="B38" s="564"/>
      <c r="C38" s="546" t="s">
        <v>4199</v>
      </c>
      <c r="D38" s="391"/>
      <c r="E38" s="391"/>
      <c r="F38" s="467"/>
      <c r="G38" s="561"/>
      <c r="H38" s="391"/>
      <c r="I38" s="374"/>
      <c r="J38" s="391"/>
      <c r="K38" s="374"/>
      <c r="L38" s="391"/>
      <c r="M38" s="549">
        <f>D38+E38-F38+G38-H38-J38+L38</f>
        <v>0</v>
      </c>
      <c r="N38" s="1365">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458" t="s">
        <v>4200</v>
      </c>
      <c r="B39" s="12"/>
      <c r="C39" s="12"/>
      <c r="D39" s="12"/>
      <c r="E39" s="12"/>
      <c r="F39" s="1016"/>
      <c r="G39" s="1458" t="s">
        <v>4201</v>
      </c>
      <c r="H39" s="12"/>
      <c r="I39" s="12"/>
      <c r="J39" s="12"/>
      <c r="K39" s="12"/>
      <c r="L39" s="12"/>
      <c r="M39" s="12"/>
      <c r="N39" s="1016"/>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1004"/>
      <c r="C40" s="12"/>
      <c r="D40" s="12"/>
      <c r="E40" s="12"/>
      <c r="F40" s="1016"/>
      <c r="G40" s="1458"/>
      <c r="H40" s="12"/>
      <c r="I40" s="12"/>
      <c r="J40" s="12"/>
      <c r="K40" s="12"/>
      <c r="L40" s="12"/>
      <c r="M40" s="12"/>
      <c r="N40" s="1016"/>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1004"/>
      <c r="C41" s="12"/>
      <c r="D41" s="1860">
        <f>D33-D36-D37</f>
        <v>0</v>
      </c>
      <c r="E41" s="1860">
        <f>E33-E36-E37</f>
        <v>0</v>
      </c>
      <c r="F41" s="1860">
        <f>F33-F36-F37</f>
        <v>0</v>
      </c>
      <c r="G41" s="1860">
        <f t="shared" ref="G41:M41" si="5">G33-G36-G37</f>
        <v>0</v>
      </c>
      <c r="H41" s="1860">
        <f t="shared" si="5"/>
        <v>0</v>
      </c>
      <c r="I41" s="1860">
        <f t="shared" si="5"/>
        <v>0</v>
      </c>
      <c r="J41" s="1860">
        <f t="shared" si="5"/>
        <v>0</v>
      </c>
      <c r="K41" s="1860">
        <f t="shared" si="5"/>
        <v>0</v>
      </c>
      <c r="L41" s="1860">
        <f t="shared" si="5"/>
        <v>0</v>
      </c>
      <c r="M41" s="1860">
        <f t="shared" si="5"/>
        <v>0</v>
      </c>
      <c r="N41" s="1016"/>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1004"/>
      <c r="F42" s="1345"/>
      <c r="G42" s="1004"/>
      <c r="N42" s="1345"/>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1004"/>
      <c r="F43" s="1345"/>
      <c r="G43" s="1004"/>
      <c r="N43" s="1345"/>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1004"/>
      <c r="F44" s="1345"/>
      <c r="G44" s="1004"/>
      <c r="N44" s="1345"/>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1004"/>
      <c r="F45" s="1345"/>
      <c r="G45" s="1004"/>
      <c r="N45" s="1345"/>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1004"/>
      <c r="F46" s="1345"/>
      <c r="G46" s="1004"/>
      <c r="N46" s="1345"/>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1004"/>
      <c r="F47" s="1345"/>
      <c r="G47" s="1004"/>
      <c r="N47" s="1345"/>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1004"/>
      <c r="F48" s="1345"/>
      <c r="G48" s="1004"/>
      <c r="N48" s="1345"/>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1004"/>
      <c r="F49" s="1345"/>
      <c r="G49" s="1004"/>
      <c r="N49" s="1345"/>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1004"/>
      <c r="F50" s="1345"/>
      <c r="G50" s="1004"/>
      <c r="N50" s="1345"/>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1004"/>
      <c r="F51" s="1345"/>
      <c r="G51" s="1004"/>
      <c r="N51" s="1345"/>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1004"/>
      <c r="F52" s="1345"/>
      <c r="G52" s="1004"/>
      <c r="N52" s="1345"/>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1004"/>
      <c r="F53" s="1345"/>
      <c r="G53" s="1004"/>
      <c r="N53" s="1345"/>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1004"/>
      <c r="F54" s="1345"/>
      <c r="G54" s="1004"/>
      <c r="N54" s="1345"/>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1004"/>
      <c r="F55" s="1345"/>
      <c r="G55" s="1004"/>
      <c r="N55" s="1345"/>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1004"/>
      <c r="F56" s="1345"/>
      <c r="G56" s="1004"/>
      <c r="N56" s="1345"/>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1004"/>
      <c r="F57" s="1345"/>
      <c r="G57" s="1004"/>
      <c r="N57" s="1345"/>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533"/>
      <c r="B58" s="1534"/>
      <c r="C58" s="1534"/>
      <c r="D58" s="1534"/>
      <c r="E58" s="1534"/>
      <c r="F58" s="1535"/>
      <c r="G58" s="1533"/>
      <c r="H58" s="1534"/>
      <c r="I58" s="1534"/>
      <c r="J58" s="1534"/>
      <c r="K58" s="1534"/>
      <c r="L58" s="1534"/>
      <c r="M58" s="1534"/>
      <c r="N58" s="1535"/>
      <c r="O58" s="565"/>
      <c r="P58" s="565"/>
      <c r="Q58" s="565"/>
      <c r="R58" s="565"/>
      <c r="S58" s="565"/>
      <c r="T58" s="565"/>
      <c r="U58" s="565"/>
      <c r="V58" s="565"/>
      <c r="W58" s="565"/>
      <c r="X58" s="565"/>
      <c r="Y58" s="565"/>
      <c r="Z58" s="565"/>
      <c r="AA58" s="565"/>
      <c r="AB58" s="565"/>
      <c r="AC58" s="565"/>
      <c r="AD58" s="565"/>
      <c r="AE58" s="565"/>
      <c r="AF58" s="565"/>
      <c r="AG58" s="565"/>
      <c r="AH58" s="565"/>
      <c r="AI58" s="565"/>
      <c r="AJ58" s="565"/>
      <c r="AK58" s="565"/>
    </row>
    <row r="59" spans="1:246" ht="15.75" thickBot="1">
      <c r="A59" s="1536"/>
      <c r="B59" s="1537"/>
      <c r="C59" s="1537"/>
      <c r="D59" s="1537"/>
      <c r="E59" s="1537"/>
      <c r="F59" s="1538"/>
      <c r="G59" s="1536"/>
      <c r="H59" s="1537"/>
      <c r="I59" s="1537"/>
      <c r="J59" s="1537"/>
      <c r="K59" s="1537"/>
      <c r="L59" s="1537"/>
      <c r="M59" s="1537"/>
      <c r="N59" s="1538"/>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row>
    <row r="60" spans="1:246">
      <c r="A60" s="1534"/>
      <c r="B60" s="1534"/>
      <c r="C60" s="1534"/>
      <c r="D60" s="1534"/>
      <c r="E60" s="1534"/>
      <c r="F60" s="1534"/>
      <c r="G60" s="1534"/>
      <c r="H60" s="1534"/>
      <c r="I60" s="1534"/>
      <c r="J60" s="1534"/>
      <c r="K60" s="1534"/>
      <c r="L60" s="1534"/>
      <c r="M60" s="1534"/>
      <c r="N60" s="1534"/>
      <c r="O60" s="565"/>
      <c r="P60" s="565"/>
      <c r="Q60" s="565"/>
      <c r="R60" s="565"/>
      <c r="S60" s="565"/>
      <c r="T60" s="565"/>
      <c r="U60" s="565"/>
      <c r="V60" s="565"/>
      <c r="W60" s="565"/>
      <c r="X60" s="565"/>
      <c r="Y60" s="565"/>
      <c r="Z60" s="565"/>
      <c r="AA60" s="565"/>
      <c r="AB60" s="565"/>
      <c r="AC60" s="565"/>
      <c r="AD60" s="565"/>
      <c r="AE60" s="565"/>
      <c r="AF60" s="565"/>
      <c r="AG60" s="565"/>
      <c r="AH60" s="565"/>
      <c r="AI60" s="565"/>
      <c r="AJ60" s="565"/>
      <c r="AK60" s="565"/>
    </row>
    <row r="61" spans="1:246">
      <c r="A61" s="1523" t="s">
        <v>4029</v>
      </c>
      <c r="B61" s="1523"/>
      <c r="C61" s="1523"/>
      <c r="E61" s="1539"/>
      <c r="F61" s="1539"/>
      <c r="G61" s="12" t="s">
        <v>4029</v>
      </c>
      <c r="H61" s="1539"/>
      <c r="I61" s="1539"/>
      <c r="K61" s="1539"/>
      <c r="L61" s="1539"/>
      <c r="M61" s="1539"/>
      <c r="N61" s="1534"/>
      <c r="O61" s="565"/>
      <c r="P61" s="565"/>
      <c r="Q61" s="565"/>
      <c r="R61" s="565"/>
      <c r="S61" s="565"/>
      <c r="T61" s="565"/>
      <c r="U61" s="565"/>
      <c r="V61" s="565"/>
      <c r="W61" s="565"/>
      <c r="X61" s="565"/>
      <c r="Y61" s="565"/>
      <c r="Z61" s="565"/>
      <c r="AA61" s="565"/>
      <c r="AB61" s="565"/>
      <c r="AC61" s="565"/>
      <c r="AD61" s="565"/>
      <c r="AE61" s="565"/>
      <c r="AF61" s="565"/>
      <c r="AG61" s="565"/>
      <c r="AH61" s="565"/>
      <c r="AI61" s="565"/>
      <c r="AJ61" s="565"/>
      <c r="AK61" s="565"/>
    </row>
    <row r="62" spans="1:246">
      <c r="A62" s="12" t="s">
        <v>1068</v>
      </c>
      <c r="B62" s="12"/>
      <c r="C62" s="12"/>
      <c r="D62" s="12"/>
      <c r="E62" s="1539"/>
      <c r="F62" s="1539"/>
      <c r="G62" s="12" t="s">
        <v>1069</v>
      </c>
      <c r="H62" s="1539"/>
      <c r="I62" s="1539"/>
      <c r="J62" s="1539"/>
      <c r="K62" s="1539"/>
      <c r="L62" s="1539"/>
      <c r="M62" s="1539"/>
      <c r="N62" s="1539"/>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row>
    <row r="64" spans="1:246" ht="15.75">
      <c r="A64" s="1344" t="s">
        <v>652</v>
      </c>
      <c r="B64" s="1344"/>
      <c r="C64" s="12"/>
      <c r="D64" s="12"/>
      <c r="E64" s="12"/>
      <c r="F64" s="12"/>
    </row>
    <row r="66" spans="1:14" ht="15.75" thickBot="1">
      <c r="A66" s="9" t="str">
        <f>'Data Sheet'!$C$25</f>
        <v>Central Hudson Gas &amp; Electric</v>
      </c>
      <c r="E66" s="1340" t="str">
        <f>'Data Sheet'!$C$38</f>
        <v>12/31/14</v>
      </c>
      <c r="F66" s="1682" t="str">
        <f>'Data Sheet'!$C$38</f>
        <v>12/31/14</v>
      </c>
      <c r="G66" s="9" t="str">
        <f>'Data Sheet'!$C$25</f>
        <v>Central Hudson Gas &amp; Electric</v>
      </c>
      <c r="K66" s="1340"/>
      <c r="M66" s="1682" t="str">
        <f>'Data Sheet'!$C$38</f>
        <v>12/31/14</v>
      </c>
    </row>
    <row r="67" spans="1:14">
      <c r="A67" s="1495" t="s">
        <v>1055</v>
      </c>
      <c r="B67" s="1496"/>
      <c r="C67" s="1496"/>
      <c r="D67" s="1496"/>
      <c r="E67" s="1496"/>
      <c r="F67" s="1497"/>
      <c r="G67" s="1495" t="s">
        <v>1056</v>
      </c>
      <c r="H67" s="1496"/>
      <c r="I67" s="1496"/>
      <c r="J67" s="1496"/>
      <c r="K67" s="1496"/>
      <c r="L67" s="1496"/>
      <c r="M67" s="1496"/>
      <c r="N67" s="1342"/>
    </row>
    <row r="68" spans="1:14">
      <c r="A68" s="1004"/>
      <c r="F68" s="1345"/>
      <c r="G68" s="1004"/>
      <c r="N68" s="1345"/>
    </row>
    <row r="69" spans="1:14">
      <c r="A69" s="1360"/>
      <c r="B69" s="1362"/>
      <c r="C69" s="1361"/>
      <c r="D69" s="1362"/>
      <c r="E69" s="1476" t="s">
        <v>2511</v>
      </c>
      <c r="F69" s="1436"/>
      <c r="G69" s="1434" t="s">
        <v>2511</v>
      </c>
      <c r="H69" s="1435"/>
      <c r="I69" s="1476" t="s">
        <v>2512</v>
      </c>
      <c r="J69" s="1435"/>
      <c r="K69" s="1435"/>
      <c r="L69" s="1435"/>
      <c r="M69" s="1439"/>
      <c r="N69" s="1363"/>
    </row>
    <row r="70" spans="1:14">
      <c r="A70" s="1346" t="s">
        <v>1964</v>
      </c>
      <c r="B70" s="508"/>
      <c r="D70" s="1445" t="s">
        <v>2075</v>
      </c>
      <c r="E70" s="1445" t="s">
        <v>373</v>
      </c>
      <c r="F70" s="1357" t="s">
        <v>373</v>
      </c>
      <c r="G70" s="1346" t="s">
        <v>373</v>
      </c>
      <c r="H70" s="1445" t="s">
        <v>373</v>
      </c>
      <c r="I70" s="1448" t="s">
        <v>627</v>
      </c>
      <c r="J70" s="1011"/>
      <c r="K70" s="1448" t="s">
        <v>624</v>
      </c>
      <c r="L70" s="1011"/>
      <c r="M70" s="1358" t="s">
        <v>2075</v>
      </c>
      <c r="N70" s="1357" t="s">
        <v>1964</v>
      </c>
    </row>
    <row r="71" spans="1:14">
      <c r="A71" s="1346" t="s">
        <v>1967</v>
      </c>
      <c r="B71" s="508"/>
      <c r="C71" s="1356" t="s">
        <v>660</v>
      </c>
      <c r="D71" s="1445" t="s">
        <v>1017</v>
      </c>
      <c r="E71" s="1445" t="s">
        <v>2515</v>
      </c>
      <c r="F71" s="1357" t="s">
        <v>2516</v>
      </c>
      <c r="G71" s="1346" t="s">
        <v>2515</v>
      </c>
      <c r="H71" s="1445" t="s">
        <v>2516</v>
      </c>
      <c r="I71" s="1445" t="s">
        <v>2517</v>
      </c>
      <c r="J71" s="1445" t="s">
        <v>2079</v>
      </c>
      <c r="K71" s="1445" t="s">
        <v>2517</v>
      </c>
      <c r="L71" s="1445" t="s">
        <v>2079</v>
      </c>
      <c r="M71" s="1358" t="s">
        <v>2846</v>
      </c>
      <c r="N71" s="1357" t="s">
        <v>1967</v>
      </c>
    </row>
    <row r="72" spans="1:14">
      <c r="A72" s="1346"/>
      <c r="B72" s="508"/>
      <c r="D72" s="1445" t="s">
        <v>643</v>
      </c>
      <c r="E72" s="1445" t="s">
        <v>2577</v>
      </c>
      <c r="F72" s="1357" t="s">
        <v>2578</v>
      </c>
      <c r="G72" s="1346" t="s">
        <v>2579</v>
      </c>
      <c r="H72" s="1445" t="s">
        <v>2521</v>
      </c>
      <c r="I72" s="1445" t="s">
        <v>2522</v>
      </c>
      <c r="J72" s="508"/>
      <c r="K72" s="1445" t="s">
        <v>2523</v>
      </c>
      <c r="L72" s="508"/>
      <c r="M72" s="1348"/>
      <c r="N72" s="1357"/>
    </row>
    <row r="73" spans="1:14">
      <c r="A73" s="1364"/>
      <c r="B73" s="564"/>
      <c r="C73" s="1450" t="s">
        <v>3423</v>
      </c>
      <c r="D73" s="1452" t="s">
        <v>3424</v>
      </c>
      <c r="E73" s="1452" t="s">
        <v>3425</v>
      </c>
      <c r="F73" s="1365" t="s">
        <v>3426</v>
      </c>
      <c r="G73" s="1364" t="s">
        <v>2672</v>
      </c>
      <c r="H73" s="1452" t="s">
        <v>2673</v>
      </c>
      <c r="I73" s="1452" t="s">
        <v>2674</v>
      </c>
      <c r="J73" s="1452" t="s">
        <v>2675</v>
      </c>
      <c r="K73" s="1452" t="s">
        <v>2676</v>
      </c>
      <c r="L73" s="1452" t="s">
        <v>2677</v>
      </c>
      <c r="M73" s="1451" t="s">
        <v>2678</v>
      </c>
      <c r="N73" s="1365"/>
    </row>
    <row r="74" spans="1:14">
      <c r="A74" s="1364">
        <v>1</v>
      </c>
      <c r="B74" s="508"/>
      <c r="C74" s="546" t="s">
        <v>1062</v>
      </c>
      <c r="D74" s="526"/>
      <c r="E74" s="527"/>
      <c r="F74" s="528"/>
      <c r="G74" s="529" t="s">
        <v>2025</v>
      </c>
      <c r="H74" s="527" t="s">
        <v>2025</v>
      </c>
      <c r="I74" s="530"/>
      <c r="J74" s="530"/>
      <c r="K74" s="530"/>
      <c r="L74" s="530"/>
      <c r="M74" s="1529"/>
      <c r="N74" s="1365">
        <v>1</v>
      </c>
    </row>
    <row r="75" spans="1:14">
      <c r="A75" s="1364">
        <v>2</v>
      </c>
      <c r="B75" s="1362"/>
      <c r="C75" s="546" t="s">
        <v>2525</v>
      </c>
      <c r="D75" s="1530"/>
      <c r="E75" s="532"/>
      <c r="F75" s="1531"/>
      <c r="G75" s="495" t="s">
        <v>2025</v>
      </c>
      <c r="H75" s="492" t="s">
        <v>2025</v>
      </c>
      <c r="I75" s="532"/>
      <c r="J75" s="532"/>
      <c r="K75" s="532"/>
      <c r="L75" s="532"/>
      <c r="M75" s="1532"/>
      <c r="N75" s="1365">
        <v>2</v>
      </c>
    </row>
    <row r="76" spans="1:14" ht="15.75">
      <c r="A76" s="1364">
        <v>3</v>
      </c>
      <c r="B76" s="1362"/>
      <c r="C76" s="1850" t="s">
        <v>4798</v>
      </c>
      <c r="D76" s="1851">
        <v>1754800</v>
      </c>
      <c r="E76" s="1852">
        <v>0</v>
      </c>
      <c r="F76" s="1852">
        <v>0</v>
      </c>
      <c r="G76" s="1852">
        <v>586400</v>
      </c>
      <c r="H76" s="1852">
        <v>0</v>
      </c>
      <c r="I76" s="1852"/>
      <c r="J76" s="1853">
        <v>0</v>
      </c>
      <c r="K76" s="1853"/>
      <c r="L76" s="1853">
        <v>0</v>
      </c>
      <c r="M76" s="549">
        <f t="shared" ref="M76:M115" si="6">D76+E76-F76+G76-H76-J76+L76</f>
        <v>2341200</v>
      </c>
      <c r="N76" s="1365">
        <v>3</v>
      </c>
    </row>
    <row r="77" spans="1:14" ht="15.75">
      <c r="A77" s="1364">
        <v>4</v>
      </c>
      <c r="B77" s="1362"/>
      <c r="C77" s="1850" t="s">
        <v>4799</v>
      </c>
      <c r="D77" s="1851">
        <v>0</v>
      </c>
      <c r="E77" s="1852">
        <v>0</v>
      </c>
      <c r="F77" s="1852">
        <v>0</v>
      </c>
      <c r="G77" s="1852">
        <v>2100</v>
      </c>
      <c r="H77" s="1852">
        <v>0</v>
      </c>
      <c r="I77" s="1852"/>
      <c r="J77" s="1853">
        <v>0</v>
      </c>
      <c r="K77" s="1853"/>
      <c r="L77" s="1853">
        <v>0</v>
      </c>
      <c r="M77" s="549">
        <f t="shared" si="6"/>
        <v>2100</v>
      </c>
      <c r="N77" s="1365">
        <v>4</v>
      </c>
    </row>
    <row r="78" spans="1:14" ht="15.75">
      <c r="A78" s="1364">
        <v>5</v>
      </c>
      <c r="B78" s="1362"/>
      <c r="C78" s="1850" t="s">
        <v>4800</v>
      </c>
      <c r="D78" s="1851">
        <v>1872500</v>
      </c>
      <c r="E78" s="1852">
        <v>-3473700</v>
      </c>
      <c r="F78" s="1852">
        <v>0</v>
      </c>
      <c r="G78" s="1852">
        <v>0</v>
      </c>
      <c r="H78" s="1852">
        <v>0</v>
      </c>
      <c r="I78" s="1852"/>
      <c r="J78" s="1853">
        <v>0</v>
      </c>
      <c r="K78" s="1853"/>
      <c r="L78" s="1853">
        <v>0</v>
      </c>
      <c r="M78" s="549">
        <f t="shared" si="6"/>
        <v>-1601200</v>
      </c>
      <c r="N78" s="1365">
        <v>5</v>
      </c>
    </row>
    <row r="79" spans="1:14" ht="15.75">
      <c r="A79" s="1364">
        <v>6</v>
      </c>
      <c r="B79" s="1362"/>
      <c r="C79" s="1850" t="s">
        <v>4801</v>
      </c>
      <c r="D79" s="1851">
        <v>57200</v>
      </c>
      <c r="E79" s="1852">
        <v>-12900</v>
      </c>
      <c r="F79" s="1852">
        <v>0</v>
      </c>
      <c r="G79" s="1852">
        <v>0</v>
      </c>
      <c r="H79" s="1852">
        <v>0</v>
      </c>
      <c r="I79" s="1852"/>
      <c r="J79" s="1853">
        <v>0</v>
      </c>
      <c r="K79" s="1853"/>
      <c r="L79" s="1853">
        <v>0</v>
      </c>
      <c r="M79" s="549">
        <f t="shared" si="6"/>
        <v>44300</v>
      </c>
      <c r="N79" s="1365">
        <v>6</v>
      </c>
    </row>
    <row r="80" spans="1:14" ht="15.75">
      <c r="A80" s="1364">
        <v>7</v>
      </c>
      <c r="B80" s="1362"/>
      <c r="C80" s="1850" t="s">
        <v>4802</v>
      </c>
      <c r="D80" s="1851">
        <v>6600</v>
      </c>
      <c r="E80" s="1852">
        <v>0</v>
      </c>
      <c r="F80" s="1852">
        <v>0</v>
      </c>
      <c r="G80" s="1852">
        <v>3100</v>
      </c>
      <c r="H80" s="1852">
        <v>0</v>
      </c>
      <c r="I80" s="1852"/>
      <c r="J80" s="1853">
        <v>0</v>
      </c>
      <c r="K80" s="1853"/>
      <c r="L80" s="1853">
        <v>0</v>
      </c>
      <c r="M80" s="549">
        <f t="shared" si="6"/>
        <v>9700</v>
      </c>
      <c r="N80" s="1365">
        <v>7</v>
      </c>
    </row>
    <row r="81" spans="1:14" ht="15.75">
      <c r="A81" s="1364">
        <v>8</v>
      </c>
      <c r="B81" s="1362"/>
      <c r="C81" s="1850" t="s">
        <v>4803</v>
      </c>
      <c r="D81" s="1851">
        <v>169700</v>
      </c>
      <c r="E81" s="1852">
        <v>0</v>
      </c>
      <c r="F81" s="1852">
        <v>0</v>
      </c>
      <c r="G81" s="1852">
        <v>131700</v>
      </c>
      <c r="H81" s="1852">
        <v>0</v>
      </c>
      <c r="I81" s="1852"/>
      <c r="J81" s="1853">
        <v>0</v>
      </c>
      <c r="K81" s="1853"/>
      <c r="L81" s="1853"/>
      <c r="M81" s="549">
        <f t="shared" si="6"/>
        <v>301400</v>
      </c>
      <c r="N81" s="1365">
        <v>8</v>
      </c>
    </row>
    <row r="82" spans="1:14" ht="15.75">
      <c r="A82" s="1364">
        <v>9</v>
      </c>
      <c r="B82" s="1362"/>
      <c r="C82" s="1850" t="s">
        <v>4804</v>
      </c>
      <c r="D82" s="1851">
        <v>5148300</v>
      </c>
      <c r="E82" s="1852">
        <v>1934100</v>
      </c>
      <c r="F82" s="1852">
        <v>2196100</v>
      </c>
      <c r="G82" s="1852">
        <v>0</v>
      </c>
      <c r="H82" s="1852">
        <v>0</v>
      </c>
      <c r="I82" s="1852"/>
      <c r="J82" s="1853">
        <v>0</v>
      </c>
      <c r="K82" s="1853"/>
      <c r="L82" s="1853">
        <v>0</v>
      </c>
      <c r="M82" s="549">
        <f t="shared" si="6"/>
        <v>4886300</v>
      </c>
      <c r="N82" s="1365">
        <v>9</v>
      </c>
    </row>
    <row r="83" spans="1:14" ht="15.75">
      <c r="A83" s="1364">
        <v>10</v>
      </c>
      <c r="B83" s="1362"/>
      <c r="C83" s="1850" t="s">
        <v>4805</v>
      </c>
      <c r="D83" s="1851">
        <v>9264800</v>
      </c>
      <c r="E83" s="1852">
        <v>0</v>
      </c>
      <c r="F83" s="1852">
        <v>412800</v>
      </c>
      <c r="G83" s="1852">
        <v>0</v>
      </c>
      <c r="H83" s="1852">
        <v>0</v>
      </c>
      <c r="I83" s="1852"/>
      <c r="J83" s="1853">
        <v>0</v>
      </c>
      <c r="K83" s="1853"/>
      <c r="L83" s="1853">
        <v>0</v>
      </c>
      <c r="M83" s="549">
        <f t="shared" si="6"/>
        <v>8852000</v>
      </c>
      <c r="N83" s="1365">
        <v>10</v>
      </c>
    </row>
    <row r="84" spans="1:14" ht="15.75">
      <c r="A84" s="1364">
        <v>11</v>
      </c>
      <c r="B84" s="1362"/>
      <c r="C84" s="1850" t="s">
        <v>4806</v>
      </c>
      <c r="D84" s="1851">
        <v>633600</v>
      </c>
      <c r="E84" s="1852">
        <v>-407300</v>
      </c>
      <c r="F84" s="1852">
        <v>0</v>
      </c>
      <c r="G84" s="1852">
        <v>0</v>
      </c>
      <c r="H84" s="1852">
        <v>0</v>
      </c>
      <c r="I84" s="1852"/>
      <c r="J84" s="1853">
        <v>0</v>
      </c>
      <c r="K84" s="1853"/>
      <c r="L84" s="1853">
        <v>0</v>
      </c>
      <c r="M84" s="549">
        <f t="shared" si="6"/>
        <v>226300</v>
      </c>
      <c r="N84" s="1365">
        <v>11</v>
      </c>
    </row>
    <row r="85" spans="1:14" ht="15.75">
      <c r="A85" s="1364">
        <v>12</v>
      </c>
      <c r="B85" s="1362"/>
      <c r="C85" s="1850" t="s">
        <v>4807</v>
      </c>
      <c r="D85" s="1851">
        <v>1267100</v>
      </c>
      <c r="E85" s="1852">
        <v>-510100</v>
      </c>
      <c r="F85" s="1852">
        <v>0</v>
      </c>
      <c r="G85" s="1852">
        <v>0</v>
      </c>
      <c r="H85" s="1852">
        <v>0</v>
      </c>
      <c r="I85" s="1852"/>
      <c r="J85" s="1853">
        <v>0</v>
      </c>
      <c r="K85" s="1853"/>
      <c r="L85" s="1853">
        <v>0</v>
      </c>
      <c r="M85" s="549">
        <f t="shared" si="6"/>
        <v>757000</v>
      </c>
      <c r="N85" s="1365">
        <v>12</v>
      </c>
    </row>
    <row r="86" spans="1:14" ht="15.75">
      <c r="A86" s="1364">
        <v>13</v>
      </c>
      <c r="B86" s="1362"/>
      <c r="C86" s="1850" t="s">
        <v>4808</v>
      </c>
      <c r="D86" s="1851">
        <v>74100</v>
      </c>
      <c r="E86" s="1852">
        <v>0</v>
      </c>
      <c r="F86" s="1852">
        <v>0</v>
      </c>
      <c r="G86" s="1852">
        <v>-40700</v>
      </c>
      <c r="H86" s="1852">
        <v>0</v>
      </c>
      <c r="I86" s="1852"/>
      <c r="J86" s="1853">
        <v>0</v>
      </c>
      <c r="K86" s="1853"/>
      <c r="L86" s="1853">
        <v>0</v>
      </c>
      <c r="M86" s="549">
        <f t="shared" si="6"/>
        <v>33400</v>
      </c>
      <c r="N86" s="1365">
        <v>13</v>
      </c>
    </row>
    <row r="87" spans="1:14" ht="15.75">
      <c r="A87" s="1364">
        <v>14</v>
      </c>
      <c r="B87" s="1362"/>
      <c r="C87" s="1850" t="s">
        <v>4809</v>
      </c>
      <c r="D87" s="1851">
        <v>950100</v>
      </c>
      <c r="E87" s="1852">
        <v>1271800</v>
      </c>
      <c r="F87" s="1852">
        <v>0</v>
      </c>
      <c r="G87" s="1852">
        <v>0</v>
      </c>
      <c r="H87" s="1852">
        <v>0</v>
      </c>
      <c r="I87" s="1852"/>
      <c r="J87" s="1853">
        <v>0</v>
      </c>
      <c r="K87" s="1853"/>
      <c r="L87" s="1853">
        <v>0</v>
      </c>
      <c r="M87" s="549">
        <f t="shared" si="6"/>
        <v>2221900</v>
      </c>
      <c r="N87" s="1365">
        <v>14</v>
      </c>
    </row>
    <row r="88" spans="1:14" ht="15.75">
      <c r="A88" s="1364">
        <v>15</v>
      </c>
      <c r="B88" s="1362"/>
      <c r="C88" s="1850" t="s">
        <v>4810</v>
      </c>
      <c r="D88" s="1851">
        <v>20400</v>
      </c>
      <c r="E88" s="1852">
        <v>0</v>
      </c>
      <c r="F88" s="1852">
        <v>0</v>
      </c>
      <c r="G88" s="1852">
        <v>0</v>
      </c>
      <c r="H88" s="1852">
        <v>0</v>
      </c>
      <c r="I88" s="1852"/>
      <c r="J88" s="1853">
        <v>0</v>
      </c>
      <c r="K88" s="1853"/>
      <c r="L88" s="1853">
        <v>0</v>
      </c>
      <c r="M88" s="549">
        <f t="shared" si="6"/>
        <v>20400</v>
      </c>
      <c r="N88" s="1365">
        <v>15</v>
      </c>
    </row>
    <row r="89" spans="1:14" ht="15.75">
      <c r="A89" s="1364">
        <v>16</v>
      </c>
      <c r="B89" s="1362"/>
      <c r="C89" s="1850" t="s">
        <v>4811</v>
      </c>
      <c r="D89" s="1851">
        <v>4403300</v>
      </c>
      <c r="E89" s="1852">
        <v>0</v>
      </c>
      <c r="F89" s="1852">
        <v>0</v>
      </c>
      <c r="G89" s="1852">
        <v>1374100</v>
      </c>
      <c r="H89" s="1852">
        <v>0</v>
      </c>
      <c r="I89" s="1852"/>
      <c r="J89" s="1853">
        <v>0</v>
      </c>
      <c r="K89" s="1853"/>
      <c r="L89" s="1853">
        <v>0</v>
      </c>
      <c r="M89" s="549">
        <f t="shared" si="6"/>
        <v>5777400</v>
      </c>
      <c r="N89" s="1365">
        <v>16</v>
      </c>
    </row>
    <row r="90" spans="1:14" ht="15.75">
      <c r="A90" s="1364">
        <v>17</v>
      </c>
      <c r="B90" s="1362"/>
      <c r="C90" s="1850" t="s">
        <v>4812</v>
      </c>
      <c r="D90" s="1851">
        <v>-200</v>
      </c>
      <c r="E90" s="1852">
        <v>0</v>
      </c>
      <c r="F90" s="1852">
        <v>0</v>
      </c>
      <c r="G90" s="1852">
        <v>0</v>
      </c>
      <c r="H90" s="1852">
        <v>0</v>
      </c>
      <c r="I90" s="1852"/>
      <c r="J90" s="1853">
        <v>0</v>
      </c>
      <c r="K90" s="1853"/>
      <c r="L90" s="1853">
        <v>0</v>
      </c>
      <c r="M90" s="549">
        <f t="shared" si="6"/>
        <v>-200</v>
      </c>
      <c r="N90" s="1365">
        <v>17</v>
      </c>
    </row>
    <row r="91" spans="1:14" ht="15.75">
      <c r="A91" s="1364">
        <v>18</v>
      </c>
      <c r="B91" s="1362"/>
      <c r="C91" s="1850" t="s">
        <v>4813</v>
      </c>
      <c r="D91" s="1851">
        <v>4159500</v>
      </c>
      <c r="E91" s="1852">
        <v>0</v>
      </c>
      <c r="F91" s="1852">
        <v>162100</v>
      </c>
      <c r="G91" s="1852">
        <v>0</v>
      </c>
      <c r="H91" s="1852">
        <v>0</v>
      </c>
      <c r="I91" s="1852"/>
      <c r="J91" s="1853">
        <v>0</v>
      </c>
      <c r="K91" s="1853"/>
      <c r="L91" s="1853"/>
      <c r="M91" s="549">
        <f t="shared" si="6"/>
        <v>3997400</v>
      </c>
      <c r="N91" s="1365">
        <v>18</v>
      </c>
    </row>
    <row r="92" spans="1:14" ht="15.75">
      <c r="A92" s="1364">
        <v>19</v>
      </c>
      <c r="B92" s="1362"/>
      <c r="C92" s="1850" t="s">
        <v>4814</v>
      </c>
      <c r="D92" s="1851">
        <v>17529700</v>
      </c>
      <c r="E92" s="1852">
        <v>-1040900</v>
      </c>
      <c r="F92" s="1852">
        <v>0</v>
      </c>
      <c r="G92" s="1852">
        <v>0</v>
      </c>
      <c r="H92" s="1852">
        <v>0</v>
      </c>
      <c r="I92" s="1852"/>
      <c r="J92" s="1853">
        <v>0</v>
      </c>
      <c r="K92" s="1853"/>
      <c r="L92" s="1853">
        <v>0</v>
      </c>
      <c r="M92" s="549">
        <f t="shared" si="6"/>
        <v>16488800</v>
      </c>
      <c r="N92" s="1365">
        <v>19</v>
      </c>
    </row>
    <row r="93" spans="1:14" ht="15.75">
      <c r="A93" s="1364">
        <v>20</v>
      </c>
      <c r="B93" s="1362"/>
      <c r="C93" s="1850" t="s">
        <v>4815</v>
      </c>
      <c r="D93" s="1851">
        <v>8400</v>
      </c>
      <c r="E93" s="1852">
        <v>0</v>
      </c>
      <c r="F93" s="1852">
        <v>0</v>
      </c>
      <c r="G93" s="1852">
        <v>0</v>
      </c>
      <c r="H93" s="1852">
        <v>0</v>
      </c>
      <c r="I93" s="1852"/>
      <c r="J93" s="1853">
        <v>0</v>
      </c>
      <c r="K93" s="1853"/>
      <c r="L93" s="1853">
        <v>0</v>
      </c>
      <c r="M93" s="549">
        <f t="shared" si="6"/>
        <v>8400</v>
      </c>
      <c r="N93" s="1365">
        <v>20</v>
      </c>
    </row>
    <row r="94" spans="1:14" ht="15.75">
      <c r="A94" s="1364">
        <v>21</v>
      </c>
      <c r="B94" s="1362"/>
      <c r="C94" s="1850" t="s">
        <v>4816</v>
      </c>
      <c r="D94" s="1851">
        <v>1500</v>
      </c>
      <c r="E94" s="1852">
        <v>0</v>
      </c>
      <c r="F94" s="1852">
        <v>0</v>
      </c>
      <c r="G94" s="1852">
        <v>0</v>
      </c>
      <c r="H94" s="1852">
        <v>-4700</v>
      </c>
      <c r="I94" s="1852"/>
      <c r="J94" s="1853">
        <v>0</v>
      </c>
      <c r="K94" s="1853"/>
      <c r="L94" s="1853">
        <v>0</v>
      </c>
      <c r="M94" s="549">
        <f t="shared" si="6"/>
        <v>6200</v>
      </c>
      <c r="N94" s="1365">
        <v>21</v>
      </c>
    </row>
    <row r="95" spans="1:14" ht="15.75">
      <c r="A95" s="1364">
        <v>22</v>
      </c>
      <c r="B95" s="1362"/>
      <c r="C95" s="1850" t="s">
        <v>4817</v>
      </c>
      <c r="D95" s="1851">
        <v>438100</v>
      </c>
      <c r="E95" s="1852">
        <v>-1414300</v>
      </c>
      <c r="F95" s="1852">
        <v>0</v>
      </c>
      <c r="G95" s="1852">
        <v>0</v>
      </c>
      <c r="H95" s="1852">
        <v>0</v>
      </c>
      <c r="I95" s="1852"/>
      <c r="J95" s="1853">
        <v>0</v>
      </c>
      <c r="K95" s="1853"/>
      <c r="L95" s="1853">
        <v>0</v>
      </c>
      <c r="M95" s="549">
        <f t="shared" si="6"/>
        <v>-976200</v>
      </c>
      <c r="N95" s="1365">
        <v>22</v>
      </c>
    </row>
    <row r="96" spans="1:14" ht="15.75">
      <c r="A96" s="1364">
        <v>23</v>
      </c>
      <c r="B96" s="1362"/>
      <c r="C96" s="1850" t="s">
        <v>4818</v>
      </c>
      <c r="D96" s="1851">
        <v>2728900</v>
      </c>
      <c r="E96" s="1852">
        <v>0</v>
      </c>
      <c r="F96" s="1852">
        <v>-173000</v>
      </c>
      <c r="G96" s="1852">
        <v>0</v>
      </c>
      <c r="H96" s="1852">
        <v>0</v>
      </c>
      <c r="I96" s="1852"/>
      <c r="J96" s="1853">
        <v>0</v>
      </c>
      <c r="K96" s="1853"/>
      <c r="L96" s="1853"/>
      <c r="M96" s="549">
        <f t="shared" si="6"/>
        <v>2901900</v>
      </c>
      <c r="N96" s="1365">
        <v>23</v>
      </c>
    </row>
    <row r="97" spans="1:14" ht="15.75">
      <c r="A97" s="1364">
        <v>24</v>
      </c>
      <c r="B97" s="1362"/>
      <c r="C97" s="1850" t="s">
        <v>4819</v>
      </c>
      <c r="D97" s="1851">
        <v>5700</v>
      </c>
      <c r="E97" s="1852">
        <v>-67400</v>
      </c>
      <c r="F97" s="1852">
        <v>0</v>
      </c>
      <c r="G97" s="1852">
        <v>0</v>
      </c>
      <c r="H97" s="1852">
        <v>0</v>
      </c>
      <c r="I97" s="1852"/>
      <c r="J97" s="1853">
        <v>0</v>
      </c>
      <c r="K97" s="1853"/>
      <c r="L97" s="1853">
        <v>0</v>
      </c>
      <c r="M97" s="549">
        <f t="shared" si="6"/>
        <v>-61700</v>
      </c>
      <c r="N97" s="1365">
        <v>24</v>
      </c>
    </row>
    <row r="98" spans="1:14" ht="15.75">
      <c r="A98" s="1364">
        <v>25</v>
      </c>
      <c r="B98" s="1362"/>
      <c r="C98" s="1850" t="s">
        <v>4820</v>
      </c>
      <c r="D98" s="1851">
        <v>4770900</v>
      </c>
      <c r="E98" s="1852">
        <v>2878100</v>
      </c>
      <c r="F98" s="1852">
        <v>0</v>
      </c>
      <c r="G98" s="1852">
        <v>0</v>
      </c>
      <c r="H98" s="1852">
        <v>0</v>
      </c>
      <c r="I98" s="1852"/>
      <c r="J98" s="1853">
        <v>0</v>
      </c>
      <c r="K98" s="1853"/>
      <c r="L98" s="1853">
        <v>0</v>
      </c>
      <c r="M98" s="549">
        <f t="shared" si="6"/>
        <v>7649000</v>
      </c>
      <c r="N98" s="1365">
        <v>25</v>
      </c>
    </row>
    <row r="99" spans="1:14" ht="15.75">
      <c r="A99" s="1364">
        <v>26</v>
      </c>
      <c r="B99" s="1362"/>
      <c r="C99" s="1850" t="s">
        <v>4821</v>
      </c>
      <c r="D99" s="1851">
        <v>-12500</v>
      </c>
      <c r="E99" s="1852">
        <v>0</v>
      </c>
      <c r="F99" s="1852">
        <v>0</v>
      </c>
      <c r="G99" s="1852">
        <v>-31600</v>
      </c>
      <c r="H99" s="1852">
        <v>0</v>
      </c>
      <c r="I99" s="1852"/>
      <c r="J99" s="1853">
        <v>0</v>
      </c>
      <c r="K99" s="1853"/>
      <c r="L99" s="1853">
        <v>0</v>
      </c>
      <c r="M99" s="549">
        <f t="shared" si="6"/>
        <v>-44100</v>
      </c>
      <c r="N99" s="1365">
        <v>26</v>
      </c>
    </row>
    <row r="100" spans="1:14" ht="15.75">
      <c r="A100" s="1364">
        <v>27</v>
      </c>
      <c r="B100" s="1362"/>
      <c r="C100" s="1850" t="s">
        <v>4822</v>
      </c>
      <c r="D100" s="1851">
        <v>300900</v>
      </c>
      <c r="E100" s="1852">
        <v>272800</v>
      </c>
      <c r="F100" s="1852">
        <v>242200</v>
      </c>
      <c r="G100" s="1852">
        <v>0</v>
      </c>
      <c r="H100" s="1852">
        <v>0</v>
      </c>
      <c r="I100" s="1852"/>
      <c r="J100" s="1853">
        <v>-41300</v>
      </c>
      <c r="K100" s="1853"/>
      <c r="L100" s="1853">
        <v>0</v>
      </c>
      <c r="M100" s="549">
        <f t="shared" si="6"/>
        <v>372800</v>
      </c>
      <c r="N100" s="1365">
        <v>27</v>
      </c>
    </row>
    <row r="101" spans="1:14" ht="15.75">
      <c r="A101" s="1364">
        <v>28</v>
      </c>
      <c r="B101" s="1362"/>
      <c r="C101" s="1850" t="s">
        <v>4823</v>
      </c>
      <c r="D101" s="1851">
        <v>759900</v>
      </c>
      <c r="E101" s="1852">
        <v>55900</v>
      </c>
      <c r="F101" s="1852">
        <v>0</v>
      </c>
      <c r="G101" s="1852">
        <v>0</v>
      </c>
      <c r="H101" s="1852">
        <v>0</v>
      </c>
      <c r="I101" s="1852"/>
      <c r="J101" s="1853">
        <v>0</v>
      </c>
      <c r="K101" s="1853"/>
      <c r="L101" s="1853">
        <v>0</v>
      </c>
      <c r="M101" s="549">
        <f t="shared" si="6"/>
        <v>815800</v>
      </c>
      <c r="N101" s="1365">
        <v>28</v>
      </c>
    </row>
    <row r="102" spans="1:14" ht="15.75">
      <c r="A102" s="1364">
        <v>29</v>
      </c>
      <c r="B102" s="1362"/>
      <c r="C102" s="1850" t="s">
        <v>4824</v>
      </c>
      <c r="D102" s="1851"/>
      <c r="E102" s="1852">
        <v>200</v>
      </c>
      <c r="F102" s="1852">
        <v>0</v>
      </c>
      <c r="G102" s="1852">
        <v>0</v>
      </c>
      <c r="H102" s="1852">
        <v>0</v>
      </c>
      <c r="I102" s="1852"/>
      <c r="J102" s="1853">
        <v>0</v>
      </c>
      <c r="K102" s="1853"/>
      <c r="L102" s="1853">
        <v>0</v>
      </c>
      <c r="M102" s="549">
        <f t="shared" si="6"/>
        <v>200</v>
      </c>
      <c r="N102" s="1365">
        <v>29</v>
      </c>
    </row>
    <row r="103" spans="1:14" ht="15.75">
      <c r="A103" s="1364">
        <v>30</v>
      </c>
      <c r="B103" s="1362"/>
      <c r="C103" s="1850" t="s">
        <v>4825</v>
      </c>
      <c r="D103" s="1851">
        <v>129500</v>
      </c>
      <c r="E103" s="1852">
        <v>0</v>
      </c>
      <c r="F103" s="1852">
        <v>109000</v>
      </c>
      <c r="G103" s="1852">
        <v>0</v>
      </c>
      <c r="H103" s="1852">
        <v>0</v>
      </c>
      <c r="I103" s="1852"/>
      <c r="J103" s="1853">
        <v>0</v>
      </c>
      <c r="K103" s="1853"/>
      <c r="L103" s="1853">
        <v>0</v>
      </c>
      <c r="M103" s="549">
        <f t="shared" si="6"/>
        <v>20500</v>
      </c>
      <c r="N103" s="1365">
        <v>30</v>
      </c>
    </row>
    <row r="104" spans="1:14" ht="15.75">
      <c r="A104" s="1364">
        <v>31</v>
      </c>
      <c r="B104" s="1362"/>
      <c r="C104" s="1850" t="s">
        <v>4826</v>
      </c>
      <c r="D104" s="1851">
        <v>-529400</v>
      </c>
      <c r="E104" s="1852">
        <v>305000</v>
      </c>
      <c r="F104" s="1852">
        <v>0</v>
      </c>
      <c r="G104" s="1852">
        <v>0</v>
      </c>
      <c r="H104" s="1852">
        <v>0</v>
      </c>
      <c r="I104" s="1852"/>
      <c r="J104" s="1853">
        <v>0</v>
      </c>
      <c r="K104" s="1853"/>
      <c r="L104" s="1853">
        <v>0</v>
      </c>
      <c r="M104" s="549">
        <f t="shared" si="6"/>
        <v>-224400</v>
      </c>
      <c r="N104" s="1365">
        <v>31</v>
      </c>
    </row>
    <row r="105" spans="1:14" ht="15.75">
      <c r="A105" s="1364">
        <v>32</v>
      </c>
      <c r="B105" s="1362"/>
      <c r="C105" s="1850" t="s">
        <v>4827</v>
      </c>
      <c r="D105" s="1851">
        <v>-311500</v>
      </c>
      <c r="E105" s="1852">
        <v>0</v>
      </c>
      <c r="F105" s="1852">
        <v>5600</v>
      </c>
      <c r="G105" s="1852">
        <v>0</v>
      </c>
      <c r="H105" s="1852">
        <v>0</v>
      </c>
      <c r="I105" s="1852"/>
      <c r="J105" s="1853">
        <v>0</v>
      </c>
      <c r="K105" s="1853"/>
      <c r="L105" s="1853">
        <v>0</v>
      </c>
      <c r="M105" s="549">
        <f t="shared" si="6"/>
        <v>-317100</v>
      </c>
      <c r="N105" s="1365">
        <v>32</v>
      </c>
    </row>
    <row r="106" spans="1:14" ht="15.75">
      <c r="A106" s="1364">
        <v>33</v>
      </c>
      <c r="B106" s="1362"/>
      <c r="C106" s="1850" t="s">
        <v>4828</v>
      </c>
      <c r="D106" s="1851">
        <v>0</v>
      </c>
      <c r="E106" s="1852">
        <v>2023600</v>
      </c>
      <c r="F106" s="1852">
        <v>0</v>
      </c>
      <c r="G106" s="1852">
        <v>0</v>
      </c>
      <c r="H106" s="1852">
        <v>0</v>
      </c>
      <c r="I106" s="1852"/>
      <c r="J106" s="1853">
        <v>0</v>
      </c>
      <c r="K106" s="1853"/>
      <c r="L106" s="1853">
        <v>0</v>
      </c>
      <c r="M106" s="549">
        <f t="shared" si="6"/>
        <v>2023600</v>
      </c>
      <c r="N106" s="1365">
        <v>33</v>
      </c>
    </row>
    <row r="107" spans="1:14" ht="15.75">
      <c r="A107" s="1364">
        <v>34</v>
      </c>
      <c r="B107" s="1362"/>
      <c r="C107" s="1849" t="s">
        <v>4829</v>
      </c>
      <c r="D107" s="1851">
        <v>29800</v>
      </c>
      <c r="E107" s="1852">
        <v>0</v>
      </c>
      <c r="F107" s="1852">
        <v>0</v>
      </c>
      <c r="G107" s="1852">
        <v>0</v>
      </c>
      <c r="H107" s="1852">
        <v>0</v>
      </c>
      <c r="I107" s="1852"/>
      <c r="J107" s="1853">
        <v>0</v>
      </c>
      <c r="K107" s="1853"/>
      <c r="L107" s="1853">
        <v>0</v>
      </c>
      <c r="M107" s="549">
        <f t="shared" si="6"/>
        <v>29800</v>
      </c>
      <c r="N107" s="1365">
        <v>34</v>
      </c>
    </row>
    <row r="108" spans="1:14" ht="15.75">
      <c r="A108" s="1364">
        <v>35</v>
      </c>
      <c r="B108" s="1362"/>
      <c r="C108" s="1850" t="s">
        <v>4830</v>
      </c>
      <c r="D108" s="1851">
        <v>31000</v>
      </c>
      <c r="E108" s="1852">
        <v>0</v>
      </c>
      <c r="F108" s="1852">
        <v>0</v>
      </c>
      <c r="G108" s="1852">
        <v>-2100</v>
      </c>
      <c r="H108" s="1852">
        <v>0</v>
      </c>
      <c r="I108" s="1852"/>
      <c r="J108" s="1853">
        <v>0</v>
      </c>
      <c r="K108" s="1853"/>
      <c r="L108" s="1853">
        <v>0</v>
      </c>
      <c r="M108" s="549">
        <f t="shared" si="6"/>
        <v>28900</v>
      </c>
      <c r="N108" s="1365">
        <v>35</v>
      </c>
    </row>
    <row r="109" spans="1:14" ht="15.75">
      <c r="A109" s="1364">
        <v>36</v>
      </c>
      <c r="B109" s="1362"/>
      <c r="C109" s="1850" t="s">
        <v>4831</v>
      </c>
      <c r="D109" s="1851">
        <v>1077200</v>
      </c>
      <c r="E109" s="1852">
        <v>28600</v>
      </c>
      <c r="F109" s="1852">
        <v>0</v>
      </c>
      <c r="G109" s="1852">
        <v>0</v>
      </c>
      <c r="H109" s="1852">
        <v>0</v>
      </c>
      <c r="I109" s="1852"/>
      <c r="J109" s="1853"/>
      <c r="K109" s="1853"/>
      <c r="L109" s="1853">
        <v>0</v>
      </c>
      <c r="M109" s="549">
        <f t="shared" si="6"/>
        <v>1105800</v>
      </c>
      <c r="N109" s="1365">
        <v>36</v>
      </c>
    </row>
    <row r="110" spans="1:14" ht="15.75">
      <c r="A110" s="1364">
        <v>37</v>
      </c>
      <c r="B110" s="1362"/>
      <c r="C110" s="1850" t="s">
        <v>4832</v>
      </c>
      <c r="D110" s="1851">
        <v>41144642</v>
      </c>
      <c r="E110" s="1852">
        <v>4510200</v>
      </c>
      <c r="F110" s="1852">
        <v>0</v>
      </c>
      <c r="G110" s="1852">
        <v>0</v>
      </c>
      <c r="H110" s="1852">
        <v>0</v>
      </c>
      <c r="I110" s="1852"/>
      <c r="J110" s="1853">
        <v>0</v>
      </c>
      <c r="K110" s="1853"/>
      <c r="L110" s="1853">
        <v>0</v>
      </c>
      <c r="M110" s="549">
        <f t="shared" si="6"/>
        <v>45654842</v>
      </c>
      <c r="N110" s="1365">
        <v>37</v>
      </c>
    </row>
    <row r="111" spans="1:14" ht="15.75">
      <c r="A111" s="1364">
        <v>38</v>
      </c>
      <c r="B111" s="1362"/>
      <c r="C111" s="1850" t="s">
        <v>4833</v>
      </c>
      <c r="D111" s="1851">
        <v>77400</v>
      </c>
      <c r="E111" s="1852">
        <v>38900</v>
      </c>
      <c r="F111" s="1852">
        <v>0</v>
      </c>
      <c r="G111" s="1852">
        <v>0</v>
      </c>
      <c r="H111" s="1852">
        <v>0</v>
      </c>
      <c r="I111" s="1852"/>
      <c r="J111" s="1853">
        <v>0</v>
      </c>
      <c r="K111" s="1853"/>
      <c r="L111" s="1853">
        <v>0</v>
      </c>
      <c r="M111" s="549">
        <f t="shared" si="6"/>
        <v>116300</v>
      </c>
      <c r="N111" s="1365">
        <v>38</v>
      </c>
    </row>
    <row r="112" spans="1:14" ht="15.75">
      <c r="A112" s="1364">
        <v>39</v>
      </c>
      <c r="B112" s="1362"/>
      <c r="C112" s="1850" t="s">
        <v>4834</v>
      </c>
      <c r="D112" s="1851">
        <v>130600</v>
      </c>
      <c r="E112" s="1852">
        <v>0</v>
      </c>
      <c r="F112" s="1852">
        <v>0</v>
      </c>
      <c r="G112" s="1852">
        <v>78500</v>
      </c>
      <c r="H112" s="1852">
        <v>0</v>
      </c>
      <c r="I112" s="1852"/>
      <c r="J112" s="1853">
        <v>0</v>
      </c>
      <c r="K112" s="1853"/>
      <c r="L112" s="1853">
        <v>0</v>
      </c>
      <c r="M112" s="549">
        <f t="shared" si="6"/>
        <v>209100</v>
      </c>
      <c r="N112" s="1365">
        <v>39</v>
      </c>
    </row>
    <row r="113" spans="1:14" ht="15.75">
      <c r="A113" s="1364">
        <v>40</v>
      </c>
      <c r="B113" s="1362"/>
      <c r="C113" s="1850" t="s">
        <v>4835</v>
      </c>
      <c r="D113" s="1851">
        <f>250155-250155+250195</f>
        <v>250195</v>
      </c>
      <c r="E113" s="1852">
        <v>0</v>
      </c>
      <c r="F113" s="1852">
        <v>0</v>
      </c>
      <c r="G113" s="1852">
        <f>9010-250195+250155</f>
        <v>8970</v>
      </c>
      <c r="H113" s="1852">
        <v>0</v>
      </c>
      <c r="I113" s="1852"/>
      <c r="J113" s="1853">
        <v>0</v>
      </c>
      <c r="K113" s="1853"/>
      <c r="L113" s="1853">
        <v>0</v>
      </c>
      <c r="M113" s="549">
        <f t="shared" si="6"/>
        <v>259165</v>
      </c>
      <c r="N113" s="1365">
        <v>40</v>
      </c>
    </row>
    <row r="114" spans="1:14" ht="15.75">
      <c r="A114" s="1364">
        <v>41</v>
      </c>
      <c r="B114" s="1362"/>
      <c r="C114" s="1850" t="s">
        <v>4836</v>
      </c>
      <c r="D114" s="1851">
        <f>531150-531150+531100</f>
        <v>531100</v>
      </c>
      <c r="E114" s="1852">
        <v>0</v>
      </c>
      <c r="F114" s="1852">
        <f>77475-531150+531100</f>
        <v>77425</v>
      </c>
      <c r="G114" s="1852">
        <v>0</v>
      </c>
      <c r="H114" s="1852">
        <v>0</v>
      </c>
      <c r="I114" s="1852"/>
      <c r="J114" s="1853">
        <v>0</v>
      </c>
      <c r="K114" s="1853"/>
      <c r="L114" s="1853">
        <v>0</v>
      </c>
      <c r="M114" s="549">
        <f t="shared" si="6"/>
        <v>453675</v>
      </c>
      <c r="N114" s="1365">
        <v>41</v>
      </c>
    </row>
    <row r="115" spans="1:14">
      <c r="A115" s="1364">
        <v>42</v>
      </c>
      <c r="B115" s="1362"/>
      <c r="C115" s="546"/>
      <c r="D115" s="374"/>
      <c r="E115" s="374"/>
      <c r="F115" s="340"/>
      <c r="G115" s="562"/>
      <c r="H115" s="374"/>
      <c r="I115" s="564"/>
      <c r="J115" s="374"/>
      <c r="K115" s="564"/>
      <c r="L115" s="374"/>
      <c r="M115" s="389">
        <f t="shared" si="6"/>
        <v>0</v>
      </c>
      <c r="N115" s="1365">
        <v>42</v>
      </c>
    </row>
    <row r="116" spans="1:14">
      <c r="A116" s="1364">
        <v>43</v>
      </c>
      <c r="B116" s="1362"/>
      <c r="C116" s="546" t="s">
        <v>1070</v>
      </c>
      <c r="D116" s="319">
        <f>SUM(D76:D115)</f>
        <v>98873837</v>
      </c>
      <c r="E116" s="319">
        <f>SUM(E76:E115)</f>
        <v>6392600</v>
      </c>
      <c r="F116" s="318">
        <f>SUM(F76:F115)</f>
        <v>3032225</v>
      </c>
      <c r="G116" s="501">
        <f>SUM(G76:G115)</f>
        <v>2110470</v>
      </c>
      <c r="H116" s="319">
        <f>SUM(H76:H115)</f>
        <v>-4700</v>
      </c>
      <c r="I116" s="276"/>
      <c r="J116" s="319">
        <f>SUM(J76:J115)</f>
        <v>-41300</v>
      </c>
      <c r="K116" s="276"/>
      <c r="L116" s="319">
        <f>SUM(L76:L115)</f>
        <v>0</v>
      </c>
      <c r="M116" s="319">
        <f>SUM(M76:M115)</f>
        <v>104390682</v>
      </c>
      <c r="N116" s="1365">
        <v>43</v>
      </c>
    </row>
    <row r="117" spans="1:14">
      <c r="A117" s="1364">
        <v>44</v>
      </c>
      <c r="B117" s="1362"/>
      <c r="D117" s="521"/>
      <c r="E117" s="522"/>
      <c r="F117" s="523"/>
      <c r="G117" s="524"/>
      <c r="H117" s="522"/>
      <c r="I117" s="525"/>
      <c r="J117" s="522"/>
      <c r="K117" s="525"/>
      <c r="L117" s="522"/>
      <c r="M117" s="563"/>
      <c r="N117" s="1365">
        <v>44</v>
      </c>
    </row>
    <row r="118" spans="1:14">
      <c r="A118" s="1364">
        <v>45</v>
      </c>
      <c r="B118" s="1362"/>
      <c r="C118" s="546" t="s">
        <v>1065</v>
      </c>
      <c r="D118" s="391"/>
      <c r="E118" s="391"/>
      <c r="F118" s="467"/>
      <c r="G118" s="561"/>
      <c r="H118" s="391"/>
      <c r="I118" s="564"/>
      <c r="J118" s="391"/>
      <c r="K118" s="564"/>
      <c r="L118" s="391"/>
      <c r="M118" s="549">
        <f t="shared" ref="M118:M157" si="7">D118+E118-F118+G118-H118-J118+L118</f>
        <v>0</v>
      </c>
      <c r="N118" s="1365">
        <v>45</v>
      </c>
    </row>
    <row r="119" spans="1:14" ht="15.75">
      <c r="A119" s="1364">
        <v>46</v>
      </c>
      <c r="B119" s="1362"/>
      <c r="C119" s="1854" t="s">
        <v>4837</v>
      </c>
      <c r="D119" s="1851">
        <v>18400</v>
      </c>
      <c r="E119" s="1852">
        <v>0</v>
      </c>
      <c r="F119" s="1852">
        <v>0</v>
      </c>
      <c r="G119" s="1852">
        <v>130800</v>
      </c>
      <c r="H119" s="1852">
        <v>0</v>
      </c>
      <c r="I119" s="1852"/>
      <c r="J119" s="1853">
        <v>0</v>
      </c>
      <c r="K119" s="1853"/>
      <c r="L119" s="1853">
        <v>0</v>
      </c>
      <c r="M119" s="549">
        <f t="shared" si="7"/>
        <v>149200</v>
      </c>
      <c r="N119" s="1365">
        <v>46</v>
      </c>
    </row>
    <row r="120" spans="1:14" ht="15.75">
      <c r="A120" s="1364">
        <v>47</v>
      </c>
      <c r="B120" s="1362"/>
      <c r="C120" s="1854" t="s">
        <v>4838</v>
      </c>
      <c r="D120" s="1851">
        <v>472100</v>
      </c>
      <c r="E120" s="1852">
        <v>0</v>
      </c>
      <c r="F120" s="1852">
        <v>0</v>
      </c>
      <c r="G120" s="1852">
        <v>156500</v>
      </c>
      <c r="H120" s="1852">
        <v>0</v>
      </c>
      <c r="I120" s="1852"/>
      <c r="J120" s="1853">
        <v>0</v>
      </c>
      <c r="K120" s="1853"/>
      <c r="L120" s="1853">
        <v>0</v>
      </c>
      <c r="M120" s="549">
        <f t="shared" si="7"/>
        <v>628600</v>
      </c>
      <c r="N120" s="1365">
        <v>47</v>
      </c>
    </row>
    <row r="121" spans="1:14" ht="15.75">
      <c r="A121" s="1364">
        <v>48</v>
      </c>
      <c r="B121" s="1362"/>
      <c r="C121" s="1854" t="s">
        <v>4839</v>
      </c>
      <c r="D121" s="1851">
        <v>576200</v>
      </c>
      <c r="E121" s="1852">
        <v>-752100</v>
      </c>
      <c r="F121" s="1852">
        <v>0</v>
      </c>
      <c r="G121" s="1852">
        <v>0</v>
      </c>
      <c r="H121" s="1852">
        <v>0</v>
      </c>
      <c r="I121" s="1852"/>
      <c r="J121" s="1853">
        <v>0</v>
      </c>
      <c r="K121" s="1853"/>
      <c r="L121" s="1853">
        <v>0</v>
      </c>
      <c r="M121" s="549">
        <f t="shared" si="7"/>
        <v>-175900</v>
      </c>
      <c r="N121" s="1365">
        <v>48</v>
      </c>
    </row>
    <row r="122" spans="1:14" ht="15.75">
      <c r="A122" s="1364">
        <v>49</v>
      </c>
      <c r="B122" s="1362"/>
      <c r="C122" s="1854" t="s">
        <v>4840</v>
      </c>
      <c r="D122" s="1851">
        <v>0</v>
      </c>
      <c r="E122" s="1852">
        <v>216400</v>
      </c>
      <c r="F122" s="1852">
        <v>0</v>
      </c>
      <c r="G122" s="1852">
        <v>0</v>
      </c>
      <c r="H122" s="1852">
        <v>0</v>
      </c>
      <c r="I122" s="1852"/>
      <c r="J122" s="1853">
        <v>0</v>
      </c>
      <c r="K122" s="1853"/>
      <c r="L122" s="1853">
        <v>0</v>
      </c>
      <c r="M122" s="549">
        <f t="shared" si="7"/>
        <v>216400</v>
      </c>
      <c r="N122" s="1365">
        <v>49</v>
      </c>
    </row>
    <row r="123" spans="1:14" ht="15.75">
      <c r="A123" s="1364">
        <v>50</v>
      </c>
      <c r="B123" s="1362"/>
      <c r="C123" s="1854" t="s">
        <v>4841</v>
      </c>
      <c r="D123" s="1851">
        <v>0</v>
      </c>
      <c r="E123" s="1852">
        <v>0</v>
      </c>
      <c r="F123" s="1852">
        <v>0</v>
      </c>
      <c r="G123" s="1852">
        <v>2600</v>
      </c>
      <c r="H123" s="1852">
        <v>0</v>
      </c>
      <c r="I123" s="1852"/>
      <c r="J123" s="1853"/>
      <c r="K123" s="1853"/>
      <c r="L123" s="1853">
        <v>0</v>
      </c>
      <c r="M123" s="549">
        <f t="shared" si="7"/>
        <v>2600</v>
      </c>
      <c r="N123" s="1365">
        <v>50</v>
      </c>
    </row>
    <row r="124" spans="1:14" ht="15.75">
      <c r="A124" s="1364">
        <v>51</v>
      </c>
      <c r="B124" s="1362"/>
      <c r="C124" s="1854" t="s">
        <v>4842</v>
      </c>
      <c r="D124" s="1851">
        <v>1814700</v>
      </c>
      <c r="E124" s="1852">
        <v>0</v>
      </c>
      <c r="F124" s="1852">
        <v>1804200</v>
      </c>
      <c r="G124" s="1852">
        <v>0</v>
      </c>
      <c r="H124" s="1852">
        <v>0</v>
      </c>
      <c r="I124" s="1852"/>
      <c r="J124" s="1853">
        <v>-100</v>
      </c>
      <c r="K124" s="1853"/>
      <c r="L124" s="1853">
        <v>-100</v>
      </c>
      <c r="M124" s="549">
        <f t="shared" si="7"/>
        <v>10500</v>
      </c>
      <c r="N124" s="1365">
        <v>51</v>
      </c>
    </row>
    <row r="125" spans="1:14" ht="15.75">
      <c r="A125" s="1364">
        <v>52</v>
      </c>
      <c r="B125" s="1362"/>
      <c r="C125" s="1854" t="s">
        <v>4843</v>
      </c>
      <c r="D125" s="1851">
        <v>409100</v>
      </c>
      <c r="E125" s="1852">
        <v>0</v>
      </c>
      <c r="F125" s="1852">
        <v>0</v>
      </c>
      <c r="G125" s="1852">
        <v>38700</v>
      </c>
      <c r="H125" s="1852">
        <v>0</v>
      </c>
      <c r="I125" s="1852"/>
      <c r="J125" s="1853">
        <v>0</v>
      </c>
      <c r="K125" s="1853"/>
      <c r="L125" s="1853">
        <v>0</v>
      </c>
      <c r="M125" s="549">
        <f t="shared" si="7"/>
        <v>447800</v>
      </c>
      <c r="N125" s="1365">
        <v>52</v>
      </c>
    </row>
    <row r="126" spans="1:14" ht="15.75">
      <c r="A126" s="1364">
        <v>53</v>
      </c>
      <c r="B126" s="1362"/>
      <c r="C126" s="1854" t="s">
        <v>4844</v>
      </c>
      <c r="D126" s="1851">
        <v>45800</v>
      </c>
      <c r="E126" s="1852">
        <v>0</v>
      </c>
      <c r="F126" s="1852">
        <v>0</v>
      </c>
      <c r="G126" s="1852">
        <v>35500</v>
      </c>
      <c r="H126" s="1852">
        <v>0</v>
      </c>
      <c r="I126" s="1852"/>
      <c r="J126" s="1853">
        <v>0</v>
      </c>
      <c r="K126" s="1853"/>
      <c r="L126" s="1853"/>
      <c r="M126" s="549">
        <f t="shared" si="7"/>
        <v>81300</v>
      </c>
      <c r="N126" s="1365">
        <v>53</v>
      </c>
    </row>
    <row r="127" spans="1:14" ht="15.75">
      <c r="A127" s="1364">
        <v>54</v>
      </c>
      <c r="B127" s="1362"/>
      <c r="C127" s="1854" t="s">
        <v>4845</v>
      </c>
      <c r="D127" s="1851">
        <v>617500</v>
      </c>
      <c r="E127" s="1852">
        <v>200000</v>
      </c>
      <c r="F127" s="1852">
        <v>235100</v>
      </c>
      <c r="G127" s="1852">
        <v>0</v>
      </c>
      <c r="H127" s="1852">
        <v>0</v>
      </c>
      <c r="I127" s="1852"/>
      <c r="J127" s="1853">
        <v>0</v>
      </c>
      <c r="K127" s="1853"/>
      <c r="L127" s="1853">
        <v>0</v>
      </c>
      <c r="M127" s="549">
        <f t="shared" si="7"/>
        <v>582400</v>
      </c>
      <c r="N127" s="1365">
        <v>54</v>
      </c>
    </row>
    <row r="128" spans="1:14" ht="15.75">
      <c r="A128" s="1364">
        <v>55</v>
      </c>
      <c r="B128" s="1362"/>
      <c r="C128" s="1854" t="s">
        <v>4846</v>
      </c>
      <c r="D128" s="1851">
        <v>0</v>
      </c>
      <c r="E128" s="1852">
        <v>152000</v>
      </c>
      <c r="F128" s="1852">
        <v>0</v>
      </c>
      <c r="G128" s="1852">
        <v>0</v>
      </c>
      <c r="H128" s="1852">
        <v>0</v>
      </c>
      <c r="I128" s="1852"/>
      <c r="J128" s="1853"/>
      <c r="K128" s="1853"/>
      <c r="L128" s="1853">
        <v>0</v>
      </c>
      <c r="M128" s="549">
        <f t="shared" si="7"/>
        <v>152000</v>
      </c>
      <c r="N128" s="1365">
        <v>55</v>
      </c>
    </row>
    <row r="129" spans="1:14" ht="15.75">
      <c r="A129" s="1364">
        <v>56</v>
      </c>
      <c r="B129" s="1362"/>
      <c r="C129" s="1854" t="s">
        <v>4847</v>
      </c>
      <c r="D129" s="1851">
        <v>111900</v>
      </c>
      <c r="E129" s="1852">
        <v>-71900</v>
      </c>
      <c r="F129" s="1852">
        <v>0</v>
      </c>
      <c r="G129" s="1852">
        <v>0</v>
      </c>
      <c r="H129" s="1852">
        <v>0</v>
      </c>
      <c r="I129" s="1852"/>
      <c r="J129" s="1853">
        <v>0</v>
      </c>
      <c r="K129" s="1853"/>
      <c r="L129" s="1853">
        <v>0</v>
      </c>
      <c r="M129" s="549">
        <f t="shared" si="7"/>
        <v>40000</v>
      </c>
      <c r="N129" s="1365">
        <v>56</v>
      </c>
    </row>
    <row r="130" spans="1:14" ht="15.75">
      <c r="A130" s="1364">
        <v>57</v>
      </c>
      <c r="B130" s="1362"/>
      <c r="C130" s="1854" t="s">
        <v>4848</v>
      </c>
      <c r="D130" s="1851">
        <v>218100</v>
      </c>
      <c r="E130" s="1852">
        <v>40800</v>
      </c>
      <c r="F130" s="1852">
        <v>0</v>
      </c>
      <c r="G130" s="1852">
        <v>0</v>
      </c>
      <c r="H130" s="1852">
        <v>0</v>
      </c>
      <c r="I130" s="1852"/>
      <c r="J130" s="1853">
        <v>0</v>
      </c>
      <c r="K130" s="1853"/>
      <c r="L130" s="1853">
        <v>0</v>
      </c>
      <c r="M130" s="549">
        <f t="shared" si="7"/>
        <v>258900</v>
      </c>
      <c r="N130" s="1365">
        <v>57</v>
      </c>
    </row>
    <row r="131" spans="1:14" ht="15.75">
      <c r="A131" s="1364">
        <v>58</v>
      </c>
      <c r="B131" s="1362"/>
      <c r="C131" s="1854" t="s">
        <v>4849</v>
      </c>
      <c r="D131" s="1851">
        <v>10000</v>
      </c>
      <c r="E131" s="1852">
        <v>0</v>
      </c>
      <c r="F131" s="1852">
        <v>0</v>
      </c>
      <c r="G131" s="1852">
        <v>-3800</v>
      </c>
      <c r="H131" s="1852">
        <v>0</v>
      </c>
      <c r="I131" s="1852"/>
      <c r="J131" s="1853">
        <v>0</v>
      </c>
      <c r="K131" s="1853"/>
      <c r="L131" s="1853">
        <v>0</v>
      </c>
      <c r="M131" s="549">
        <f t="shared" si="7"/>
        <v>6200</v>
      </c>
      <c r="N131" s="1365">
        <v>58</v>
      </c>
    </row>
    <row r="132" spans="1:14" ht="15.75">
      <c r="A132" s="1364">
        <v>59</v>
      </c>
      <c r="B132" s="1362"/>
      <c r="C132" s="1854" t="s">
        <v>4850</v>
      </c>
      <c r="D132" s="1851">
        <v>-1510400</v>
      </c>
      <c r="E132" s="1852">
        <v>-534900</v>
      </c>
      <c r="F132" s="1852">
        <v>0</v>
      </c>
      <c r="G132" s="1852">
        <v>0</v>
      </c>
      <c r="H132" s="1852">
        <v>0</v>
      </c>
      <c r="I132" s="1852"/>
      <c r="J132" s="1853">
        <v>0</v>
      </c>
      <c r="K132" s="1853"/>
      <c r="L132" s="1853">
        <v>0</v>
      </c>
      <c r="M132" s="549">
        <f t="shared" si="7"/>
        <v>-2045300</v>
      </c>
      <c r="N132" s="1365">
        <v>59</v>
      </c>
    </row>
    <row r="133" spans="1:14" ht="15.75">
      <c r="A133" s="1364">
        <v>60</v>
      </c>
      <c r="B133" s="1362"/>
      <c r="C133" s="1854" t="s">
        <v>4851</v>
      </c>
      <c r="D133" s="1851">
        <v>-30300</v>
      </c>
      <c r="E133" s="1852">
        <v>0</v>
      </c>
      <c r="F133" s="1852">
        <v>0</v>
      </c>
      <c r="G133" s="1852">
        <v>-22900</v>
      </c>
      <c r="H133" s="1852">
        <v>0</v>
      </c>
      <c r="I133" s="1852"/>
      <c r="J133" s="1853">
        <v>0</v>
      </c>
      <c r="K133" s="1853"/>
      <c r="L133" s="1853">
        <v>0</v>
      </c>
      <c r="M133" s="549">
        <f t="shared" si="7"/>
        <v>-53200</v>
      </c>
      <c r="N133" s="1365">
        <v>60</v>
      </c>
    </row>
    <row r="134" spans="1:14" ht="15.75">
      <c r="A134" s="1364">
        <v>61</v>
      </c>
      <c r="B134" s="1362"/>
      <c r="C134" s="1854" t="s">
        <v>4852</v>
      </c>
      <c r="D134" s="1851">
        <v>851400</v>
      </c>
      <c r="E134" s="1852">
        <v>0</v>
      </c>
      <c r="F134" s="1852">
        <v>0</v>
      </c>
      <c r="G134" s="1852">
        <v>67800</v>
      </c>
      <c r="H134" s="1852">
        <v>0</v>
      </c>
      <c r="I134" s="1852"/>
      <c r="J134" s="1853">
        <v>0</v>
      </c>
      <c r="K134" s="1853"/>
      <c r="L134" s="1853">
        <v>0</v>
      </c>
      <c r="M134" s="549">
        <f t="shared" si="7"/>
        <v>919200</v>
      </c>
      <c r="N134" s="1365">
        <v>61</v>
      </c>
    </row>
    <row r="135" spans="1:14" ht="15.75">
      <c r="A135" s="1364">
        <v>62</v>
      </c>
      <c r="B135" s="1362"/>
      <c r="C135" s="1854" t="s">
        <v>4853</v>
      </c>
      <c r="D135" s="1851">
        <v>912700</v>
      </c>
      <c r="E135" s="1852">
        <v>0</v>
      </c>
      <c r="F135" s="1852">
        <v>36200</v>
      </c>
      <c r="G135" s="1852">
        <v>0</v>
      </c>
      <c r="H135" s="1852">
        <v>0</v>
      </c>
      <c r="I135" s="1852"/>
      <c r="J135" s="1853">
        <v>0</v>
      </c>
      <c r="K135" s="1853"/>
      <c r="L135" s="1853"/>
      <c r="M135" s="549">
        <f t="shared" si="7"/>
        <v>876500</v>
      </c>
      <c r="N135" s="1365">
        <v>62</v>
      </c>
    </row>
    <row r="136" spans="1:14" ht="15.75">
      <c r="A136" s="1364">
        <v>63</v>
      </c>
      <c r="B136" s="1362"/>
      <c r="C136" s="1854" t="s">
        <v>4854</v>
      </c>
      <c r="D136" s="1851">
        <v>2127200</v>
      </c>
      <c r="E136" s="1852">
        <v>-229100</v>
      </c>
      <c r="F136" s="1852">
        <v>0</v>
      </c>
      <c r="G136" s="1852">
        <v>0</v>
      </c>
      <c r="H136" s="1852">
        <v>0</v>
      </c>
      <c r="I136" s="1852"/>
      <c r="J136" s="1853">
        <v>0</v>
      </c>
      <c r="K136" s="1853"/>
      <c r="L136" s="1853">
        <v>0</v>
      </c>
      <c r="M136" s="549">
        <f t="shared" si="7"/>
        <v>1898100</v>
      </c>
      <c r="N136" s="1365">
        <v>63</v>
      </c>
    </row>
    <row r="137" spans="1:14" ht="15.75">
      <c r="A137" s="1364">
        <v>64</v>
      </c>
      <c r="B137" s="1362"/>
      <c r="C137" s="1854" t="s">
        <v>4855</v>
      </c>
      <c r="D137" s="1851">
        <v>400</v>
      </c>
      <c r="E137" s="1852">
        <v>0</v>
      </c>
      <c r="F137" s="1852">
        <v>0</v>
      </c>
      <c r="G137" s="1852">
        <v>0</v>
      </c>
      <c r="H137" s="1852">
        <v>0</v>
      </c>
      <c r="I137" s="1852"/>
      <c r="J137" s="1853">
        <v>0</v>
      </c>
      <c r="K137" s="1853"/>
      <c r="L137" s="1853">
        <v>0</v>
      </c>
      <c r="M137" s="549">
        <f t="shared" si="7"/>
        <v>400</v>
      </c>
      <c r="N137" s="1365">
        <v>64</v>
      </c>
    </row>
    <row r="138" spans="1:14" ht="15.75">
      <c r="A138" s="1364">
        <v>65</v>
      </c>
      <c r="B138" s="1362"/>
      <c r="C138" s="1854" t="s">
        <v>4856</v>
      </c>
      <c r="D138" s="1851">
        <v>469800</v>
      </c>
      <c r="E138" s="1852">
        <v>-249800</v>
      </c>
      <c r="F138" s="1852">
        <v>0</v>
      </c>
      <c r="G138" s="1852">
        <v>0</v>
      </c>
      <c r="H138" s="1852">
        <v>0</v>
      </c>
      <c r="I138" s="1852"/>
      <c r="J138" s="1853">
        <v>0</v>
      </c>
      <c r="K138" s="1853"/>
      <c r="L138" s="1853">
        <v>0</v>
      </c>
      <c r="M138" s="549">
        <f t="shared" si="7"/>
        <v>220000</v>
      </c>
      <c r="N138" s="1365">
        <v>65</v>
      </c>
    </row>
    <row r="139" spans="1:14" ht="15.75">
      <c r="A139" s="1364">
        <v>66</v>
      </c>
      <c r="B139" s="1362"/>
      <c r="C139" s="1854" t="s">
        <v>4857</v>
      </c>
      <c r="D139" s="1851">
        <v>598800</v>
      </c>
      <c r="E139" s="1852">
        <v>0</v>
      </c>
      <c r="F139" s="1852">
        <v>-37700</v>
      </c>
      <c r="G139" s="1852">
        <v>0</v>
      </c>
      <c r="H139" s="1852">
        <v>0</v>
      </c>
      <c r="I139" s="1852"/>
      <c r="J139" s="1853">
        <v>0</v>
      </c>
      <c r="K139" s="1853"/>
      <c r="L139" s="1853"/>
      <c r="M139" s="549">
        <f t="shared" si="7"/>
        <v>636500</v>
      </c>
      <c r="N139" s="1365">
        <v>66</v>
      </c>
    </row>
    <row r="140" spans="1:14" ht="15.75">
      <c r="A140" s="1364">
        <v>67</v>
      </c>
      <c r="B140" s="1362"/>
      <c r="C140" s="1854" t="s">
        <v>4858</v>
      </c>
      <c r="D140" s="1851">
        <v>2600</v>
      </c>
      <c r="E140" s="1852">
        <v>-11900</v>
      </c>
      <c r="F140" s="1852">
        <v>0</v>
      </c>
      <c r="G140" s="1852">
        <v>0</v>
      </c>
      <c r="H140" s="1852">
        <v>0</v>
      </c>
      <c r="I140" s="1852"/>
      <c r="J140" s="1853">
        <v>0</v>
      </c>
      <c r="K140" s="1853"/>
      <c r="L140" s="1853">
        <v>0</v>
      </c>
      <c r="M140" s="549">
        <f t="shared" si="7"/>
        <v>-9300</v>
      </c>
      <c r="N140" s="1365">
        <v>67</v>
      </c>
    </row>
    <row r="141" spans="1:14" ht="15.75">
      <c r="A141" s="1364">
        <v>68</v>
      </c>
      <c r="B141" s="1362"/>
      <c r="C141" s="1854" t="s">
        <v>4859</v>
      </c>
      <c r="D141" s="1851">
        <v>199000</v>
      </c>
      <c r="E141" s="1852">
        <v>109200</v>
      </c>
      <c r="F141" s="1852">
        <v>84500</v>
      </c>
      <c r="G141" s="1852">
        <v>0</v>
      </c>
      <c r="H141" s="1852">
        <v>0</v>
      </c>
      <c r="I141" s="1852"/>
      <c r="J141" s="1853">
        <v>0</v>
      </c>
      <c r="K141" s="1853"/>
      <c r="L141" s="1853">
        <v>-41300</v>
      </c>
      <c r="M141" s="549">
        <f t="shared" si="7"/>
        <v>182400</v>
      </c>
      <c r="N141" s="1365">
        <v>68</v>
      </c>
    </row>
    <row r="142" spans="1:14" ht="15.75">
      <c r="A142" s="1364">
        <v>69</v>
      </c>
      <c r="B142" s="1362"/>
      <c r="C142" s="1854" t="s">
        <v>4823</v>
      </c>
      <c r="D142" s="1851">
        <v>151500</v>
      </c>
      <c r="E142" s="1852">
        <v>10000</v>
      </c>
      <c r="F142" s="1852">
        <v>0</v>
      </c>
      <c r="G142" s="1852">
        <v>0</v>
      </c>
      <c r="H142" s="1852">
        <v>0</v>
      </c>
      <c r="I142" s="1852"/>
      <c r="J142" s="1853">
        <v>0</v>
      </c>
      <c r="K142" s="1853"/>
      <c r="L142" s="1853">
        <v>0</v>
      </c>
      <c r="M142" s="549">
        <f t="shared" si="7"/>
        <v>161500</v>
      </c>
      <c r="N142" s="1365">
        <v>69</v>
      </c>
    </row>
    <row r="143" spans="1:14" ht="15.75">
      <c r="A143" s="1364">
        <v>70</v>
      </c>
      <c r="B143" s="1362"/>
      <c r="C143" s="1854" t="s">
        <v>4860</v>
      </c>
      <c r="D143" s="1851">
        <v>4012200</v>
      </c>
      <c r="E143" s="1852">
        <v>869000</v>
      </c>
      <c r="F143" s="1852">
        <v>1772700</v>
      </c>
      <c r="G143" s="1852">
        <v>0</v>
      </c>
      <c r="H143" s="1852">
        <v>0</v>
      </c>
      <c r="I143" s="1852"/>
      <c r="J143" s="1853">
        <v>-100</v>
      </c>
      <c r="K143" s="1853"/>
      <c r="L143" s="1853">
        <v>0</v>
      </c>
      <c r="M143" s="549">
        <f t="shared" si="7"/>
        <v>3108600</v>
      </c>
      <c r="N143" s="1365">
        <v>70</v>
      </c>
    </row>
    <row r="144" spans="1:14" ht="15.75">
      <c r="A144" s="1364">
        <v>71</v>
      </c>
      <c r="B144" s="1362"/>
      <c r="C144" s="1854" t="s">
        <v>4861</v>
      </c>
      <c r="D144" s="1851">
        <v>256300</v>
      </c>
      <c r="E144" s="1852">
        <v>0</v>
      </c>
      <c r="F144" s="1852">
        <v>11000</v>
      </c>
      <c r="G144" s="1852">
        <v>0</v>
      </c>
      <c r="H144" s="1852">
        <v>0</v>
      </c>
      <c r="I144" s="1852"/>
      <c r="J144" s="1853">
        <v>0</v>
      </c>
      <c r="K144" s="1853"/>
      <c r="L144" s="1853">
        <v>0</v>
      </c>
      <c r="M144" s="549">
        <f t="shared" si="7"/>
        <v>245300</v>
      </c>
      <c r="N144" s="1365">
        <v>71</v>
      </c>
    </row>
    <row r="145" spans="1:14" ht="15.75">
      <c r="A145" s="1364">
        <v>72</v>
      </c>
      <c r="B145" s="1362"/>
      <c r="C145" s="1854" t="s">
        <v>4862</v>
      </c>
      <c r="D145" s="1851">
        <v>5200</v>
      </c>
      <c r="E145" s="1852">
        <v>0</v>
      </c>
      <c r="F145" s="1852">
        <v>0</v>
      </c>
      <c r="G145" s="1852">
        <v>0</v>
      </c>
      <c r="H145" s="1852">
        <v>0</v>
      </c>
      <c r="I145" s="1852"/>
      <c r="J145" s="1853">
        <v>0</v>
      </c>
      <c r="K145" s="1853"/>
      <c r="L145" s="1853">
        <v>0</v>
      </c>
      <c r="M145" s="549">
        <f t="shared" si="7"/>
        <v>5200</v>
      </c>
      <c r="N145" s="1365">
        <v>72</v>
      </c>
    </row>
    <row r="146" spans="1:14" ht="15.75">
      <c r="A146" s="1364">
        <v>73</v>
      </c>
      <c r="B146" s="1362"/>
      <c r="C146" s="1854" t="s">
        <v>4863</v>
      </c>
      <c r="D146" s="1851">
        <v>1239200</v>
      </c>
      <c r="E146" s="1852">
        <v>412500</v>
      </c>
      <c r="F146" s="1852">
        <v>0</v>
      </c>
      <c r="G146" s="1852">
        <v>0</v>
      </c>
      <c r="H146" s="1852">
        <v>0</v>
      </c>
      <c r="I146" s="1852"/>
      <c r="J146" s="1853">
        <v>0</v>
      </c>
      <c r="K146" s="1853"/>
      <c r="L146" s="1853">
        <v>0</v>
      </c>
      <c r="M146" s="549">
        <f t="shared" si="7"/>
        <v>1651700</v>
      </c>
      <c r="N146" s="1365">
        <v>73</v>
      </c>
    </row>
    <row r="147" spans="1:14" ht="15.75">
      <c r="A147" s="1364">
        <v>74</v>
      </c>
      <c r="B147" s="1362"/>
      <c r="C147" s="1854" t="s">
        <v>4864</v>
      </c>
      <c r="D147" s="1851">
        <v>900</v>
      </c>
      <c r="E147" s="1852">
        <v>0</v>
      </c>
      <c r="F147" s="1852">
        <v>0</v>
      </c>
      <c r="G147" s="1852">
        <v>0</v>
      </c>
      <c r="H147" s="1852">
        <v>0</v>
      </c>
      <c r="I147" s="1852"/>
      <c r="J147" s="1853">
        <v>0</v>
      </c>
      <c r="K147" s="1853"/>
      <c r="L147" s="1853">
        <v>0</v>
      </c>
      <c r="M147" s="549">
        <f t="shared" si="7"/>
        <v>900</v>
      </c>
      <c r="N147" s="1365">
        <v>74</v>
      </c>
    </row>
    <row r="148" spans="1:14" ht="15.75">
      <c r="A148" s="1364">
        <v>75</v>
      </c>
      <c r="B148" s="1362"/>
      <c r="C148" s="1854" t="s">
        <v>4865</v>
      </c>
      <c r="D148" s="1851">
        <v>3200</v>
      </c>
      <c r="E148" s="1852">
        <v>0</v>
      </c>
      <c r="F148" s="1852">
        <v>0</v>
      </c>
      <c r="G148" s="1852">
        <v>0</v>
      </c>
      <c r="H148" s="1852">
        <v>0</v>
      </c>
      <c r="I148" s="1852"/>
      <c r="J148" s="1853">
        <v>0</v>
      </c>
      <c r="K148" s="1853"/>
      <c r="L148" s="1853">
        <v>0</v>
      </c>
      <c r="M148" s="549">
        <f t="shared" si="7"/>
        <v>3200</v>
      </c>
      <c r="N148" s="1365">
        <v>75</v>
      </c>
    </row>
    <row r="149" spans="1:14" ht="15.75">
      <c r="A149" s="1364">
        <v>76</v>
      </c>
      <c r="B149" s="1362"/>
      <c r="C149" s="1854" t="s">
        <v>4866</v>
      </c>
      <c r="D149" s="1851">
        <v>14444800</v>
      </c>
      <c r="E149" s="1852">
        <v>2101600</v>
      </c>
      <c r="F149" s="1852">
        <v>0</v>
      </c>
      <c r="G149" s="1852">
        <v>0</v>
      </c>
      <c r="H149" s="1852">
        <v>0</v>
      </c>
      <c r="I149" s="1852"/>
      <c r="J149" s="1853">
        <v>-228600</v>
      </c>
      <c r="K149" s="1853"/>
      <c r="L149" s="1853">
        <v>0</v>
      </c>
      <c r="M149" s="549">
        <f t="shared" si="7"/>
        <v>16775000</v>
      </c>
      <c r="N149" s="1365">
        <v>76</v>
      </c>
    </row>
    <row r="150" spans="1:14" ht="15.75">
      <c r="A150" s="1364">
        <v>77</v>
      </c>
      <c r="B150" s="1362"/>
      <c r="C150" s="1854" t="s">
        <v>4867</v>
      </c>
      <c r="D150" s="1851">
        <v>21600</v>
      </c>
      <c r="E150" s="1852">
        <v>10600</v>
      </c>
      <c r="F150" s="1852">
        <v>0</v>
      </c>
      <c r="G150" s="1852">
        <v>0</v>
      </c>
      <c r="H150" s="1852">
        <v>0</v>
      </c>
      <c r="I150" s="1852"/>
      <c r="J150" s="1853">
        <v>0</v>
      </c>
      <c r="K150" s="1853"/>
      <c r="L150" s="1853">
        <v>0</v>
      </c>
      <c r="M150" s="549">
        <f t="shared" si="7"/>
        <v>32200</v>
      </c>
      <c r="N150" s="1365">
        <v>77</v>
      </c>
    </row>
    <row r="151" spans="1:14" ht="15.75">
      <c r="A151" s="1364">
        <v>78</v>
      </c>
      <c r="B151" s="1362"/>
      <c r="C151" s="1854" t="s">
        <v>4868</v>
      </c>
      <c r="D151" s="1851">
        <v>1924000</v>
      </c>
      <c r="E151" s="1852">
        <v>0</v>
      </c>
      <c r="F151" s="1852">
        <v>0</v>
      </c>
      <c r="G151" s="1852">
        <v>0</v>
      </c>
      <c r="H151" s="1852">
        <v>0</v>
      </c>
      <c r="I151" s="1852"/>
      <c r="J151" s="1853">
        <v>-333347</v>
      </c>
      <c r="K151" s="1853"/>
      <c r="L151" s="1853">
        <v>0</v>
      </c>
      <c r="M151" s="549">
        <f t="shared" si="7"/>
        <v>2257347</v>
      </c>
      <c r="N151" s="1365">
        <v>78</v>
      </c>
    </row>
    <row r="152" spans="1:14" ht="15.75">
      <c r="A152" s="1364">
        <v>79</v>
      </c>
      <c r="B152" s="1362"/>
      <c r="C152" s="1854" t="s">
        <v>4835</v>
      </c>
      <c r="D152" s="1851">
        <f>44145-44145+44105</f>
        <v>44105</v>
      </c>
      <c r="E152" s="1852">
        <v>0</v>
      </c>
      <c r="F152" s="1852">
        <v>0</v>
      </c>
      <c r="G152" s="1852">
        <f>1590+44145-44105</f>
        <v>1630</v>
      </c>
      <c r="H152" s="1852">
        <v>0</v>
      </c>
      <c r="I152" s="1852"/>
      <c r="J152" s="1853">
        <v>0</v>
      </c>
      <c r="K152" s="1853"/>
      <c r="L152" s="1853">
        <v>0</v>
      </c>
      <c r="M152" s="549">
        <f t="shared" si="7"/>
        <v>45735</v>
      </c>
      <c r="N152" s="1365">
        <v>79</v>
      </c>
    </row>
    <row r="153" spans="1:14" ht="15.75">
      <c r="A153" s="1364">
        <v>80</v>
      </c>
      <c r="B153" s="1362"/>
      <c r="C153" s="1854" t="s">
        <v>4836</v>
      </c>
      <c r="D153" s="1851">
        <f>177050-177050+177100</f>
        <v>177100</v>
      </c>
      <c r="E153" s="1852">
        <v>0</v>
      </c>
      <c r="F153" s="1852">
        <f>25825-177050+177100</f>
        <v>25875</v>
      </c>
      <c r="G153" s="1852">
        <v>0</v>
      </c>
      <c r="H153" s="1852">
        <v>0</v>
      </c>
      <c r="I153" s="1852"/>
      <c r="J153" s="1853">
        <v>0</v>
      </c>
      <c r="K153" s="1853"/>
      <c r="L153" s="1853">
        <v>0</v>
      </c>
      <c r="M153" s="549">
        <f t="shared" si="7"/>
        <v>151225</v>
      </c>
      <c r="N153" s="1365">
        <v>80</v>
      </c>
    </row>
    <row r="154" spans="1:14" ht="15.75">
      <c r="A154" s="1364">
        <v>81</v>
      </c>
      <c r="B154" s="1362"/>
      <c r="C154" s="1854" t="s">
        <v>4944</v>
      </c>
      <c r="D154" s="1851">
        <v>200</v>
      </c>
      <c r="E154" s="1852"/>
      <c r="F154" s="1852">
        <v>200</v>
      </c>
      <c r="G154" s="1852"/>
      <c r="H154" s="1852"/>
      <c r="I154" s="1852"/>
      <c r="J154" s="1853"/>
      <c r="K154" s="1853"/>
      <c r="L154" s="1853"/>
      <c r="M154" s="549">
        <f t="shared" si="7"/>
        <v>0</v>
      </c>
      <c r="N154" s="1365">
        <v>81</v>
      </c>
    </row>
    <row r="155" spans="1:14">
      <c r="A155" s="1364">
        <v>82</v>
      </c>
      <c r="B155" s="1362"/>
      <c r="C155" s="546"/>
      <c r="D155" s="374"/>
      <c r="E155" s="374"/>
      <c r="F155" s="340"/>
      <c r="G155" s="562"/>
      <c r="H155" s="374"/>
      <c r="I155" s="564"/>
      <c r="J155" s="374"/>
      <c r="K155" s="564"/>
      <c r="L155" s="374"/>
      <c r="M155" s="549">
        <f t="shared" si="7"/>
        <v>0</v>
      </c>
      <c r="N155" s="1365">
        <v>82</v>
      </c>
    </row>
    <row r="156" spans="1:14">
      <c r="A156" s="1364">
        <v>83</v>
      </c>
      <c r="B156" s="1362"/>
      <c r="C156" s="546"/>
      <c r="D156" s="374"/>
      <c r="E156" s="374"/>
      <c r="F156" s="340"/>
      <c r="G156" s="562"/>
      <c r="H156" s="374"/>
      <c r="I156" s="564"/>
      <c r="J156" s="374"/>
      <c r="K156" s="564"/>
      <c r="L156" s="374"/>
      <c r="M156" s="549">
        <f t="shared" si="7"/>
        <v>0</v>
      </c>
      <c r="N156" s="1365">
        <v>83</v>
      </c>
    </row>
    <row r="157" spans="1:14">
      <c r="A157" s="1364">
        <v>84</v>
      </c>
      <c r="B157" s="1362"/>
      <c r="C157" s="546"/>
      <c r="D157" s="374"/>
      <c r="E157" s="374"/>
      <c r="F157" s="340"/>
      <c r="G157" s="562"/>
      <c r="H157" s="374"/>
      <c r="I157" s="564"/>
      <c r="J157" s="374"/>
      <c r="K157" s="564"/>
      <c r="L157" s="374"/>
      <c r="M157" s="549">
        <f t="shared" si="7"/>
        <v>0</v>
      </c>
      <c r="N157" s="1365">
        <v>84</v>
      </c>
    </row>
    <row r="158" spans="1:14">
      <c r="A158" s="1364">
        <v>85</v>
      </c>
      <c r="B158" s="1362"/>
      <c r="C158" s="546" t="s">
        <v>1071</v>
      </c>
      <c r="D158" s="319">
        <f>SUM(D118:D157)</f>
        <v>30195305</v>
      </c>
      <c r="E158" s="319">
        <f>SUM(E118:E157)</f>
        <v>2272400</v>
      </c>
      <c r="F158" s="318">
        <f>SUM(F118:F157)</f>
        <v>3932075</v>
      </c>
      <c r="G158" s="501">
        <f>SUM(G118:G157)</f>
        <v>406830</v>
      </c>
      <c r="H158" s="319">
        <f>SUM(H118:H157)</f>
        <v>0</v>
      </c>
      <c r="I158" s="276"/>
      <c r="J158" s="319">
        <f>SUM(J118:J157)</f>
        <v>-562147</v>
      </c>
      <c r="K158" s="276"/>
      <c r="L158" s="319">
        <f>SUM(L118:L157)</f>
        <v>-41400</v>
      </c>
      <c r="M158" s="319">
        <f>SUM(M118:M157)</f>
        <v>29463207</v>
      </c>
      <c r="N158" s="1365">
        <v>85</v>
      </c>
    </row>
    <row r="159" spans="1:14">
      <c r="A159" s="1364">
        <v>86</v>
      </c>
      <c r="B159" s="1362"/>
      <c r="C159" s="546" t="s">
        <v>1072</v>
      </c>
      <c r="D159" s="521"/>
      <c r="E159" s="522"/>
      <c r="F159" s="523"/>
      <c r="G159" s="524"/>
      <c r="H159" s="522"/>
      <c r="I159" s="525"/>
      <c r="J159" s="522"/>
      <c r="K159" s="525"/>
      <c r="L159" s="522"/>
      <c r="M159" s="563"/>
      <c r="N159" s="1365">
        <v>86</v>
      </c>
    </row>
    <row r="160" spans="1:14">
      <c r="A160" s="1364">
        <v>87</v>
      </c>
      <c r="B160" s="1362"/>
      <c r="C160" s="546"/>
      <c r="D160" s="391"/>
      <c r="E160" s="391"/>
      <c r="F160" s="467"/>
      <c r="G160" s="561"/>
      <c r="H160" s="391"/>
      <c r="I160" s="564"/>
      <c r="J160" s="391"/>
      <c r="K160" s="564"/>
      <c r="L160" s="391"/>
      <c r="M160" s="549">
        <f t="shared" ref="M160:M166" si="8">D160+E160-F160+G160-H160-J160+L160</f>
        <v>0</v>
      </c>
      <c r="N160" s="1365">
        <v>87</v>
      </c>
    </row>
    <row r="161" spans="1:14" ht="15.75">
      <c r="A161" s="1364">
        <v>88</v>
      </c>
      <c r="B161" s="1362"/>
      <c r="C161" s="1855" t="s">
        <v>4869</v>
      </c>
      <c r="D161" s="1851">
        <v>5700</v>
      </c>
      <c r="E161" s="1852">
        <v>0</v>
      </c>
      <c r="F161" s="1852">
        <v>0</v>
      </c>
      <c r="G161" s="1852">
        <v>0</v>
      </c>
      <c r="H161" s="1852">
        <v>0</v>
      </c>
      <c r="I161" s="1852"/>
      <c r="J161" s="1853">
        <v>-375620</v>
      </c>
      <c r="K161" s="1853"/>
      <c r="L161" s="1853">
        <v>0</v>
      </c>
      <c r="M161" s="389">
        <f t="shared" si="8"/>
        <v>381320</v>
      </c>
      <c r="N161" s="1365">
        <v>88</v>
      </c>
    </row>
    <row r="162" spans="1:14" ht="15.75">
      <c r="A162" s="1364">
        <v>89</v>
      </c>
      <c r="B162" s="1362"/>
      <c r="C162" s="1855" t="s">
        <v>4870</v>
      </c>
      <c r="D162" s="1851">
        <v>29964442</v>
      </c>
      <c r="E162" s="1852">
        <v>0</v>
      </c>
      <c r="F162" s="1852">
        <v>0</v>
      </c>
      <c r="G162" s="1852">
        <v>0</v>
      </c>
      <c r="H162" s="1852">
        <v>0</v>
      </c>
      <c r="I162" s="1852"/>
      <c r="J162" s="1853">
        <v>-398915</v>
      </c>
      <c r="K162" s="1853"/>
      <c r="L162" s="1853">
        <v>-2102500</v>
      </c>
      <c r="M162" s="389">
        <f t="shared" si="8"/>
        <v>28260857</v>
      </c>
      <c r="N162" s="1365">
        <v>89</v>
      </c>
    </row>
    <row r="163" spans="1:14">
      <c r="A163" s="1364">
        <v>90</v>
      </c>
      <c r="B163" s="1362"/>
      <c r="C163" s="546"/>
      <c r="D163" s="374"/>
      <c r="E163" s="374"/>
      <c r="F163" s="340"/>
      <c r="G163" s="562"/>
      <c r="H163" s="374"/>
      <c r="I163" s="564"/>
      <c r="J163" s="374"/>
      <c r="K163" s="564"/>
      <c r="L163" s="374"/>
      <c r="M163" s="389">
        <f t="shared" si="8"/>
        <v>0</v>
      </c>
      <c r="N163" s="1365">
        <v>90</v>
      </c>
    </row>
    <row r="164" spans="1:14">
      <c r="A164" s="1364">
        <v>91</v>
      </c>
      <c r="B164" s="1362"/>
      <c r="C164" s="546"/>
      <c r="D164" s="374"/>
      <c r="E164" s="374"/>
      <c r="F164" s="340"/>
      <c r="G164" s="562"/>
      <c r="H164" s="374"/>
      <c r="I164" s="564"/>
      <c r="J164" s="374"/>
      <c r="K164" s="564"/>
      <c r="L164" s="374"/>
      <c r="M164" s="389">
        <f t="shared" si="8"/>
        <v>0</v>
      </c>
      <c r="N164" s="1365">
        <v>91</v>
      </c>
    </row>
    <row r="165" spans="1:14">
      <c r="A165" s="1364">
        <v>92</v>
      </c>
      <c r="B165" s="1362"/>
      <c r="C165" s="546"/>
      <c r="D165" s="374"/>
      <c r="E165" s="374"/>
      <c r="F165" s="340"/>
      <c r="G165" s="562"/>
      <c r="H165" s="374"/>
      <c r="I165" s="564"/>
      <c r="J165" s="374"/>
      <c r="K165" s="564"/>
      <c r="L165" s="374"/>
      <c r="M165" s="389">
        <f t="shared" si="8"/>
        <v>0</v>
      </c>
      <c r="N165" s="1365">
        <v>92</v>
      </c>
    </row>
    <row r="166" spans="1:14">
      <c r="A166" s="1364">
        <v>93</v>
      </c>
      <c r="B166" s="1362"/>
      <c r="C166" s="546"/>
      <c r="D166" s="322"/>
      <c r="E166" s="322"/>
      <c r="F166" s="321"/>
      <c r="G166" s="431"/>
      <c r="H166" s="322"/>
      <c r="I166" s="319"/>
      <c r="J166" s="322"/>
      <c r="K166" s="319"/>
      <c r="L166" s="322"/>
      <c r="M166" s="389">
        <f t="shared" si="8"/>
        <v>0</v>
      </c>
      <c r="N166" s="1365">
        <v>93</v>
      </c>
    </row>
    <row r="167" spans="1:14" ht="15.75" thickBot="1">
      <c r="A167" s="1364">
        <v>94</v>
      </c>
      <c r="B167" s="566"/>
      <c r="C167" s="1021" t="s">
        <v>1844</v>
      </c>
      <c r="D167" s="329">
        <f>SUM(D160:D166)</f>
        <v>29970142</v>
      </c>
      <c r="E167" s="329">
        <f>SUM(E160:E166)</f>
        <v>0</v>
      </c>
      <c r="F167" s="327">
        <f>SUM(F160:F166)</f>
        <v>0</v>
      </c>
      <c r="G167" s="512">
        <f>SUM(G160:G166)</f>
        <v>0</v>
      </c>
      <c r="H167" s="329">
        <f>SUM(H160:H166)</f>
        <v>0</v>
      </c>
      <c r="I167" s="307"/>
      <c r="J167" s="329">
        <f>SUM(J160:J166)</f>
        <v>-774535</v>
      </c>
      <c r="K167" s="307"/>
      <c r="L167" s="329">
        <f>SUM(L160:L166)</f>
        <v>-2102500</v>
      </c>
      <c r="M167" s="309">
        <f>SUM(M160:M166)</f>
        <v>28642177</v>
      </c>
      <c r="N167" s="1365">
        <v>94</v>
      </c>
    </row>
    <row r="169" spans="1:14">
      <c r="A169" s="12" t="s">
        <v>1845</v>
      </c>
      <c r="B169" s="12"/>
      <c r="C169" s="12"/>
      <c r="D169" s="12"/>
      <c r="E169" s="12"/>
      <c r="F169" s="12"/>
      <c r="G169" s="12" t="s">
        <v>1846</v>
      </c>
      <c r="H169" s="12"/>
      <c r="I169" s="12"/>
      <c r="J169" s="12"/>
      <c r="K169" s="12"/>
      <c r="L169" s="12"/>
      <c r="M169" s="12"/>
      <c r="N169" s="12"/>
    </row>
    <row r="170" spans="1:14" ht="15.75" thickBot="1">
      <c r="A170" s="9" t="str">
        <f>'Data Sheet'!$C$25</f>
        <v>Central Hudson Gas &amp; Electric</v>
      </c>
      <c r="E170" s="1340" t="str">
        <f>'Data Sheet'!$C$38</f>
        <v>12/31/14</v>
      </c>
      <c r="F170" s="9">
        <f>'Data Sheet'!$C$35</f>
        <v>0</v>
      </c>
      <c r="G170" s="9" t="str">
        <f>'Data Sheet'!$C$25</f>
        <v>Central Hudson Gas &amp; Electric</v>
      </c>
      <c r="K170" s="1340"/>
      <c r="M170" s="1682" t="str">
        <f>'Data Sheet'!$C$38</f>
        <v>12/31/14</v>
      </c>
    </row>
    <row r="171" spans="1:14">
      <c r="A171" s="1495" t="s">
        <v>1055</v>
      </c>
      <c r="B171" s="1496"/>
      <c r="C171" s="1496"/>
      <c r="D171" s="1496"/>
      <c r="E171" s="1496"/>
      <c r="F171" s="1497"/>
      <c r="G171" s="1495" t="s">
        <v>1056</v>
      </c>
      <c r="H171" s="1496"/>
      <c r="I171" s="1496"/>
      <c r="J171" s="1496"/>
      <c r="K171" s="1496"/>
      <c r="L171" s="1496"/>
      <c r="M171" s="1496"/>
      <c r="N171" s="1342"/>
    </row>
    <row r="172" spans="1:14">
      <c r="A172" s="1004"/>
      <c r="F172" s="1345"/>
      <c r="G172" s="1004"/>
      <c r="N172" s="1345"/>
    </row>
    <row r="173" spans="1:14">
      <c r="A173" s="1360"/>
      <c r="B173" s="1362"/>
      <c r="C173" s="1361"/>
      <c r="D173" s="1362"/>
      <c r="E173" s="1476" t="s">
        <v>2511</v>
      </c>
      <c r="F173" s="1436"/>
      <c r="G173" s="1434" t="s">
        <v>2511</v>
      </c>
      <c r="H173" s="1435"/>
      <c r="I173" s="1476" t="s">
        <v>2512</v>
      </c>
      <c r="J173" s="1435"/>
      <c r="K173" s="1435"/>
      <c r="L173" s="1435"/>
      <c r="M173" s="1439"/>
      <c r="N173" s="1363"/>
    </row>
    <row r="174" spans="1:14">
      <c r="A174" s="1346" t="s">
        <v>1964</v>
      </c>
      <c r="B174" s="508"/>
      <c r="D174" s="1445" t="s">
        <v>2075</v>
      </c>
      <c r="E174" s="1445" t="s">
        <v>373</v>
      </c>
      <c r="F174" s="1357" t="s">
        <v>373</v>
      </c>
      <c r="G174" s="1346" t="s">
        <v>373</v>
      </c>
      <c r="H174" s="1445" t="s">
        <v>373</v>
      </c>
      <c r="I174" s="1448" t="s">
        <v>627</v>
      </c>
      <c r="J174" s="1011"/>
      <c r="K174" s="1448" t="s">
        <v>624</v>
      </c>
      <c r="L174" s="1011"/>
      <c r="M174" s="1358" t="s">
        <v>2075</v>
      </c>
      <c r="N174" s="1357" t="s">
        <v>1964</v>
      </c>
    </row>
    <row r="175" spans="1:14">
      <c r="A175" s="1346" t="s">
        <v>1967</v>
      </c>
      <c r="B175" s="508"/>
      <c r="C175" s="1356" t="s">
        <v>660</v>
      </c>
      <c r="D175" s="1445" t="s">
        <v>1017</v>
      </c>
      <c r="E175" s="1445" t="s">
        <v>2515</v>
      </c>
      <c r="F175" s="1357" t="s">
        <v>2516</v>
      </c>
      <c r="G175" s="1346" t="s">
        <v>2515</v>
      </c>
      <c r="H175" s="1445" t="s">
        <v>2516</v>
      </c>
      <c r="I175" s="1445" t="s">
        <v>2517</v>
      </c>
      <c r="J175" s="1445" t="s">
        <v>2079</v>
      </c>
      <c r="K175" s="1445" t="s">
        <v>2517</v>
      </c>
      <c r="L175" s="1445" t="s">
        <v>2079</v>
      </c>
      <c r="M175" s="1358" t="s">
        <v>2846</v>
      </c>
      <c r="N175" s="1357" t="s">
        <v>1967</v>
      </c>
    </row>
    <row r="176" spans="1:14">
      <c r="A176" s="1346"/>
      <c r="B176" s="508"/>
      <c r="D176" s="1445" t="s">
        <v>643</v>
      </c>
      <c r="E176" s="1445" t="s">
        <v>2577</v>
      </c>
      <c r="F176" s="1357" t="s">
        <v>2578</v>
      </c>
      <c r="G176" s="1346" t="s">
        <v>2579</v>
      </c>
      <c r="H176" s="1445" t="s">
        <v>2521</v>
      </c>
      <c r="I176" s="1445" t="s">
        <v>2522</v>
      </c>
      <c r="J176" s="508"/>
      <c r="K176" s="1445" t="s">
        <v>2523</v>
      </c>
      <c r="L176" s="508"/>
      <c r="M176" s="1348"/>
      <c r="N176" s="1357"/>
    </row>
    <row r="177" spans="1:14">
      <c r="A177" s="1364"/>
      <c r="B177" s="564"/>
      <c r="C177" s="1450" t="s">
        <v>3423</v>
      </c>
      <c r="D177" s="1452" t="s">
        <v>3424</v>
      </c>
      <c r="E177" s="1452" t="s">
        <v>3425</v>
      </c>
      <c r="F177" s="1365" t="s">
        <v>3426</v>
      </c>
      <c r="G177" s="1364" t="s">
        <v>2672</v>
      </c>
      <c r="H177" s="1452" t="s">
        <v>2673</v>
      </c>
      <c r="I177" s="1452" t="s">
        <v>2674</v>
      </c>
      <c r="J177" s="1452" t="s">
        <v>2675</v>
      </c>
      <c r="K177" s="1452" t="s">
        <v>2676</v>
      </c>
      <c r="L177" s="1452" t="s">
        <v>2677</v>
      </c>
      <c r="M177" s="1451" t="s">
        <v>2678</v>
      </c>
      <c r="N177" s="1365"/>
    </row>
    <row r="178" spans="1:14">
      <c r="A178" s="1364">
        <v>1</v>
      </c>
      <c r="B178" s="508"/>
      <c r="C178" s="546"/>
      <c r="D178" s="526"/>
      <c r="E178" s="527"/>
      <c r="F178" s="528"/>
      <c r="G178" s="529" t="s">
        <v>2025</v>
      </c>
      <c r="H178" s="527" t="s">
        <v>2025</v>
      </c>
      <c r="I178" s="530"/>
      <c r="J178" s="530"/>
      <c r="K178" s="530"/>
      <c r="L178" s="530"/>
      <c r="M178" s="1529"/>
      <c r="N178" s="1365">
        <v>1</v>
      </c>
    </row>
    <row r="179" spans="1:14">
      <c r="A179" s="1364">
        <v>2</v>
      </c>
      <c r="B179" s="1362"/>
      <c r="C179" s="546"/>
      <c r="D179" s="1530"/>
      <c r="E179" s="532"/>
      <c r="F179" s="1531"/>
      <c r="G179" s="495" t="s">
        <v>2025</v>
      </c>
      <c r="H179" s="492" t="s">
        <v>2025</v>
      </c>
      <c r="I179" s="532"/>
      <c r="J179" s="532"/>
      <c r="K179" s="532"/>
      <c r="L179" s="532"/>
      <c r="M179" s="1532"/>
      <c r="N179" s="1365">
        <v>2</v>
      </c>
    </row>
    <row r="180" spans="1:14">
      <c r="A180" s="1364">
        <v>3</v>
      </c>
      <c r="B180" s="1362"/>
      <c r="C180" s="546"/>
      <c r="D180" s="391"/>
      <c r="E180" s="391"/>
      <c r="F180" s="467"/>
      <c r="G180" s="561"/>
      <c r="H180" s="391"/>
      <c r="I180" s="564"/>
      <c r="J180" s="391"/>
      <c r="K180" s="564"/>
      <c r="L180" s="391"/>
      <c r="M180" s="549">
        <f t="shared" ref="M180:M228" si="9">D180+E180-F180+G180-H180-J180+L180</f>
        <v>0</v>
      </c>
      <c r="N180" s="1365">
        <v>3</v>
      </c>
    </row>
    <row r="181" spans="1:14">
      <c r="A181" s="1364">
        <v>4</v>
      </c>
      <c r="B181" s="1362"/>
      <c r="C181" s="546"/>
      <c r="D181" s="374"/>
      <c r="E181" s="374"/>
      <c r="F181" s="340"/>
      <c r="G181" s="562"/>
      <c r="H181" s="374"/>
      <c r="I181" s="564"/>
      <c r="J181" s="374"/>
      <c r="K181" s="564"/>
      <c r="L181" s="374"/>
      <c r="M181" s="389">
        <f t="shared" si="9"/>
        <v>0</v>
      </c>
      <c r="N181" s="1365">
        <v>4</v>
      </c>
    </row>
    <row r="182" spans="1:14">
      <c r="A182" s="1364">
        <v>5</v>
      </c>
      <c r="B182" s="1362"/>
      <c r="C182" s="546"/>
      <c r="D182" s="374"/>
      <c r="E182" s="374"/>
      <c r="F182" s="340"/>
      <c r="G182" s="562"/>
      <c r="H182" s="374"/>
      <c r="I182" s="564"/>
      <c r="J182" s="374"/>
      <c r="K182" s="564"/>
      <c r="L182" s="374"/>
      <c r="M182" s="389">
        <f t="shared" si="9"/>
        <v>0</v>
      </c>
      <c r="N182" s="1365">
        <v>5</v>
      </c>
    </row>
    <row r="183" spans="1:14">
      <c r="A183" s="1364">
        <v>6</v>
      </c>
      <c r="B183" s="1362"/>
      <c r="C183" s="546"/>
      <c r="D183" s="374"/>
      <c r="E183" s="374"/>
      <c r="F183" s="340"/>
      <c r="G183" s="562"/>
      <c r="H183" s="374"/>
      <c r="I183" s="564"/>
      <c r="J183" s="374"/>
      <c r="K183" s="564"/>
      <c r="L183" s="374"/>
      <c r="M183" s="389">
        <f t="shared" si="9"/>
        <v>0</v>
      </c>
      <c r="N183" s="1365">
        <v>6</v>
      </c>
    </row>
    <row r="184" spans="1:14">
      <c r="A184" s="1364">
        <v>7</v>
      </c>
      <c r="B184" s="1362"/>
      <c r="C184" s="546"/>
      <c r="D184" s="374"/>
      <c r="E184" s="374"/>
      <c r="F184" s="340"/>
      <c r="G184" s="562"/>
      <c r="H184" s="374"/>
      <c r="I184" s="564"/>
      <c r="J184" s="374"/>
      <c r="K184" s="564"/>
      <c r="L184" s="374"/>
      <c r="M184" s="389">
        <f t="shared" si="9"/>
        <v>0</v>
      </c>
      <c r="N184" s="1365">
        <v>7</v>
      </c>
    </row>
    <row r="185" spans="1:14">
      <c r="A185" s="1364">
        <v>8</v>
      </c>
      <c r="B185" s="1362"/>
      <c r="C185" s="546"/>
      <c r="D185" s="374"/>
      <c r="E185" s="374"/>
      <c r="F185" s="340"/>
      <c r="G185" s="562"/>
      <c r="H185" s="374"/>
      <c r="I185" s="564"/>
      <c r="J185" s="374"/>
      <c r="K185" s="564"/>
      <c r="L185" s="374"/>
      <c r="M185" s="389">
        <f t="shared" si="9"/>
        <v>0</v>
      </c>
      <c r="N185" s="1365">
        <v>8</v>
      </c>
    </row>
    <row r="186" spans="1:14">
      <c r="A186" s="1364">
        <v>9</v>
      </c>
      <c r="B186" s="1362"/>
      <c r="C186" s="546"/>
      <c r="D186" s="322"/>
      <c r="E186" s="322"/>
      <c r="F186" s="321"/>
      <c r="G186" s="431"/>
      <c r="H186" s="322"/>
      <c r="I186" s="319"/>
      <c r="J186" s="322"/>
      <c r="K186" s="319"/>
      <c r="L186" s="322"/>
      <c r="M186" s="389">
        <f t="shared" si="9"/>
        <v>0</v>
      </c>
      <c r="N186" s="1365">
        <v>9</v>
      </c>
    </row>
    <row r="187" spans="1:14">
      <c r="A187" s="1364">
        <v>10</v>
      </c>
      <c r="B187" s="1362"/>
      <c r="C187" s="546"/>
      <c r="D187" s="374"/>
      <c r="E187" s="374"/>
      <c r="F187" s="340"/>
      <c r="G187" s="562"/>
      <c r="H187" s="374"/>
      <c r="I187" s="564"/>
      <c r="J187" s="374"/>
      <c r="K187" s="564"/>
      <c r="L187" s="374"/>
      <c r="M187" s="389">
        <f t="shared" si="9"/>
        <v>0</v>
      </c>
      <c r="N187" s="1365">
        <v>10</v>
      </c>
    </row>
    <row r="188" spans="1:14">
      <c r="A188" s="1364">
        <v>11</v>
      </c>
      <c r="B188" s="1362"/>
      <c r="C188" s="546"/>
      <c r="D188" s="374"/>
      <c r="E188" s="374"/>
      <c r="F188" s="340"/>
      <c r="G188" s="562"/>
      <c r="H188" s="374"/>
      <c r="I188" s="564"/>
      <c r="J188" s="374"/>
      <c r="K188" s="564"/>
      <c r="L188" s="374"/>
      <c r="M188" s="389">
        <f t="shared" si="9"/>
        <v>0</v>
      </c>
      <c r="N188" s="1365">
        <v>11</v>
      </c>
    </row>
    <row r="189" spans="1:14">
      <c r="A189" s="1364">
        <v>12</v>
      </c>
      <c r="B189" s="1362"/>
      <c r="C189" s="546"/>
      <c r="D189" s="374"/>
      <c r="E189" s="374"/>
      <c r="F189" s="340"/>
      <c r="G189" s="562"/>
      <c r="H189" s="374"/>
      <c r="I189" s="564"/>
      <c r="J189" s="374"/>
      <c r="K189" s="564"/>
      <c r="L189" s="374"/>
      <c r="M189" s="389">
        <f t="shared" si="9"/>
        <v>0</v>
      </c>
      <c r="N189" s="1365">
        <v>12</v>
      </c>
    </row>
    <row r="190" spans="1:14">
      <c r="A190" s="1364">
        <v>13</v>
      </c>
      <c r="B190" s="1362"/>
      <c r="C190" s="546"/>
      <c r="D190" s="374"/>
      <c r="E190" s="374"/>
      <c r="F190" s="340"/>
      <c r="G190" s="562"/>
      <c r="H190" s="374"/>
      <c r="I190" s="564"/>
      <c r="J190" s="374"/>
      <c r="K190" s="564"/>
      <c r="L190" s="374"/>
      <c r="M190" s="389">
        <f t="shared" si="9"/>
        <v>0</v>
      </c>
      <c r="N190" s="1365">
        <v>13</v>
      </c>
    </row>
    <row r="191" spans="1:14">
      <c r="A191" s="1364">
        <v>14</v>
      </c>
      <c r="B191" s="1362"/>
      <c r="C191" s="546"/>
      <c r="D191" s="374"/>
      <c r="E191" s="374"/>
      <c r="F191" s="340"/>
      <c r="G191" s="562"/>
      <c r="H191" s="374"/>
      <c r="I191" s="564"/>
      <c r="J191" s="374"/>
      <c r="K191" s="564"/>
      <c r="L191" s="374"/>
      <c r="M191" s="389">
        <f t="shared" si="9"/>
        <v>0</v>
      </c>
      <c r="N191" s="1365">
        <v>14</v>
      </c>
    </row>
    <row r="192" spans="1:14">
      <c r="A192" s="1364">
        <v>15</v>
      </c>
      <c r="B192" s="1362"/>
      <c r="C192" s="546"/>
      <c r="D192" s="322"/>
      <c r="E192" s="322"/>
      <c r="F192" s="321"/>
      <c r="G192" s="431"/>
      <c r="H192" s="322"/>
      <c r="I192" s="319"/>
      <c r="J192" s="322"/>
      <c r="K192" s="319"/>
      <c r="L192" s="322"/>
      <c r="M192" s="389">
        <f t="shared" si="9"/>
        <v>0</v>
      </c>
      <c r="N192" s="1365">
        <v>15</v>
      </c>
    </row>
    <row r="193" spans="1:14">
      <c r="A193" s="1364">
        <v>16</v>
      </c>
      <c r="B193" s="1362"/>
      <c r="C193" s="546"/>
      <c r="D193" s="374"/>
      <c r="E193" s="374"/>
      <c r="F193" s="340"/>
      <c r="G193" s="562"/>
      <c r="H193" s="374"/>
      <c r="I193" s="564"/>
      <c r="J193" s="374"/>
      <c r="K193" s="564"/>
      <c r="L193" s="374"/>
      <c r="M193" s="389">
        <f t="shared" si="9"/>
        <v>0</v>
      </c>
      <c r="N193" s="1365">
        <v>16</v>
      </c>
    </row>
    <row r="194" spans="1:14">
      <c r="A194" s="1364">
        <v>17</v>
      </c>
      <c r="B194" s="1362"/>
      <c r="C194" s="546"/>
      <c r="D194" s="374"/>
      <c r="E194" s="374"/>
      <c r="F194" s="340"/>
      <c r="G194" s="562"/>
      <c r="H194" s="374"/>
      <c r="I194" s="564"/>
      <c r="J194" s="374"/>
      <c r="K194" s="564"/>
      <c r="L194" s="374"/>
      <c r="M194" s="389">
        <f t="shared" si="9"/>
        <v>0</v>
      </c>
      <c r="N194" s="1365">
        <v>17</v>
      </c>
    </row>
    <row r="195" spans="1:14">
      <c r="A195" s="1364">
        <v>18</v>
      </c>
      <c r="B195" s="1362"/>
      <c r="C195" s="546"/>
      <c r="D195" s="322"/>
      <c r="E195" s="322"/>
      <c r="F195" s="321"/>
      <c r="G195" s="431"/>
      <c r="H195" s="322"/>
      <c r="I195" s="319"/>
      <c r="J195" s="322"/>
      <c r="K195" s="319"/>
      <c r="L195" s="322"/>
      <c r="M195" s="389">
        <f t="shared" si="9"/>
        <v>0</v>
      </c>
      <c r="N195" s="1365">
        <v>18</v>
      </c>
    </row>
    <row r="196" spans="1:14">
      <c r="A196" s="1364">
        <v>19</v>
      </c>
      <c r="B196" s="1362"/>
      <c r="C196" s="546"/>
      <c r="D196" s="374"/>
      <c r="E196" s="374"/>
      <c r="F196" s="340"/>
      <c r="G196" s="562"/>
      <c r="H196" s="374"/>
      <c r="I196" s="564"/>
      <c r="J196" s="374"/>
      <c r="K196" s="564"/>
      <c r="L196" s="374"/>
      <c r="M196" s="389">
        <f t="shared" si="9"/>
        <v>0</v>
      </c>
      <c r="N196" s="1365">
        <v>19</v>
      </c>
    </row>
    <row r="197" spans="1:14">
      <c r="A197" s="1346">
        <v>20</v>
      </c>
      <c r="B197" s="1362"/>
      <c r="C197" s="546"/>
      <c r="D197" s="374"/>
      <c r="E197" s="374"/>
      <c r="F197" s="340"/>
      <c r="G197" s="562"/>
      <c r="H197" s="374"/>
      <c r="I197" s="564"/>
      <c r="J197" s="374"/>
      <c r="K197" s="564"/>
      <c r="L197" s="374"/>
      <c r="M197" s="389">
        <f t="shared" si="9"/>
        <v>0</v>
      </c>
      <c r="N197" s="1365">
        <v>20</v>
      </c>
    </row>
    <row r="198" spans="1:14">
      <c r="A198" s="1364">
        <v>21</v>
      </c>
      <c r="B198" s="1362"/>
      <c r="C198" s="546"/>
      <c r="D198" s="374"/>
      <c r="E198" s="374"/>
      <c r="F198" s="340"/>
      <c r="G198" s="562"/>
      <c r="H198" s="374"/>
      <c r="I198" s="564"/>
      <c r="J198" s="374"/>
      <c r="K198" s="564"/>
      <c r="L198" s="374"/>
      <c r="M198" s="389">
        <f t="shared" si="9"/>
        <v>0</v>
      </c>
      <c r="N198" s="1365">
        <v>21</v>
      </c>
    </row>
    <row r="199" spans="1:14">
      <c r="A199" s="1364">
        <v>22</v>
      </c>
      <c r="B199" s="1362"/>
      <c r="C199" s="546"/>
      <c r="D199" s="374"/>
      <c r="E199" s="374"/>
      <c r="F199" s="340"/>
      <c r="G199" s="562"/>
      <c r="H199" s="374"/>
      <c r="I199" s="564"/>
      <c r="J199" s="374"/>
      <c r="K199" s="564"/>
      <c r="L199" s="374"/>
      <c r="M199" s="389">
        <f t="shared" si="9"/>
        <v>0</v>
      </c>
      <c r="N199" s="1365">
        <v>22</v>
      </c>
    </row>
    <row r="200" spans="1:14">
      <c r="A200" s="1364">
        <v>23</v>
      </c>
      <c r="B200" s="1362"/>
      <c r="C200" s="546"/>
      <c r="D200" s="374"/>
      <c r="E200" s="374"/>
      <c r="F200" s="340"/>
      <c r="G200" s="562"/>
      <c r="H200" s="374"/>
      <c r="I200" s="564"/>
      <c r="J200" s="374"/>
      <c r="K200" s="564"/>
      <c r="L200" s="374"/>
      <c r="M200" s="389">
        <f t="shared" si="9"/>
        <v>0</v>
      </c>
      <c r="N200" s="1365">
        <v>23</v>
      </c>
    </row>
    <row r="201" spans="1:14">
      <c r="A201" s="1364">
        <v>24</v>
      </c>
      <c r="B201" s="1362"/>
      <c r="C201" s="546"/>
      <c r="D201" s="374"/>
      <c r="E201" s="374"/>
      <c r="F201" s="340"/>
      <c r="G201" s="562"/>
      <c r="H201" s="374"/>
      <c r="I201" s="564"/>
      <c r="J201" s="374"/>
      <c r="K201" s="564"/>
      <c r="L201" s="374"/>
      <c r="M201" s="389">
        <f t="shared" si="9"/>
        <v>0</v>
      </c>
      <c r="N201" s="1365">
        <v>24</v>
      </c>
    </row>
    <row r="202" spans="1:14">
      <c r="A202" s="1364">
        <v>25</v>
      </c>
      <c r="B202" s="1362"/>
      <c r="C202" s="546"/>
      <c r="D202" s="374"/>
      <c r="E202" s="374"/>
      <c r="F202" s="340"/>
      <c r="G202" s="562"/>
      <c r="H202" s="374"/>
      <c r="I202" s="564"/>
      <c r="J202" s="374"/>
      <c r="K202" s="564"/>
      <c r="L202" s="374"/>
      <c r="M202" s="389">
        <f t="shared" si="9"/>
        <v>0</v>
      </c>
      <c r="N202" s="1365">
        <v>25</v>
      </c>
    </row>
    <row r="203" spans="1:14">
      <c r="A203" s="1364">
        <v>26</v>
      </c>
      <c r="B203" s="1362"/>
      <c r="C203" s="546"/>
      <c r="D203" s="374"/>
      <c r="E203" s="374"/>
      <c r="F203" s="340"/>
      <c r="G203" s="562"/>
      <c r="H203" s="374"/>
      <c r="I203" s="564"/>
      <c r="J203" s="374"/>
      <c r="K203" s="564"/>
      <c r="L203" s="374"/>
      <c r="M203" s="389">
        <f t="shared" si="9"/>
        <v>0</v>
      </c>
      <c r="N203" s="1365">
        <v>26</v>
      </c>
    </row>
    <row r="204" spans="1:14">
      <c r="A204" s="1364">
        <v>27</v>
      </c>
      <c r="B204" s="1362"/>
      <c r="C204" s="546"/>
      <c r="D204" s="374"/>
      <c r="E204" s="374"/>
      <c r="F204" s="340"/>
      <c r="G204" s="562"/>
      <c r="H204" s="374"/>
      <c r="I204" s="564"/>
      <c r="J204" s="374"/>
      <c r="K204" s="564"/>
      <c r="L204" s="374"/>
      <c r="M204" s="389">
        <f t="shared" si="9"/>
        <v>0</v>
      </c>
      <c r="N204" s="1365">
        <v>27</v>
      </c>
    </row>
    <row r="205" spans="1:14">
      <c r="A205" s="1364">
        <v>28</v>
      </c>
      <c r="B205" s="1362"/>
      <c r="C205" s="546"/>
      <c r="D205" s="374"/>
      <c r="E205" s="374"/>
      <c r="F205" s="340"/>
      <c r="G205" s="562"/>
      <c r="H205" s="374"/>
      <c r="I205" s="564"/>
      <c r="J205" s="374"/>
      <c r="K205" s="564"/>
      <c r="L205" s="374"/>
      <c r="M205" s="389">
        <f t="shared" si="9"/>
        <v>0</v>
      </c>
      <c r="N205" s="1365">
        <v>28</v>
      </c>
    </row>
    <row r="206" spans="1:14">
      <c r="A206" s="1364">
        <v>29</v>
      </c>
      <c r="B206" s="1362"/>
      <c r="C206" s="546"/>
      <c r="D206" s="374"/>
      <c r="E206" s="374"/>
      <c r="F206" s="340"/>
      <c r="G206" s="562"/>
      <c r="H206" s="374"/>
      <c r="I206" s="564"/>
      <c r="J206" s="374"/>
      <c r="K206" s="564"/>
      <c r="L206" s="374"/>
      <c r="M206" s="389">
        <f t="shared" si="9"/>
        <v>0</v>
      </c>
      <c r="N206" s="1365">
        <v>29</v>
      </c>
    </row>
    <row r="207" spans="1:14">
      <c r="A207" s="1364">
        <v>30</v>
      </c>
      <c r="B207" s="1362"/>
      <c r="C207" s="546"/>
      <c r="D207" s="374"/>
      <c r="E207" s="374"/>
      <c r="F207" s="340"/>
      <c r="G207" s="562"/>
      <c r="H207" s="374"/>
      <c r="I207" s="564"/>
      <c r="J207" s="374"/>
      <c r="K207" s="564"/>
      <c r="L207" s="374"/>
      <c r="M207" s="389">
        <f t="shared" si="9"/>
        <v>0</v>
      </c>
      <c r="N207" s="1365">
        <v>30</v>
      </c>
    </row>
    <row r="208" spans="1:14">
      <c r="A208" s="1364">
        <v>31</v>
      </c>
      <c r="B208" s="1362"/>
      <c r="C208" s="546"/>
      <c r="D208" s="374"/>
      <c r="E208" s="374"/>
      <c r="F208" s="340"/>
      <c r="G208" s="562"/>
      <c r="H208" s="374"/>
      <c r="I208" s="564"/>
      <c r="J208" s="374"/>
      <c r="K208" s="564"/>
      <c r="L208" s="374"/>
      <c r="M208" s="389">
        <f t="shared" si="9"/>
        <v>0</v>
      </c>
      <c r="N208" s="1365">
        <v>31</v>
      </c>
    </row>
    <row r="209" spans="1:14">
      <c r="A209" s="1364">
        <v>32</v>
      </c>
      <c r="B209" s="1362"/>
      <c r="C209" s="546"/>
      <c r="D209" s="322"/>
      <c r="E209" s="322"/>
      <c r="F209" s="321"/>
      <c r="G209" s="431"/>
      <c r="H209" s="322"/>
      <c r="I209" s="319"/>
      <c r="J209" s="322"/>
      <c r="K209" s="319"/>
      <c r="L209" s="322"/>
      <c r="M209" s="389">
        <f t="shared" si="9"/>
        <v>0</v>
      </c>
      <c r="N209" s="1365">
        <v>32</v>
      </c>
    </row>
    <row r="210" spans="1:14">
      <c r="A210" s="1364">
        <v>33</v>
      </c>
      <c r="B210" s="1362"/>
      <c r="C210" s="546"/>
      <c r="D210" s="374"/>
      <c r="E210" s="374"/>
      <c r="F210" s="340"/>
      <c r="G210" s="562"/>
      <c r="H210" s="374"/>
      <c r="I210" s="564"/>
      <c r="J210" s="374"/>
      <c r="K210" s="564"/>
      <c r="L210" s="374"/>
      <c r="M210" s="389">
        <f t="shared" si="9"/>
        <v>0</v>
      </c>
      <c r="N210" s="1365">
        <v>33</v>
      </c>
    </row>
    <row r="211" spans="1:14">
      <c r="A211" s="1364">
        <v>34</v>
      </c>
      <c r="B211" s="1362"/>
      <c r="C211" s="546"/>
      <c r="D211" s="374"/>
      <c r="E211" s="374"/>
      <c r="F211" s="340"/>
      <c r="G211" s="562"/>
      <c r="H211" s="374"/>
      <c r="I211" s="564"/>
      <c r="J211" s="374"/>
      <c r="K211" s="564"/>
      <c r="L211" s="374"/>
      <c r="M211" s="389">
        <f t="shared" si="9"/>
        <v>0</v>
      </c>
      <c r="N211" s="1365">
        <v>34</v>
      </c>
    </row>
    <row r="212" spans="1:14">
      <c r="A212" s="1364">
        <v>35</v>
      </c>
      <c r="B212" s="1362"/>
      <c r="C212" s="546"/>
      <c r="D212" s="374"/>
      <c r="E212" s="374"/>
      <c r="F212" s="340"/>
      <c r="G212" s="562"/>
      <c r="H212" s="374"/>
      <c r="I212" s="564"/>
      <c r="J212" s="374"/>
      <c r="K212" s="564"/>
      <c r="L212" s="374"/>
      <c r="M212" s="389">
        <f t="shared" si="9"/>
        <v>0</v>
      </c>
      <c r="N212" s="1365">
        <v>35</v>
      </c>
    </row>
    <row r="213" spans="1:14">
      <c r="A213" s="1364">
        <v>36</v>
      </c>
      <c r="B213" s="1362"/>
      <c r="C213" s="546"/>
      <c r="D213" s="374"/>
      <c r="E213" s="374"/>
      <c r="F213" s="340"/>
      <c r="G213" s="562"/>
      <c r="H213" s="374"/>
      <c r="I213" s="564"/>
      <c r="J213" s="374"/>
      <c r="K213" s="564"/>
      <c r="L213" s="374"/>
      <c r="M213" s="389">
        <f t="shared" si="9"/>
        <v>0</v>
      </c>
      <c r="N213" s="1365">
        <v>36</v>
      </c>
    </row>
    <row r="214" spans="1:14">
      <c r="A214" s="1364">
        <v>37</v>
      </c>
      <c r="B214" s="1362"/>
      <c r="C214" s="546"/>
      <c r="D214" s="374"/>
      <c r="E214" s="374"/>
      <c r="F214" s="340"/>
      <c r="G214" s="562"/>
      <c r="H214" s="374"/>
      <c r="I214" s="564"/>
      <c r="J214" s="374"/>
      <c r="K214" s="564"/>
      <c r="L214" s="374"/>
      <c r="M214" s="389">
        <f t="shared" si="9"/>
        <v>0</v>
      </c>
      <c r="N214" s="1365">
        <v>37</v>
      </c>
    </row>
    <row r="215" spans="1:14">
      <c r="A215" s="1364">
        <v>38</v>
      </c>
      <c r="B215" s="1362"/>
      <c r="C215" s="546"/>
      <c r="D215" s="374"/>
      <c r="E215" s="374"/>
      <c r="F215" s="340"/>
      <c r="G215" s="562"/>
      <c r="H215" s="374"/>
      <c r="I215" s="564"/>
      <c r="J215" s="374"/>
      <c r="K215" s="564"/>
      <c r="L215" s="374"/>
      <c r="M215" s="389">
        <f t="shared" si="9"/>
        <v>0</v>
      </c>
      <c r="N215" s="1365">
        <v>38</v>
      </c>
    </row>
    <row r="216" spans="1:14">
      <c r="A216" s="1364">
        <v>39</v>
      </c>
      <c r="B216" s="1362"/>
      <c r="C216" s="546"/>
      <c r="D216" s="322"/>
      <c r="E216" s="322"/>
      <c r="F216" s="321"/>
      <c r="G216" s="431"/>
      <c r="H216" s="322"/>
      <c r="I216" s="319"/>
      <c r="J216" s="322"/>
      <c r="K216" s="319"/>
      <c r="L216" s="322"/>
      <c r="M216" s="389">
        <f t="shared" si="9"/>
        <v>0</v>
      </c>
      <c r="N216" s="1365">
        <v>39</v>
      </c>
    </row>
    <row r="217" spans="1:14">
      <c r="A217" s="1346">
        <v>40</v>
      </c>
      <c r="B217" s="1362"/>
      <c r="C217" s="546"/>
      <c r="D217" s="374"/>
      <c r="E217" s="374"/>
      <c r="F217" s="340"/>
      <c r="G217" s="562"/>
      <c r="H217" s="374"/>
      <c r="I217" s="564"/>
      <c r="J217" s="374"/>
      <c r="K217" s="564"/>
      <c r="L217" s="374"/>
      <c r="M217" s="389">
        <f t="shared" si="9"/>
        <v>0</v>
      </c>
      <c r="N217" s="1357">
        <v>40</v>
      </c>
    </row>
    <row r="218" spans="1:14">
      <c r="A218" s="1364">
        <v>41</v>
      </c>
      <c r="B218" s="1362"/>
      <c r="C218" s="546"/>
      <c r="D218" s="374"/>
      <c r="E218" s="374"/>
      <c r="F218" s="340"/>
      <c r="G218" s="562"/>
      <c r="H218" s="374"/>
      <c r="I218" s="564"/>
      <c r="J218" s="374"/>
      <c r="K218" s="564"/>
      <c r="L218" s="374"/>
      <c r="M218" s="389">
        <f t="shared" si="9"/>
        <v>0</v>
      </c>
      <c r="N218" s="1365">
        <v>41</v>
      </c>
    </row>
    <row r="219" spans="1:14">
      <c r="A219" s="1364">
        <v>42</v>
      </c>
      <c r="B219" s="1362"/>
      <c r="C219" s="546"/>
      <c r="D219" s="374"/>
      <c r="E219" s="374"/>
      <c r="F219" s="340"/>
      <c r="G219" s="562"/>
      <c r="H219" s="374"/>
      <c r="I219" s="564"/>
      <c r="J219" s="374"/>
      <c r="K219" s="564"/>
      <c r="L219" s="374"/>
      <c r="M219" s="389">
        <f t="shared" si="9"/>
        <v>0</v>
      </c>
      <c r="N219" s="1365">
        <v>42</v>
      </c>
    </row>
    <row r="220" spans="1:14">
      <c r="A220" s="1364">
        <v>43</v>
      </c>
      <c r="B220" s="1362"/>
      <c r="C220" s="546"/>
      <c r="D220" s="374"/>
      <c r="E220" s="374"/>
      <c r="F220" s="340"/>
      <c r="G220" s="562"/>
      <c r="H220" s="374"/>
      <c r="I220" s="564"/>
      <c r="J220" s="374"/>
      <c r="K220" s="564"/>
      <c r="L220" s="374"/>
      <c r="M220" s="389">
        <f t="shared" si="9"/>
        <v>0</v>
      </c>
      <c r="N220" s="1365">
        <v>43</v>
      </c>
    </row>
    <row r="221" spans="1:14">
      <c r="A221" s="1364">
        <v>44</v>
      </c>
      <c r="B221" s="1362"/>
      <c r="C221" s="546"/>
      <c r="D221" s="374"/>
      <c r="E221" s="374"/>
      <c r="F221" s="340"/>
      <c r="G221" s="562"/>
      <c r="H221" s="374"/>
      <c r="I221" s="564"/>
      <c r="J221" s="374"/>
      <c r="K221" s="564"/>
      <c r="L221" s="374"/>
      <c r="M221" s="389">
        <f t="shared" si="9"/>
        <v>0</v>
      </c>
      <c r="N221" s="1365">
        <v>44</v>
      </c>
    </row>
    <row r="222" spans="1:14">
      <c r="A222" s="1364">
        <v>45</v>
      </c>
      <c r="B222" s="1362"/>
      <c r="C222" s="546"/>
      <c r="D222" s="374"/>
      <c r="E222" s="374"/>
      <c r="F222" s="340"/>
      <c r="G222" s="562"/>
      <c r="H222" s="374"/>
      <c r="I222" s="564"/>
      <c r="J222" s="374"/>
      <c r="K222" s="564"/>
      <c r="L222" s="374"/>
      <c r="M222" s="389">
        <f t="shared" si="9"/>
        <v>0</v>
      </c>
      <c r="N222" s="1365">
        <v>45</v>
      </c>
    </row>
    <row r="223" spans="1:14">
      <c r="A223" s="1364">
        <v>46</v>
      </c>
      <c r="B223" s="1362"/>
      <c r="C223" s="546"/>
      <c r="D223" s="374"/>
      <c r="E223" s="374"/>
      <c r="F223" s="340"/>
      <c r="G223" s="562"/>
      <c r="H223" s="374"/>
      <c r="I223" s="564"/>
      <c r="J223" s="374"/>
      <c r="K223" s="564"/>
      <c r="L223" s="374"/>
      <c r="M223" s="389">
        <f t="shared" si="9"/>
        <v>0</v>
      </c>
      <c r="N223" s="1365">
        <v>46</v>
      </c>
    </row>
    <row r="224" spans="1:14">
      <c r="A224" s="1364">
        <v>47</v>
      </c>
      <c r="B224" s="1362"/>
      <c r="C224" s="546"/>
      <c r="D224" s="322"/>
      <c r="E224" s="322"/>
      <c r="F224" s="321"/>
      <c r="G224" s="431"/>
      <c r="H224" s="322"/>
      <c r="I224" s="319"/>
      <c r="J224" s="322"/>
      <c r="K224" s="319"/>
      <c r="L224" s="322"/>
      <c r="M224" s="389">
        <f t="shared" si="9"/>
        <v>0</v>
      </c>
      <c r="N224" s="1365">
        <v>47</v>
      </c>
    </row>
    <row r="225" spans="1:14">
      <c r="A225" s="1364">
        <v>48</v>
      </c>
      <c r="B225" s="1362"/>
      <c r="C225" s="546"/>
      <c r="D225" s="374"/>
      <c r="E225" s="374"/>
      <c r="F225" s="340"/>
      <c r="G225" s="562"/>
      <c r="H225" s="374"/>
      <c r="I225" s="564"/>
      <c r="J225" s="374"/>
      <c r="K225" s="564"/>
      <c r="L225" s="374"/>
      <c r="M225" s="389">
        <f t="shared" si="9"/>
        <v>0</v>
      </c>
      <c r="N225" s="1365">
        <v>48</v>
      </c>
    </row>
    <row r="226" spans="1:14">
      <c r="A226" s="1364">
        <v>49</v>
      </c>
      <c r="B226" s="1362"/>
      <c r="C226" s="546"/>
      <c r="D226" s="374"/>
      <c r="E226" s="374"/>
      <c r="F226" s="340"/>
      <c r="G226" s="562"/>
      <c r="H226" s="374"/>
      <c r="I226" s="564"/>
      <c r="J226" s="374"/>
      <c r="K226" s="564"/>
      <c r="L226" s="374"/>
      <c r="M226" s="389">
        <f t="shared" si="9"/>
        <v>0</v>
      </c>
      <c r="N226" s="1365">
        <v>49</v>
      </c>
    </row>
    <row r="227" spans="1:14">
      <c r="A227" s="1364">
        <v>50</v>
      </c>
      <c r="B227" s="1362"/>
      <c r="C227" s="546"/>
      <c r="D227" s="374"/>
      <c r="E227" s="374"/>
      <c r="F227" s="340"/>
      <c r="G227" s="562"/>
      <c r="H227" s="374"/>
      <c r="I227" s="564"/>
      <c r="J227" s="374"/>
      <c r="K227" s="564"/>
      <c r="L227" s="374"/>
      <c r="M227" s="389">
        <f t="shared" si="9"/>
        <v>0</v>
      </c>
      <c r="N227" s="1365">
        <v>50</v>
      </c>
    </row>
    <row r="228" spans="1:14">
      <c r="A228" s="1364">
        <v>51</v>
      </c>
      <c r="B228" s="1362"/>
      <c r="C228" s="546"/>
      <c r="D228" s="322"/>
      <c r="E228" s="322"/>
      <c r="F228" s="321"/>
      <c r="G228" s="431"/>
      <c r="H228" s="322"/>
      <c r="I228" s="319"/>
      <c r="J228" s="322"/>
      <c r="K228" s="319"/>
      <c r="L228" s="322"/>
      <c r="M228" s="389">
        <f t="shared" si="9"/>
        <v>0</v>
      </c>
      <c r="N228" s="1365">
        <v>51</v>
      </c>
    </row>
    <row r="229" spans="1:14" ht="15.75" thickBot="1">
      <c r="A229" s="1540">
        <v>52</v>
      </c>
      <c r="B229" s="566"/>
      <c r="C229" s="1021"/>
      <c r="D229" s="567"/>
      <c r="E229" s="567"/>
      <c r="F229" s="568"/>
      <c r="G229" s="569"/>
      <c r="H229" s="567"/>
      <c r="I229" s="307"/>
      <c r="J229" s="567"/>
      <c r="K229" s="307"/>
      <c r="L229" s="567"/>
      <c r="M229" s="570">
        <f>SUM(M222:M228)</f>
        <v>0</v>
      </c>
      <c r="N229" s="1541">
        <v>52</v>
      </c>
    </row>
    <row r="231" spans="1:14">
      <c r="A231" s="12" t="s">
        <v>1847</v>
      </c>
      <c r="B231" s="12"/>
      <c r="C231" s="12"/>
      <c r="D231" s="12"/>
      <c r="E231" s="12"/>
      <c r="F231" s="12"/>
      <c r="G231" s="12" t="s">
        <v>1848</v>
      </c>
      <c r="H231" s="12"/>
      <c r="I231" s="12"/>
      <c r="J231" s="12"/>
      <c r="K231" s="12"/>
      <c r="L231" s="12"/>
      <c r="M231" s="12"/>
      <c r="N231" s="12"/>
    </row>
  </sheetData>
  <customSheetViews>
    <customSheetView guid="{98C50475-4C04-4614-833E-ABC6EEFF4E8E}" scale="85" colorId="22" showPageBreaks="1" printArea="1" topLeftCell="A144">
      <selection activeCell="A162" sqref="A162"/>
      <rowBreaks count="1" manualBreakCount="1">
        <brk id="62" max="16383" man="1"/>
      </rowBreaks>
      <colBreaks count="1" manualBreakCount="1">
        <brk id="6" max="1048575" man="1"/>
      </colBreaks>
      <pageMargins left="0.5" right="0.5" top="0.5" bottom="0.5" header="0.5" footer="0.5"/>
      <printOptions horizontalCentered="1" verticalCentered="1"/>
      <pageSetup scale="70" orientation="portrait" r:id="rId1"/>
      <headerFooter alignWithMargins="0"/>
    </customSheetView>
    <customSheetView guid="{C6EFCE4C-D5CB-4C1D-A286-0DC52BE770F9}" scale="85" colorId="22" showPageBreaks="1">
      <selection activeCell="H106" sqref="H106"/>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2"/>
      <headerFooter alignWithMargins="0"/>
    </customSheetView>
    <customSheetView guid="{4BC658A1-0B43-4474-B09F-01138A2D4649}" scale="85" colorId="22" showPageBreaks="1">
      <selection activeCell="H106" sqref="H106"/>
      <rowBreaks count="2" manualBreakCount="2">
        <brk id="62" max="16383" man="1"/>
        <brk id="127"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3"/>
      <headerFooter alignWithMargins="0"/>
    </customSheetView>
    <customSheetView guid="{615B5AE4-EF39-45E8-9166-92037A1A48C3}" scale="85" colorId="22" showPageBreaks="1" printArea="1" topLeftCell="D96">
      <selection activeCell="H106" sqref="H106"/>
      <rowBreaks count="1" manualBreakCount="1">
        <brk id="62" max="16383" man="1"/>
      </rowBreaks>
      <colBreaks count="1" manualBreakCount="1">
        <brk id="6" max="1048575" man="1"/>
      </colBreaks>
      <pageMargins left="0.5" right="0.5" top="0.5" bottom="0.5" header="0.5" footer="0.5"/>
      <printOptions horizontalCentered="1" verticalCentered="1"/>
      <pageSetup scale="70" orientation="portrait" r:id="rId4"/>
      <headerFooter alignWithMargins="0"/>
    </customSheetView>
    <customSheetView guid="{5615FF12-3AD0-401B-9520-85684B49B8C2}" scale="85" colorId="22" topLeftCell="D1">
      <selection activeCell="M43" sqref="M43"/>
      <rowBreaks count="2" manualBreakCount="2">
        <brk id="62" max="16383" man="1"/>
        <brk id="194"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5"/>
      <headerFooter alignWithMargins="0"/>
    </customSheetView>
    <customSheetView guid="{770BB473-BE5C-4268-9ADA-B2B104B49C99}" scale="85" colorId="22" showPageBreaks="1">
      <rowBreaks count="2" manualBreakCount="2">
        <brk id="62" max="16383" man="1"/>
        <brk id="127" max="16383" man="1"/>
      </rowBreaks>
      <colBreaks count="2" manualBreakCount="2">
        <brk id="6" max="1048575" man="1"/>
        <brk id="15" max="1048575" man="1"/>
      </colBreaks>
      <pageMargins left="0.5" right="0.5" top="0.5" bottom="0.5" header="0.5" footer="0.5"/>
      <printOptions horizontalCentered="1" verticalCentered="1"/>
      <pageSetup scale="70" orientation="portrait" horizontalDpi="300" verticalDpi="300" r:id="rId6"/>
      <headerFooter alignWithMargins="0"/>
    </customSheetView>
    <customSheetView guid="{2DCD765F-7FFB-4119-8ABA-95F832C93250}" scale="85" colorId="22" showPageBreaks="1" printArea="1" topLeftCell="A69">
      <selection activeCell="H106" sqref="H106"/>
      <rowBreaks count="1" manualBreakCount="1">
        <brk id="62" max="16383" man="1"/>
      </rowBreaks>
      <colBreaks count="1" manualBreakCount="1">
        <brk id="6" max="1048575" man="1"/>
      </colBreaks>
      <pageMargins left="0.5" right="0.5" top="0.5" bottom="0.5" header="0.5" footer="0.5"/>
      <printOptions horizontalCentered="1" verticalCentered="1"/>
      <pageSetup scale="70" orientation="portrait" r:id="rId7"/>
      <headerFooter alignWithMargins="0"/>
    </customSheetView>
    <customSheetView guid="{9A54DEF0-DEC4-4137-89B1-509D03916E27}" scale="85" colorId="22">
      <selection activeCell="H106" sqref="H106"/>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8"/>
      <headerFooter alignWithMargins="0"/>
    </customSheetView>
    <customSheetView guid="{3F1C1F7F-1627-415A-A980-D9471073F5DE}" scale="85" colorId="22" showPageBreaks="1">
      <selection activeCell="H106" sqref="H106"/>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9"/>
      <headerFooter alignWithMargins="0"/>
    </customSheetView>
    <customSheetView guid="{139C5046-2F46-48F5-A0B9-76AEA7D78668}" scale="85" colorId="22">
      <selection activeCell="H106" sqref="H106"/>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0"/>
      <headerFooter alignWithMargins="0"/>
    </customSheetView>
    <customSheetView guid="{B81AA01E-C0DE-4A87-A251-E1F5DB0B073A}" scale="85" colorId="22">
      <selection activeCell="H106" sqref="H106"/>
      <rowBreaks count="2" manualBreakCount="2">
        <brk id="62" max="1638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1"/>
      <headerFooter alignWithMargins="0"/>
    </customSheetView>
  </customSheetViews>
  <printOptions horizontalCentered="1" verticalCentered="1"/>
  <pageMargins left="0.5" right="0.5" top="0.5" bottom="0.5" header="0.5" footer="0.5"/>
  <pageSetup scale="70" orientation="portrait" r:id="rId12"/>
  <headerFooter alignWithMargins="0"/>
  <rowBreaks count="1" manualBreakCount="1">
    <brk id="62" max="16383" man="1"/>
  </rowBreaks>
  <colBreaks count="1" manualBreakCount="1">
    <brk id="6" max="1048575" man="1"/>
  </colBreaks>
  <drawing r:id="rId13"/>
  <legacyDrawing r:id="rId14"/>
  <mc:AlternateContent xmlns:mc="http://schemas.openxmlformats.org/markup-compatibility/2006">
    <mc:Choice Requires="x14">
      <controls>
        <mc:AlternateContent xmlns:mc="http://schemas.openxmlformats.org/markup-compatibility/2006">
          <mc:Choice Requires="x14">
            <control shapeId="47157" r:id="rId15" name="Button 53">
              <controlPr locked="0" defaultSize="0" autoFill="0" autoLine="0" autoPict="0">
                <anchor moveWithCells="1" sizeWithCells="1">
                  <from>
                    <xdr:col>2</xdr:col>
                    <xdr:colOff>1714500</xdr:colOff>
                    <xdr:row>30</xdr:row>
                    <xdr:rowOff>76200</xdr:rowOff>
                  </from>
                  <to>
                    <xdr:col>2</xdr:col>
                    <xdr:colOff>2495550</xdr:colOff>
                    <xdr:row>30</xdr:row>
                    <xdr:rowOff>76200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123"/>
  <sheetViews>
    <sheetView defaultGridColor="0" view="pageBreakPreview" topLeftCell="A59" colorId="22" zoomScale="60" zoomScaleNormal="85" workbookViewId="0">
      <selection activeCell="K102" sqref="K102"/>
    </sheetView>
  </sheetViews>
  <sheetFormatPr defaultColWidth="9.6640625" defaultRowHeight="15"/>
  <cols>
    <col min="1" max="1" width="4.6640625" style="9" customWidth="1"/>
    <col min="2" max="2" width="36.6640625" style="9" customWidth="1"/>
    <col min="3" max="3" width="10.6640625" style="9" customWidth="1"/>
    <col min="4" max="4" width="14.6640625" style="9" customWidth="1"/>
    <col min="5" max="5" width="17.6640625" style="9" customWidth="1"/>
    <col min="6" max="6" width="16.6640625" style="9" customWidth="1"/>
    <col min="7" max="16384" width="9.6640625" style="9"/>
  </cols>
  <sheetData>
    <row r="1" spans="1:9">
      <c r="A1" s="999" t="s">
        <v>2036</v>
      </c>
      <c r="B1" s="1002"/>
      <c r="C1" s="1001" t="s">
        <v>1529</v>
      </c>
      <c r="D1" s="1002"/>
      <c r="E1" s="1001" t="s">
        <v>2038</v>
      </c>
      <c r="F1" s="1003" t="s">
        <v>2039</v>
      </c>
    </row>
    <row r="2" spans="1:9">
      <c r="A2" s="72" t="str">
        <f>'Data Sheet'!$C$25</f>
        <v>Central Hudson Gas &amp; Electric</v>
      </c>
      <c r="C2" s="508" t="s">
        <v>1849</v>
      </c>
      <c r="E2" s="508" t="s">
        <v>2041</v>
      </c>
      <c r="F2" s="1007"/>
    </row>
    <row r="3" spans="1:9" ht="15" customHeight="1">
      <c r="A3" s="1004"/>
      <c r="C3" s="508" t="s">
        <v>1850</v>
      </c>
      <c r="E3" s="847" t="str">
        <f>'Data Sheet'!$C$40</f>
        <v>4/15/2015</v>
      </c>
      <c r="F3" s="1571" t="str">
        <f>'Data Sheet'!$C$38</f>
        <v>12/31/14</v>
      </c>
    </row>
    <row r="4" spans="1:9" ht="15" customHeight="1">
      <c r="A4" s="1542" t="s">
        <v>1851</v>
      </c>
      <c r="B4" s="1543"/>
      <c r="C4" s="1543"/>
      <c r="D4" s="1543"/>
      <c r="E4" s="1543"/>
      <c r="F4" s="1544"/>
    </row>
    <row r="5" spans="1:9">
      <c r="A5" s="1437"/>
      <c r="B5" s="1361"/>
      <c r="C5" s="1361"/>
      <c r="D5" s="1361"/>
      <c r="E5" s="1361"/>
      <c r="F5" s="1475"/>
    </row>
    <row r="6" spans="1:9">
      <c r="A6" s="1004"/>
      <c r="B6" s="9" t="s">
        <v>2084</v>
      </c>
      <c r="F6" s="1345"/>
    </row>
    <row r="7" spans="1:9">
      <c r="A7" s="1004"/>
      <c r="B7" s="9" t="s">
        <v>620</v>
      </c>
      <c r="F7" s="1345"/>
    </row>
    <row r="8" spans="1:9">
      <c r="A8" s="1004"/>
      <c r="B8" s="9" t="s">
        <v>2085</v>
      </c>
      <c r="F8" s="1345"/>
    </row>
    <row r="9" spans="1:9">
      <c r="A9" s="1004"/>
      <c r="B9" s="9" t="s">
        <v>243</v>
      </c>
      <c r="F9" s="1345"/>
    </row>
    <row r="10" spans="1:9">
      <c r="A10" s="1004"/>
      <c r="B10" s="9" t="s">
        <v>1663</v>
      </c>
      <c r="F10" s="1345" t="s">
        <v>2025</v>
      </c>
      <c r="G10" s="9" t="s">
        <v>2025</v>
      </c>
      <c r="H10" s="9" t="s">
        <v>2025</v>
      </c>
      <c r="I10" s="9" t="s">
        <v>2025</v>
      </c>
    </row>
    <row r="11" spans="1:9">
      <c r="A11" s="1004"/>
      <c r="F11" s="1345"/>
    </row>
    <row r="12" spans="1:9">
      <c r="A12" s="1360"/>
      <c r="B12" s="1362"/>
      <c r="C12" s="1476" t="s">
        <v>1664</v>
      </c>
      <c r="D12" s="1435"/>
      <c r="E12" s="1362"/>
      <c r="F12" s="1443"/>
    </row>
    <row r="13" spans="1:9">
      <c r="A13" s="1346"/>
      <c r="B13" s="1445" t="s">
        <v>1665</v>
      </c>
      <c r="C13" s="1445" t="s">
        <v>213</v>
      </c>
      <c r="D13" s="1445" t="s">
        <v>2079</v>
      </c>
      <c r="E13" s="1445" t="s">
        <v>624</v>
      </c>
      <c r="F13" s="1357" t="s">
        <v>3623</v>
      </c>
    </row>
    <row r="14" spans="1:9">
      <c r="A14" s="1346" t="s">
        <v>659</v>
      </c>
      <c r="B14" s="1445" t="s">
        <v>1912</v>
      </c>
      <c r="C14" s="1445" t="s">
        <v>2522</v>
      </c>
      <c r="D14" s="508"/>
      <c r="E14" s="508"/>
      <c r="F14" s="1357" t="s">
        <v>2846</v>
      </c>
    </row>
    <row r="15" spans="1:9">
      <c r="A15" s="1364" t="s">
        <v>1666</v>
      </c>
      <c r="B15" s="1448" t="s">
        <v>4019</v>
      </c>
      <c r="C15" s="1452" t="s">
        <v>3424</v>
      </c>
      <c r="D15" s="1452" t="s">
        <v>3425</v>
      </c>
      <c r="E15" s="1452" t="s">
        <v>3426</v>
      </c>
      <c r="F15" s="1365" t="s">
        <v>629</v>
      </c>
    </row>
    <row r="16" spans="1:9">
      <c r="A16" s="1346">
        <v>1</v>
      </c>
      <c r="B16" s="508" t="s">
        <v>4634</v>
      </c>
      <c r="C16" s="508"/>
      <c r="D16" s="383"/>
      <c r="E16" s="383">
        <v>62296</v>
      </c>
      <c r="F16" s="338">
        <v>159789</v>
      </c>
    </row>
    <row r="17" spans="1:6">
      <c r="A17" s="1346">
        <v>2</v>
      </c>
      <c r="B17" s="508" t="s">
        <v>4635</v>
      </c>
      <c r="C17" s="508"/>
      <c r="D17" s="378"/>
      <c r="E17" s="378">
        <v>9344</v>
      </c>
      <c r="F17" s="339">
        <v>26347</v>
      </c>
    </row>
    <row r="18" spans="1:6">
      <c r="A18" s="1346">
        <v>3</v>
      </c>
      <c r="B18" s="508" t="s">
        <v>4637</v>
      </c>
      <c r="C18" s="508"/>
      <c r="D18" s="378">
        <v>7492</v>
      </c>
      <c r="E18" s="378">
        <v>168029</v>
      </c>
      <c r="F18" s="339">
        <v>352571</v>
      </c>
    </row>
    <row r="19" spans="1:6">
      <c r="A19" s="1346">
        <v>4</v>
      </c>
      <c r="B19" s="508" t="s">
        <v>4638</v>
      </c>
      <c r="C19" s="508"/>
      <c r="D19" s="378">
        <v>4068</v>
      </c>
      <c r="E19" s="378">
        <v>20016</v>
      </c>
      <c r="F19" s="339">
        <v>34278</v>
      </c>
    </row>
    <row r="20" spans="1:6">
      <c r="A20" s="1346">
        <v>5</v>
      </c>
      <c r="B20" s="508" t="s">
        <v>4676</v>
      </c>
      <c r="C20" s="508"/>
      <c r="D20" s="378">
        <v>43287750</v>
      </c>
      <c r="E20" s="378">
        <v>43287750</v>
      </c>
      <c r="F20" s="339">
        <v>0</v>
      </c>
    </row>
    <row r="21" spans="1:6">
      <c r="A21" s="1346">
        <v>6</v>
      </c>
      <c r="B21" s="508" t="s">
        <v>4640</v>
      </c>
      <c r="C21" s="508"/>
      <c r="D21" s="378">
        <v>47187984</v>
      </c>
      <c r="E21" s="378">
        <v>47144973</v>
      </c>
      <c r="F21" s="339">
        <v>5961933</v>
      </c>
    </row>
    <row r="22" spans="1:6">
      <c r="A22" s="1346">
        <v>7</v>
      </c>
      <c r="B22" s="508" t="s">
        <v>4668</v>
      </c>
      <c r="C22" s="508"/>
      <c r="D22" s="378"/>
      <c r="E22" s="378"/>
      <c r="F22" s="339">
        <v>1586161</v>
      </c>
    </row>
    <row r="23" spans="1:6">
      <c r="A23" s="1346">
        <v>8</v>
      </c>
      <c r="B23" s="508" t="s">
        <v>4669</v>
      </c>
      <c r="C23" s="508"/>
      <c r="D23" s="378"/>
      <c r="E23" s="378">
        <v>47058</v>
      </c>
      <c r="F23" s="339">
        <v>69492</v>
      </c>
    </row>
    <row r="24" spans="1:6">
      <c r="A24" s="1346">
        <v>9</v>
      </c>
      <c r="B24" s="508" t="s">
        <v>4670</v>
      </c>
      <c r="C24" s="508"/>
      <c r="D24" s="378"/>
      <c r="E24" s="378">
        <v>428004</v>
      </c>
      <c r="F24" s="339">
        <v>1160007</v>
      </c>
    </row>
    <row r="25" spans="1:6">
      <c r="A25" s="1346">
        <v>10</v>
      </c>
      <c r="B25" s="508" t="s">
        <v>4639</v>
      </c>
      <c r="C25" s="508"/>
      <c r="D25" s="378">
        <v>130000</v>
      </c>
      <c r="E25" s="378">
        <v>404470</v>
      </c>
      <c r="F25" s="339">
        <v>404070</v>
      </c>
    </row>
    <row r="26" spans="1:6">
      <c r="A26" s="1346">
        <v>11</v>
      </c>
      <c r="B26" s="508" t="s">
        <v>4671</v>
      </c>
      <c r="C26" s="508"/>
      <c r="D26" s="378">
        <v>1570</v>
      </c>
      <c r="E26" s="378">
        <v>891</v>
      </c>
      <c r="F26" s="339">
        <v>0</v>
      </c>
    </row>
    <row r="27" spans="1:6">
      <c r="A27" s="1346">
        <v>12</v>
      </c>
      <c r="B27" s="508" t="s">
        <v>4672</v>
      </c>
      <c r="C27" s="508"/>
      <c r="D27" s="378">
        <v>57500</v>
      </c>
      <c r="E27" s="378"/>
      <c r="F27" s="339">
        <v>1136200</v>
      </c>
    </row>
    <row r="28" spans="1:6">
      <c r="A28" s="1346">
        <v>13</v>
      </c>
      <c r="B28" s="508" t="s">
        <v>4641</v>
      </c>
      <c r="C28" s="508"/>
      <c r="D28" s="378">
        <v>387500</v>
      </c>
      <c r="E28" s="378">
        <v>977828</v>
      </c>
      <c r="F28" s="339">
        <v>11520456</v>
      </c>
    </row>
    <row r="29" spans="1:6">
      <c r="A29" s="1346">
        <v>14</v>
      </c>
      <c r="B29" s="508" t="s">
        <v>4642</v>
      </c>
      <c r="C29" s="508"/>
      <c r="D29" s="378"/>
      <c r="E29" s="378">
        <v>475560</v>
      </c>
      <c r="F29" s="339">
        <v>1881277</v>
      </c>
    </row>
    <row r="30" spans="1:6">
      <c r="A30" s="1346">
        <v>15</v>
      </c>
      <c r="B30" s="508" t="s">
        <v>4636</v>
      </c>
      <c r="C30" s="508"/>
      <c r="D30" s="378"/>
      <c r="E30" s="378">
        <v>69276</v>
      </c>
      <c r="F30" s="339">
        <v>103914</v>
      </c>
    </row>
    <row r="31" spans="1:6">
      <c r="A31" s="1346">
        <v>16</v>
      </c>
      <c r="B31" s="508" t="s">
        <v>4643</v>
      </c>
      <c r="C31" s="508"/>
      <c r="D31" s="378">
        <v>1003900</v>
      </c>
      <c r="E31" s="378">
        <v>1378800</v>
      </c>
      <c r="F31" s="339">
        <v>3749000</v>
      </c>
    </row>
    <row r="32" spans="1:6">
      <c r="A32" s="1346">
        <v>17</v>
      </c>
      <c r="B32" s="508" t="s">
        <v>4644</v>
      </c>
      <c r="C32" s="508"/>
      <c r="D32" s="378">
        <v>208600</v>
      </c>
      <c r="E32" s="378">
        <v>320600</v>
      </c>
      <c r="F32" s="339">
        <v>678700</v>
      </c>
    </row>
    <row r="33" spans="1:6">
      <c r="A33" s="1346">
        <v>18</v>
      </c>
      <c r="B33" s="508" t="s">
        <v>4645</v>
      </c>
      <c r="C33" s="508"/>
      <c r="D33" s="378">
        <v>72374</v>
      </c>
      <c r="E33" s="378">
        <v>517866</v>
      </c>
      <c r="F33" s="339">
        <v>1381237</v>
      </c>
    </row>
    <row r="34" spans="1:6">
      <c r="A34" s="1346">
        <v>19</v>
      </c>
      <c r="B34" s="508" t="s">
        <v>4646</v>
      </c>
      <c r="C34" s="508"/>
      <c r="D34" s="378">
        <v>743383</v>
      </c>
      <c r="E34" s="378">
        <v>94676</v>
      </c>
      <c r="F34" s="339">
        <v>-197077</v>
      </c>
    </row>
    <row r="35" spans="1:6">
      <c r="A35" s="1346">
        <v>20</v>
      </c>
      <c r="B35" s="508" t="s">
        <v>4673</v>
      </c>
      <c r="C35" s="508"/>
      <c r="D35" s="378">
        <v>15405</v>
      </c>
      <c r="E35" s="378">
        <v>486950</v>
      </c>
      <c r="F35" s="339">
        <v>2450373</v>
      </c>
    </row>
    <row r="36" spans="1:6">
      <c r="A36" s="1346">
        <v>21</v>
      </c>
      <c r="B36" s="508" t="s">
        <v>4674</v>
      </c>
      <c r="C36" s="508"/>
      <c r="D36" s="378">
        <v>4095</v>
      </c>
      <c r="E36" s="378">
        <v>130032</v>
      </c>
      <c r="F36" s="339">
        <v>661808</v>
      </c>
    </row>
    <row r="37" spans="1:6">
      <c r="A37" s="1346">
        <v>22</v>
      </c>
      <c r="B37" s="508" t="s">
        <v>4647</v>
      </c>
      <c r="C37" s="508"/>
      <c r="D37" s="378"/>
      <c r="E37" s="378">
        <v>180607</v>
      </c>
      <c r="F37" s="339">
        <v>514554</v>
      </c>
    </row>
    <row r="38" spans="1:6">
      <c r="A38" s="1346">
        <v>23</v>
      </c>
      <c r="B38" s="508" t="s">
        <v>4648</v>
      </c>
      <c r="C38" s="508"/>
      <c r="D38" s="378">
        <v>40198</v>
      </c>
      <c r="E38" s="378">
        <v>91877</v>
      </c>
      <c r="F38" s="339">
        <v>147135</v>
      </c>
    </row>
    <row r="39" spans="1:6">
      <c r="A39" s="1346">
        <v>24</v>
      </c>
      <c r="B39" s="508" t="s">
        <v>4677</v>
      </c>
      <c r="C39" s="508"/>
      <c r="D39" s="378">
        <v>901407</v>
      </c>
      <c r="E39" s="378">
        <v>12234109</v>
      </c>
      <c r="F39" s="339">
        <v>20638255</v>
      </c>
    </row>
    <row r="40" spans="1:6">
      <c r="A40" s="1346">
        <v>25</v>
      </c>
      <c r="B40" s="508" t="s">
        <v>4651</v>
      </c>
      <c r="C40" s="508"/>
      <c r="D40" s="378">
        <v>472065</v>
      </c>
      <c r="E40" s="378">
        <v>6266011</v>
      </c>
      <c r="F40" s="339">
        <v>20991239</v>
      </c>
    </row>
    <row r="41" spans="1:6">
      <c r="A41" s="1346">
        <v>26</v>
      </c>
      <c r="B41" s="508" t="s">
        <v>4675</v>
      </c>
      <c r="C41" s="508"/>
      <c r="D41" s="378">
        <v>16444514</v>
      </c>
      <c r="E41" s="378">
        <v>860592</v>
      </c>
      <c r="F41" s="339">
        <v>26700690</v>
      </c>
    </row>
    <row r="42" spans="1:6">
      <c r="A42" s="1346">
        <v>27</v>
      </c>
      <c r="B42" s="508" t="s">
        <v>4649</v>
      </c>
      <c r="C42" s="508"/>
      <c r="D42" s="378">
        <v>47160</v>
      </c>
      <c r="E42" s="378"/>
      <c r="F42" s="339">
        <v>254012</v>
      </c>
    </row>
    <row r="43" spans="1:6">
      <c r="A43" s="1346">
        <v>28</v>
      </c>
      <c r="B43" s="508" t="s">
        <v>4652</v>
      </c>
      <c r="C43" s="508"/>
      <c r="D43" s="378">
        <v>581160</v>
      </c>
      <c r="E43" s="378">
        <v>347160</v>
      </c>
      <c r="F43" s="339">
        <v>6270930</v>
      </c>
    </row>
    <row r="44" spans="1:6">
      <c r="A44" s="1346">
        <v>29</v>
      </c>
      <c r="B44" s="508" t="s">
        <v>4653</v>
      </c>
      <c r="C44" s="508"/>
      <c r="D44" s="378"/>
      <c r="E44" s="378"/>
      <c r="F44" s="339">
        <v>208579</v>
      </c>
    </row>
    <row r="45" spans="1:6">
      <c r="A45" s="1346">
        <v>30</v>
      </c>
      <c r="B45" s="508" t="s">
        <v>4654</v>
      </c>
      <c r="C45" s="508"/>
      <c r="D45" s="378"/>
      <c r="E45" s="378">
        <v>180</v>
      </c>
      <c r="F45" s="339">
        <v>5669</v>
      </c>
    </row>
    <row r="46" spans="1:6">
      <c r="A46" s="1346">
        <v>31</v>
      </c>
      <c r="B46" s="508" t="s">
        <v>4655</v>
      </c>
      <c r="C46" s="508"/>
      <c r="D46" s="378">
        <v>5670036</v>
      </c>
      <c r="E46" s="378">
        <v>5785378</v>
      </c>
      <c r="F46" s="339">
        <v>3971</v>
      </c>
    </row>
    <row r="47" spans="1:6">
      <c r="A47" s="1346">
        <v>32</v>
      </c>
      <c r="B47" s="508" t="s">
        <v>4656</v>
      </c>
      <c r="C47" s="508"/>
      <c r="D47" s="378">
        <v>15127674</v>
      </c>
      <c r="E47" s="378">
        <v>15940854</v>
      </c>
      <c r="F47" s="339">
        <v>5135860</v>
      </c>
    </row>
    <row r="48" spans="1:6">
      <c r="A48" s="1346">
        <v>33</v>
      </c>
      <c r="B48" s="508" t="s">
        <v>4657</v>
      </c>
      <c r="C48" s="508"/>
      <c r="D48" s="378">
        <v>51218868</v>
      </c>
      <c r="E48" s="378">
        <v>41042648</v>
      </c>
      <c r="F48" s="339">
        <v>0</v>
      </c>
    </row>
    <row r="49" spans="1:10">
      <c r="A49" s="1346">
        <v>34</v>
      </c>
      <c r="B49" s="508" t="s">
        <v>4659</v>
      </c>
      <c r="C49" s="508"/>
      <c r="D49" s="378">
        <v>86000</v>
      </c>
      <c r="E49" s="378">
        <v>1095000</v>
      </c>
      <c r="F49" s="339">
        <v>1115000</v>
      </c>
    </row>
    <row r="50" spans="1:10">
      <c r="A50" s="1346">
        <v>35</v>
      </c>
      <c r="B50" s="508" t="s">
        <v>4660</v>
      </c>
      <c r="C50" s="508"/>
      <c r="D50" s="378"/>
      <c r="E50" s="378">
        <v>6816</v>
      </c>
      <c r="F50" s="339">
        <v>17040</v>
      </c>
      <c r="J50" s="9" t="s">
        <v>2025</v>
      </c>
    </row>
    <row r="51" spans="1:10">
      <c r="A51" s="1346">
        <v>36</v>
      </c>
      <c r="B51" s="508" t="s">
        <v>4650</v>
      </c>
      <c r="C51" s="508"/>
      <c r="D51" s="378"/>
      <c r="E51" s="378"/>
      <c r="F51" s="339">
        <v>11860747</v>
      </c>
    </row>
    <row r="52" spans="1:10">
      <c r="A52" s="1346">
        <v>37</v>
      </c>
      <c r="B52" s="508" t="s">
        <v>4658</v>
      </c>
      <c r="C52" s="508"/>
      <c r="D52" s="378"/>
      <c r="E52" s="378"/>
      <c r="F52" s="339">
        <v>3008526</v>
      </c>
    </row>
    <row r="53" spans="1:10">
      <c r="A53" s="1346">
        <v>38</v>
      </c>
      <c r="B53" s="508" t="s">
        <v>4664</v>
      </c>
      <c r="C53" s="508"/>
      <c r="D53" s="378"/>
      <c r="E53" s="378">
        <v>762756</v>
      </c>
      <c r="F53" s="339">
        <v>1144134</v>
      </c>
    </row>
    <row r="54" spans="1:10">
      <c r="A54" s="1346">
        <v>39</v>
      </c>
      <c r="B54" s="508" t="s">
        <v>4665</v>
      </c>
      <c r="C54" s="508"/>
      <c r="D54" s="378"/>
      <c r="E54" s="378">
        <v>193476</v>
      </c>
      <c r="F54" s="339">
        <v>290214</v>
      </c>
    </row>
    <row r="55" spans="1:10">
      <c r="A55" s="1346">
        <v>40</v>
      </c>
      <c r="B55" s="508" t="s">
        <v>630</v>
      </c>
      <c r="C55" s="508"/>
      <c r="D55" s="378">
        <f>+D120</f>
        <v>417978016</v>
      </c>
      <c r="E55" s="378">
        <f>+E120</f>
        <v>418372706</v>
      </c>
      <c r="F55" s="339">
        <f>+F120</f>
        <v>32459591</v>
      </c>
    </row>
    <row r="56" spans="1:10" ht="15.75" thickBot="1">
      <c r="A56" s="1493">
        <v>41</v>
      </c>
      <c r="B56" s="1545" t="s">
        <v>1667</v>
      </c>
      <c r="C56" s="1546"/>
      <c r="D56" s="329">
        <f>SUM(D16:D55)</f>
        <v>601678719</v>
      </c>
      <c r="E56" s="329">
        <f>SUM(E16:E55)</f>
        <v>599204589</v>
      </c>
      <c r="F56" s="327">
        <f>SUM(F16:F55)</f>
        <v>163886682</v>
      </c>
    </row>
    <row r="57" spans="1:10">
      <c r="A57" s="9" t="s">
        <v>2025</v>
      </c>
    </row>
    <row r="58" spans="1:10">
      <c r="A58" s="1523" t="s">
        <v>1153</v>
      </c>
      <c r="B58" s="1523"/>
      <c r="C58" s="1523"/>
      <c r="E58" s="12" t="s">
        <v>1668</v>
      </c>
      <c r="F58" s="12"/>
    </row>
    <row r="59" spans="1:10">
      <c r="A59" s="12" t="s">
        <v>1669</v>
      </c>
      <c r="B59" s="12"/>
      <c r="C59" s="12"/>
      <c r="D59" s="12"/>
      <c r="E59" s="12"/>
      <c r="F59" s="12"/>
      <c r="G59" s="9" t="s">
        <v>2025</v>
      </c>
    </row>
    <row r="60" spans="1:10">
      <c r="A60" s="13"/>
      <c r="B60" s="1528"/>
    </row>
    <row r="62" spans="1:10" ht="15.75">
      <c r="A62" s="1344" t="s">
        <v>652</v>
      </c>
      <c r="B62" s="12"/>
      <c r="C62" s="12"/>
      <c r="D62" s="12"/>
      <c r="E62" s="12"/>
      <c r="F62" s="12"/>
    </row>
    <row r="64" spans="1:10" ht="15.75" thickBot="1">
      <c r="A64" s="9" t="str">
        <f>'Data Sheet'!$C$25</f>
        <v>Central Hudson Gas &amp; Electric</v>
      </c>
      <c r="E64" s="1340"/>
      <c r="F64" s="1577" t="str">
        <f>'Data Sheet'!$C$38</f>
        <v>12/31/14</v>
      </c>
    </row>
    <row r="65" spans="1:6">
      <c r="A65" s="999"/>
      <c r="B65" s="1002"/>
      <c r="C65" s="1002"/>
      <c r="D65" s="1002"/>
      <c r="E65" s="1002"/>
      <c r="F65" s="1342"/>
    </row>
    <row r="66" spans="1:6">
      <c r="A66" s="1458" t="s">
        <v>1851</v>
      </c>
      <c r="B66" s="12"/>
      <c r="C66" s="12"/>
      <c r="D66" s="12"/>
      <c r="E66" s="12"/>
      <c r="F66" s="1016"/>
    </row>
    <row r="67" spans="1:6">
      <c r="A67" s="1008"/>
      <c r="B67" s="546"/>
      <c r="C67" s="546"/>
      <c r="D67" s="546"/>
      <c r="E67" s="546"/>
      <c r="F67" s="1347"/>
    </row>
    <row r="68" spans="1:6">
      <c r="A68" s="1360"/>
      <c r="B68" s="1362"/>
      <c r="C68" s="1476" t="s">
        <v>1664</v>
      </c>
      <c r="D68" s="1435"/>
      <c r="E68" s="1362"/>
      <c r="F68" s="1443"/>
    </row>
    <row r="69" spans="1:6">
      <c r="A69" s="1346"/>
      <c r="B69" s="1445" t="s">
        <v>1665</v>
      </c>
      <c r="C69" s="1445" t="s">
        <v>213</v>
      </c>
      <c r="D69" s="1445" t="s">
        <v>2079</v>
      </c>
      <c r="E69" s="1445" t="s">
        <v>624</v>
      </c>
      <c r="F69" s="1357" t="s">
        <v>3623</v>
      </c>
    </row>
    <row r="70" spans="1:6">
      <c r="A70" s="1346" t="s">
        <v>659</v>
      </c>
      <c r="B70" s="1445" t="s">
        <v>1912</v>
      </c>
      <c r="C70" s="1445" t="s">
        <v>2522</v>
      </c>
      <c r="D70" s="508"/>
      <c r="E70" s="508"/>
      <c r="F70" s="1357" t="s">
        <v>2846</v>
      </c>
    </row>
    <row r="71" spans="1:6">
      <c r="A71" s="1364" t="s">
        <v>1666</v>
      </c>
      <c r="B71" s="1448" t="s">
        <v>4019</v>
      </c>
      <c r="C71" s="1452" t="s">
        <v>3424</v>
      </c>
      <c r="D71" s="1452" t="s">
        <v>3425</v>
      </c>
      <c r="E71" s="1452" t="s">
        <v>3426</v>
      </c>
      <c r="F71" s="1365" t="s">
        <v>629</v>
      </c>
    </row>
    <row r="72" spans="1:6">
      <c r="A72" s="1346">
        <v>1</v>
      </c>
      <c r="B72" s="1348" t="s">
        <v>4666</v>
      </c>
      <c r="C72" s="508"/>
      <c r="D72" s="383"/>
      <c r="E72" s="383">
        <v>1572504</v>
      </c>
      <c r="F72" s="338">
        <v>2358756</v>
      </c>
    </row>
    <row r="73" spans="1:6">
      <c r="A73" s="1346">
        <v>2</v>
      </c>
      <c r="B73" s="1348" t="s">
        <v>4667</v>
      </c>
      <c r="C73" s="508"/>
      <c r="D73" s="378"/>
      <c r="E73" s="378">
        <v>277500</v>
      </c>
      <c r="F73" s="339">
        <v>416250</v>
      </c>
    </row>
    <row r="74" spans="1:6">
      <c r="A74" s="1346">
        <v>3</v>
      </c>
      <c r="B74" s="508" t="s">
        <v>4661</v>
      </c>
      <c r="C74" s="508"/>
      <c r="D74" s="378">
        <v>417963900</v>
      </c>
      <c r="E74" s="378">
        <v>414391500</v>
      </c>
      <c r="F74" s="339">
        <v>24179800</v>
      </c>
    </row>
    <row r="75" spans="1:6">
      <c r="A75" s="1346">
        <v>4</v>
      </c>
      <c r="B75" s="508" t="s">
        <v>4662</v>
      </c>
      <c r="C75" s="508"/>
      <c r="D75" s="378"/>
      <c r="E75" s="378">
        <v>1899693</v>
      </c>
      <c r="F75" s="339">
        <v>5080873</v>
      </c>
    </row>
    <row r="76" spans="1:6">
      <c r="A76" s="1346">
        <v>5</v>
      </c>
      <c r="B76" s="508" t="s">
        <v>4663</v>
      </c>
      <c r="C76" s="508"/>
      <c r="D76" s="378">
        <v>14116</v>
      </c>
      <c r="E76" s="378">
        <v>231509</v>
      </c>
      <c r="F76" s="339">
        <v>423912</v>
      </c>
    </row>
    <row r="77" spans="1:6">
      <c r="A77" s="1346">
        <v>6</v>
      </c>
      <c r="B77" s="508"/>
      <c r="C77" s="508"/>
      <c r="D77" s="378"/>
      <c r="E77" s="378"/>
      <c r="F77" s="339"/>
    </row>
    <row r="78" spans="1:6">
      <c r="A78" s="1346">
        <v>7</v>
      </c>
      <c r="B78" s="508"/>
      <c r="C78" s="508"/>
      <c r="D78" s="378"/>
      <c r="E78" s="378"/>
      <c r="F78" s="339"/>
    </row>
    <row r="79" spans="1:6">
      <c r="A79" s="1346">
        <v>8</v>
      </c>
      <c r="B79" s="508"/>
      <c r="C79" s="508"/>
      <c r="D79" s="378"/>
      <c r="E79" s="378"/>
      <c r="F79" s="339"/>
    </row>
    <row r="80" spans="1:6">
      <c r="A80" s="1346">
        <v>9</v>
      </c>
      <c r="B80" s="508"/>
      <c r="C80" s="508"/>
      <c r="D80" s="378"/>
      <c r="E80" s="378"/>
      <c r="F80" s="339"/>
    </row>
    <row r="81" spans="1:6">
      <c r="A81" s="1346">
        <v>10</v>
      </c>
      <c r="B81" s="508"/>
      <c r="C81" s="571"/>
      <c r="D81" s="378"/>
      <c r="E81" s="378"/>
      <c r="F81" s="339"/>
    </row>
    <row r="82" spans="1:6">
      <c r="A82" s="1346">
        <v>11</v>
      </c>
      <c r="B82" s="508"/>
      <c r="C82" s="508"/>
      <c r="D82" s="378"/>
      <c r="E82" s="378"/>
      <c r="F82" s="339"/>
    </row>
    <row r="83" spans="1:6">
      <c r="A83" s="1346">
        <v>12</v>
      </c>
      <c r="B83" s="508"/>
      <c r="C83" s="508"/>
      <c r="D83" s="378"/>
      <c r="E83" s="378"/>
      <c r="F83" s="339"/>
    </row>
    <row r="84" spans="1:6">
      <c r="A84" s="1346">
        <v>13</v>
      </c>
      <c r="B84" s="508"/>
      <c r="C84" s="508"/>
      <c r="D84" s="378"/>
      <c r="E84" s="378"/>
      <c r="F84" s="339"/>
    </row>
    <row r="85" spans="1:6">
      <c r="A85" s="1346">
        <v>14</v>
      </c>
      <c r="B85" s="508"/>
      <c r="C85" s="508"/>
      <c r="D85" s="378"/>
      <c r="E85" s="378"/>
      <c r="F85" s="339"/>
    </row>
    <row r="86" spans="1:6">
      <c r="A86" s="1346">
        <v>15</v>
      </c>
      <c r="B86" s="508"/>
      <c r="C86" s="508"/>
      <c r="D86" s="378"/>
      <c r="E86" s="378"/>
      <c r="F86" s="339"/>
    </row>
    <row r="87" spans="1:6">
      <c r="A87" s="1346">
        <v>16</v>
      </c>
      <c r="B87" s="508"/>
      <c r="C87" s="508"/>
      <c r="D87" s="378"/>
      <c r="E87" s="378"/>
      <c r="F87" s="339"/>
    </row>
    <row r="88" spans="1:6">
      <c r="A88" s="1346">
        <v>17</v>
      </c>
      <c r="B88" s="508"/>
      <c r="C88" s="508"/>
      <c r="D88" s="378"/>
      <c r="E88" s="378"/>
      <c r="F88" s="339"/>
    </row>
    <row r="89" spans="1:6">
      <c r="A89" s="1346">
        <v>18</v>
      </c>
      <c r="B89" s="508"/>
      <c r="C89" s="508"/>
      <c r="D89" s="378"/>
      <c r="E89" s="378"/>
      <c r="F89" s="339"/>
    </row>
    <row r="90" spans="1:6">
      <c r="A90" s="1346">
        <v>19</v>
      </c>
      <c r="B90" s="508"/>
      <c r="C90" s="508"/>
      <c r="D90" s="378"/>
      <c r="E90" s="378"/>
      <c r="F90" s="339"/>
    </row>
    <row r="91" spans="1:6">
      <c r="A91" s="1346">
        <v>20</v>
      </c>
      <c r="B91" s="508"/>
      <c r="C91" s="508"/>
      <c r="D91" s="378"/>
      <c r="E91" s="378"/>
      <c r="F91" s="339"/>
    </row>
    <row r="92" spans="1:6">
      <c r="A92" s="1346">
        <v>21</v>
      </c>
      <c r="B92" s="508"/>
      <c r="C92" s="508"/>
      <c r="D92" s="378"/>
      <c r="E92" s="378"/>
      <c r="F92" s="339"/>
    </row>
    <row r="93" spans="1:6">
      <c r="A93" s="1346">
        <v>22</v>
      </c>
      <c r="B93" s="508"/>
      <c r="C93" s="508"/>
      <c r="D93" s="378"/>
      <c r="E93" s="378"/>
      <c r="F93" s="339"/>
    </row>
    <row r="94" spans="1:6">
      <c r="A94" s="1346">
        <v>23</v>
      </c>
      <c r="B94" s="508"/>
      <c r="C94" s="508"/>
      <c r="D94" s="378"/>
      <c r="E94" s="378"/>
      <c r="F94" s="339"/>
    </row>
    <row r="95" spans="1:6">
      <c r="A95" s="1346">
        <v>24</v>
      </c>
      <c r="B95" s="508"/>
      <c r="C95" s="508"/>
      <c r="D95" s="378"/>
      <c r="E95" s="378"/>
      <c r="F95" s="339"/>
    </row>
    <row r="96" spans="1:6">
      <c r="A96" s="1346">
        <v>25</v>
      </c>
      <c r="B96" s="508"/>
      <c r="C96" s="508"/>
      <c r="D96" s="378"/>
      <c r="E96" s="378"/>
      <c r="F96" s="339"/>
    </row>
    <row r="97" spans="1:6">
      <c r="A97" s="1346">
        <v>26</v>
      </c>
      <c r="B97" s="508"/>
      <c r="C97" s="508"/>
      <c r="D97" s="378"/>
      <c r="E97" s="378"/>
      <c r="F97" s="339"/>
    </row>
    <row r="98" spans="1:6">
      <c r="A98" s="1346">
        <v>27</v>
      </c>
      <c r="B98" s="508"/>
      <c r="C98" s="508"/>
      <c r="D98" s="378"/>
      <c r="E98" s="378"/>
      <c r="F98" s="339"/>
    </row>
    <row r="99" spans="1:6">
      <c r="A99" s="1346">
        <v>28</v>
      </c>
      <c r="B99" s="508"/>
      <c r="C99" s="508"/>
      <c r="D99" s="378"/>
      <c r="E99" s="378"/>
      <c r="F99" s="339"/>
    </row>
    <row r="100" spans="1:6">
      <c r="A100" s="1346">
        <v>29</v>
      </c>
      <c r="B100" s="508"/>
      <c r="C100" s="508"/>
      <c r="D100" s="378"/>
      <c r="E100" s="378"/>
      <c r="F100" s="339"/>
    </row>
    <row r="101" spans="1:6">
      <c r="A101" s="1346">
        <v>30</v>
      </c>
      <c r="B101" s="508"/>
      <c r="C101" s="508"/>
      <c r="D101" s="378"/>
      <c r="E101" s="378"/>
      <c r="F101" s="339"/>
    </row>
    <row r="102" spans="1:6">
      <c r="A102" s="1346">
        <v>31</v>
      </c>
      <c r="B102" s="508"/>
      <c r="C102" s="508"/>
      <c r="D102" s="378"/>
      <c r="E102" s="378"/>
      <c r="F102" s="339"/>
    </row>
    <row r="103" spans="1:6">
      <c r="A103" s="1346">
        <v>32</v>
      </c>
      <c r="B103" s="508"/>
      <c r="C103" s="508"/>
      <c r="D103" s="378"/>
      <c r="E103" s="378"/>
      <c r="F103" s="339"/>
    </row>
    <row r="104" spans="1:6">
      <c r="A104" s="1346">
        <v>33</v>
      </c>
      <c r="B104" s="508"/>
      <c r="C104" s="508"/>
      <c r="D104" s="378"/>
      <c r="E104" s="378"/>
      <c r="F104" s="339"/>
    </row>
    <row r="105" spans="1:6">
      <c r="A105" s="1354">
        <v>34</v>
      </c>
      <c r="B105" s="1348"/>
      <c r="C105" s="1005"/>
      <c r="D105" s="388"/>
      <c r="E105" s="430"/>
      <c r="F105" s="339"/>
    </row>
    <row r="106" spans="1:6">
      <c r="A106" s="1354">
        <v>35</v>
      </c>
      <c r="B106" s="1348"/>
      <c r="C106" s="1005"/>
      <c r="D106" s="388"/>
      <c r="E106" s="430"/>
      <c r="F106" s="339"/>
    </row>
    <row r="107" spans="1:6">
      <c r="A107" s="1354">
        <v>36</v>
      </c>
      <c r="B107" s="1348"/>
      <c r="C107" s="1005"/>
      <c r="D107" s="388"/>
      <c r="E107" s="430"/>
      <c r="F107" s="339"/>
    </row>
    <row r="108" spans="1:6">
      <c r="A108" s="1354">
        <v>37</v>
      </c>
      <c r="B108" s="1348"/>
      <c r="C108" s="1005"/>
      <c r="D108" s="388"/>
      <c r="E108" s="430"/>
      <c r="F108" s="339"/>
    </row>
    <row r="109" spans="1:6">
      <c r="A109" s="1354">
        <v>38</v>
      </c>
      <c r="B109" s="1348"/>
      <c r="C109" s="1005"/>
      <c r="D109" s="388"/>
      <c r="E109" s="430"/>
      <c r="F109" s="339"/>
    </row>
    <row r="110" spans="1:6">
      <c r="A110" s="1354">
        <v>39</v>
      </c>
      <c r="B110" s="1348"/>
      <c r="C110" s="1005"/>
      <c r="D110" s="388"/>
      <c r="E110" s="430"/>
      <c r="F110" s="339"/>
    </row>
    <row r="111" spans="1:6">
      <c r="A111" s="1354">
        <v>40</v>
      </c>
      <c r="B111" s="1348"/>
      <c r="C111" s="1005"/>
      <c r="D111" s="388"/>
      <c r="E111" s="430"/>
      <c r="F111" s="339"/>
    </row>
    <row r="112" spans="1:6">
      <c r="A112" s="1354">
        <v>41</v>
      </c>
      <c r="B112" s="1348"/>
      <c r="C112" s="1005"/>
      <c r="D112" s="388"/>
      <c r="E112" s="430"/>
      <c r="F112" s="339"/>
    </row>
    <row r="113" spans="1:6">
      <c r="A113" s="1354">
        <v>42</v>
      </c>
      <c r="B113" s="1348"/>
      <c r="C113" s="1005"/>
      <c r="D113" s="388"/>
      <c r="E113" s="430"/>
      <c r="F113" s="339"/>
    </row>
    <row r="114" spans="1:6">
      <c r="A114" s="1354">
        <v>43</v>
      </c>
      <c r="B114" s="1348"/>
      <c r="C114" s="1005"/>
      <c r="D114" s="388"/>
      <c r="E114" s="430"/>
      <c r="F114" s="339"/>
    </row>
    <row r="115" spans="1:6">
      <c r="A115" s="1354">
        <v>44</v>
      </c>
      <c r="B115" s="1348"/>
      <c r="C115" s="1005"/>
      <c r="D115" s="388"/>
      <c r="E115" s="430"/>
      <c r="F115" s="339"/>
    </row>
    <row r="116" spans="1:6">
      <c r="A116" s="1354">
        <v>45</v>
      </c>
      <c r="B116" s="1348"/>
      <c r="C116" s="1005"/>
      <c r="D116" s="388"/>
      <c r="E116" s="430"/>
      <c r="F116" s="339"/>
    </row>
    <row r="117" spans="1:6">
      <c r="A117" s="1354">
        <v>46</v>
      </c>
      <c r="B117" s="1348"/>
      <c r="C117" s="1005"/>
      <c r="D117" s="388"/>
      <c r="E117" s="430"/>
      <c r="F117" s="339"/>
    </row>
    <row r="118" spans="1:6">
      <c r="A118" s="1354">
        <v>47</v>
      </c>
      <c r="B118" s="1005"/>
      <c r="C118" s="1005"/>
      <c r="D118" s="430"/>
      <c r="E118" s="430"/>
      <c r="F118" s="382"/>
    </row>
    <row r="119" spans="1:6">
      <c r="A119" s="1354">
        <v>48</v>
      </c>
      <c r="B119" s="1348"/>
      <c r="C119" s="1005"/>
      <c r="D119" s="388"/>
      <c r="E119" s="430"/>
      <c r="F119" s="382"/>
    </row>
    <row r="120" spans="1:6" ht="15.75" thickBot="1">
      <c r="A120" s="1493">
        <v>49</v>
      </c>
      <c r="B120" s="1545" t="s">
        <v>1667</v>
      </c>
      <c r="C120" s="1546"/>
      <c r="D120" s="329">
        <f>SUM(D72:D119)</f>
        <v>417978016</v>
      </c>
      <c r="E120" s="329">
        <f>SUM(E72:E119)</f>
        <v>418372706</v>
      </c>
      <c r="F120" s="327">
        <f>SUM(F72:F119)</f>
        <v>32459591</v>
      </c>
    </row>
    <row r="121" spans="1:6">
      <c r="A121" s="9" t="s">
        <v>2025</v>
      </c>
    </row>
    <row r="122" spans="1:6">
      <c r="A122" s="12" t="s">
        <v>1153</v>
      </c>
      <c r="B122" s="12"/>
      <c r="C122" s="12"/>
      <c r="E122" s="12" t="s">
        <v>1668</v>
      </c>
      <c r="F122" s="12"/>
    </row>
    <row r="123" spans="1:6">
      <c r="A123" s="12" t="s">
        <v>1670</v>
      </c>
      <c r="B123" s="12"/>
      <c r="C123" s="12"/>
      <c r="D123" s="12"/>
      <c r="E123" s="12"/>
      <c r="F123" s="12"/>
    </row>
  </sheetData>
  <customSheetViews>
    <customSheetView guid="{98C50475-4C04-4614-833E-ABC6EEFF4E8E}" scale="60" colorId="22" showPageBreaks="1" fitToPage="1" printArea="1" view="pageBreakPreview" topLeftCell="A59">
      <selection activeCell="K102" sqref="K102"/>
      <rowBreaks count="1" manualBreakCount="1">
        <brk id="62" max="5" man="1"/>
      </rowBreaks>
      <colBreaks count="1" manualBreakCount="1">
        <brk id="6" max="1048575" man="1"/>
      </colBreaks>
      <pageMargins left="0.5" right="0.5" top="0.5" bottom="0.5" header="0.5" footer="0.5"/>
      <printOptions horizontalCentered="1" verticalCentered="1"/>
      <pageSetup scale="78" fitToHeight="2" orientation="portrait" horizontalDpi="300" verticalDpi="300" r:id="rId1"/>
      <headerFooter alignWithMargins="0"/>
    </customSheetView>
    <customSheetView guid="{C6EFCE4C-D5CB-4C1D-A286-0DC52BE770F9}" scale="60" colorId="22" showPageBreaks="1" fitToPage="1" printArea="1" view="pageBreakPreview" topLeftCell="A47">
      <selection activeCell="F77" sqref="F77"/>
      <rowBreaks count="1" manualBreakCount="1">
        <brk id="62" max="5" man="1"/>
      </rowBreaks>
      <colBreaks count="1" manualBreakCount="1">
        <brk id="6" max="1048575" man="1"/>
      </colBreaks>
      <pageMargins left="0.5" right="0.5" top="0.5" bottom="0.5" header="0.5" footer="0.5"/>
      <printOptions horizontalCentered="1" verticalCentered="1"/>
      <pageSetup scale="78" fitToHeight="2" orientation="portrait" horizontalDpi="300" verticalDpi="300" r:id="rId2"/>
      <headerFooter alignWithMargins="0"/>
    </customSheetView>
    <customSheetView guid="{4BC658A1-0B43-4474-B09F-01138A2D4649}" scale="60" colorId="22" showPageBreaks="1" fitToPage="1" view="pageBreakPreview">
      <selection activeCell="F77" sqref="F77"/>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3"/>
      <headerFooter alignWithMargins="0"/>
    </customSheetView>
    <customSheetView guid="{615B5AE4-EF39-45E8-9166-92037A1A48C3}"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4"/>
      <headerFooter alignWithMargins="0"/>
    </customSheetView>
    <customSheetView guid="{5615FF12-3AD0-401B-9520-85684B49B8C2}"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5"/>
      <headerFooter alignWithMargins="0"/>
    </customSheetView>
    <customSheetView guid="{770BB473-BE5C-4268-9ADA-B2B104B49C99}" scale="60" colorId="22" showPageBreaks="1" fitToPage="1" printArea="1" view="pageBreakPreview">
      <selection activeCell="F77" sqref="F77"/>
      <rowBreaks count="1" manualBreakCount="1">
        <brk id="62" max="5" man="1"/>
      </rowBreaks>
      <colBreaks count="1" manualBreakCount="1">
        <brk id="6" max="1048575" man="1"/>
      </colBreaks>
      <pageMargins left="0.5" right="0.5" top="0.5" bottom="0.5" header="0.5" footer="0.5"/>
      <printOptions horizontalCentered="1" verticalCentered="1"/>
      <pageSetup scale="78" fitToHeight="2" orientation="portrait" horizontalDpi="300" verticalDpi="300" r:id="rId6"/>
      <headerFooter alignWithMargins="0"/>
    </customSheetView>
    <customSheetView guid="{2DCD765F-7FFB-4119-8ABA-95F832C93250}" scale="60" colorId="22" showPageBreaks="1" fitToPage="1" printArea="1" view="pageBreakPreview">
      <selection activeCell="B10" sqref="B10"/>
      <rowBreaks count="1" manualBreakCount="1">
        <brk id="62" max="5" man="1"/>
      </rowBreaks>
      <colBreaks count="1" manualBreakCount="1">
        <brk id="6" max="1048575" man="1"/>
      </colBreaks>
      <pageMargins left="0.5" right="0.5" top="0.5" bottom="0.5" header="0.5" footer="0.5"/>
      <printOptions horizontalCentered="1" verticalCentered="1"/>
      <pageSetup scale="79" fitToHeight="2" orientation="portrait" horizontalDpi="300" verticalDpi="300" r:id="rId7"/>
      <headerFooter alignWithMargins="0"/>
    </customSheetView>
    <customSheetView guid="{9A54DEF0-DEC4-4137-89B1-509D03916E27}"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8"/>
      <headerFooter alignWithMargins="0"/>
    </customSheetView>
    <customSheetView guid="{3F1C1F7F-1627-415A-A980-D9471073F5DE}"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9"/>
      <headerFooter alignWithMargins="0"/>
    </customSheetView>
    <customSheetView guid="{139C5046-2F46-48F5-A0B9-76AEA7D78668}"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0"/>
      <headerFooter alignWithMargins="0"/>
    </customSheetView>
    <customSheetView guid="{B81AA01E-C0DE-4A87-A251-E1F5DB0B073A}" scale="60" colorId="22" showPageBreaks="1" fitToPage="1" view="pageBreakPreview">
      <selection activeCell="B10" sqref="B10"/>
      <rowBreaks count="2" manualBreakCount="2">
        <brk id="62" max="5" man="1"/>
        <brk id="85" max="9" man="1"/>
      </rowBreaks>
      <colBreaks count="1" manualBreakCount="1">
        <brk id="6" max="1048575" man="1"/>
      </colBreaks>
      <pageMargins left="0.5" right="0.5" top="0.5" bottom="0.5" header="0.5" footer="0.5"/>
      <printOptions horizontalCentered="1" verticalCentered="1"/>
      <pageSetup scale="57" fitToHeight="2" orientation="portrait" horizontalDpi="300" verticalDpi="300" r:id="rId11"/>
      <headerFooter alignWithMargins="0"/>
    </customSheetView>
  </customSheetViews>
  <printOptions horizontalCentered="1" verticalCentered="1"/>
  <pageMargins left="0.5" right="0.5" top="0.5" bottom="0.5" header="0.5" footer="0.5"/>
  <pageSetup scale="78" fitToHeight="2" orientation="portrait" horizontalDpi="300" verticalDpi="300" r:id="rId12"/>
  <headerFooter alignWithMargins="0"/>
  <rowBreaks count="1" manualBreakCount="1">
    <brk id="62" max="5" man="1"/>
  </rowBreaks>
  <colBreaks count="1" manualBreakCount="1">
    <brk id="6" max="1048575" man="1"/>
  </colBreaks>
  <drawing r:id="rId13"/>
  <legacyDrawing r:id="rId14"/>
  <mc:AlternateContent xmlns:mc="http://schemas.openxmlformats.org/markup-compatibility/2006">
    <mc:Choice Requires="x14">
      <controls>
        <mc:AlternateContent xmlns:mc="http://schemas.openxmlformats.org/markup-compatibility/2006">
          <mc:Choice Requires="x14">
            <control shapeId="48182" r:id="rId15" name="Button 54">
              <controlPr locked="0" defaultSize="0" autoFill="0" autoLine="0" autoPict="0">
                <anchor moveWithCells="1" sizeWithCells="1">
                  <from>
                    <xdr:col>1</xdr:col>
                    <xdr:colOff>1781175</xdr:colOff>
                    <xdr:row>36</xdr:row>
                    <xdr:rowOff>104775</xdr:rowOff>
                  </from>
                  <to>
                    <xdr:col>1</xdr:col>
                    <xdr:colOff>2705100</xdr:colOff>
                    <xdr:row>36</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3"/>
  <sheetViews>
    <sheetView defaultGridColor="0" colorId="22" zoomScale="85" zoomScaleNormal="85" workbookViewId="0">
      <selection activeCell="F50" sqref="F50"/>
    </sheetView>
  </sheetViews>
  <sheetFormatPr defaultColWidth="9.6640625" defaultRowHeight="15"/>
  <cols>
    <col min="1" max="1" width="4.6640625" style="9" customWidth="1"/>
    <col min="2" max="2" width="45.6640625" style="9" customWidth="1"/>
    <col min="3" max="3" width="22.109375" style="9" customWidth="1"/>
    <col min="4" max="5" width="25.6640625" style="9" customWidth="1"/>
    <col min="6" max="6" width="30.6640625" style="9" customWidth="1"/>
    <col min="7" max="7" width="35.6640625" style="9" customWidth="1"/>
    <col min="8" max="9" width="25.6640625" style="9" customWidth="1"/>
    <col min="10" max="10" width="4.6640625" style="9" customWidth="1"/>
    <col min="11" max="16384" width="9.6640625" style="9"/>
  </cols>
  <sheetData>
    <row r="1" spans="1:10">
      <c r="A1" s="43" t="s">
        <v>2036</v>
      </c>
      <c r="B1" s="44"/>
      <c r="C1" s="46" t="s">
        <v>3735</v>
      </c>
      <c r="D1" s="59" t="s">
        <v>2038</v>
      </c>
      <c r="E1" s="572" t="s">
        <v>2039</v>
      </c>
      <c r="F1" s="43" t="s">
        <v>2036</v>
      </c>
      <c r="G1" s="59" t="s">
        <v>3735</v>
      </c>
      <c r="H1" s="573" t="s">
        <v>2038</v>
      </c>
      <c r="I1" s="59" t="s">
        <v>2039</v>
      </c>
      <c r="J1" s="60"/>
    </row>
    <row r="2" spans="1:10">
      <c r="A2" s="72" t="str">
        <f>'Data Sheet'!$C$25</f>
        <v>Central Hudson Gas &amp; Electric</v>
      </c>
      <c r="B2" s="65"/>
      <c r="C2" s="30" t="s">
        <v>1959</v>
      </c>
      <c r="D2" s="57" t="s">
        <v>2041</v>
      </c>
      <c r="E2" s="49"/>
      <c r="F2" s="72" t="str">
        <f>'Data Sheet'!$C$25</f>
        <v>Central Hudson Gas &amp; Electric</v>
      </c>
      <c r="G2" s="57" t="s">
        <v>1959</v>
      </c>
      <c r="H2" s="57" t="s">
        <v>2041</v>
      </c>
      <c r="I2" s="1080"/>
      <c r="J2" s="39"/>
    </row>
    <row r="3" spans="1:10" ht="15" customHeight="1">
      <c r="A3" s="37"/>
      <c r="B3" s="116"/>
      <c r="C3" s="38" t="s">
        <v>1961</v>
      </c>
      <c r="D3" s="1081" t="str">
        <f>'Data Sheet'!$C$40</f>
        <v>4/15/2015</v>
      </c>
      <c r="E3" s="133">
        <f>'Data Sheet'!$D$38</f>
        <v>0</v>
      </c>
      <c r="F3" s="37"/>
      <c r="G3" s="117" t="s">
        <v>1961</v>
      </c>
      <c r="H3" s="1583" t="str">
        <f>'Data Sheet'!$C$40</f>
        <v>4/15/2015</v>
      </c>
      <c r="I3" s="1082" t="str">
        <f>'Data Sheet'!$C$38</f>
        <v>12/31/14</v>
      </c>
      <c r="J3" s="133"/>
    </row>
    <row r="4" spans="1:10" ht="15" customHeight="1">
      <c r="A4" s="574" t="s">
        <v>1671</v>
      </c>
      <c r="B4" s="575"/>
      <c r="C4" s="575"/>
      <c r="D4" s="575"/>
      <c r="E4" s="576"/>
      <c r="F4" s="574" t="s">
        <v>1672</v>
      </c>
      <c r="G4" s="265"/>
      <c r="H4" s="575"/>
      <c r="I4" s="575"/>
      <c r="J4" s="576"/>
    </row>
    <row r="5" spans="1:10">
      <c r="A5" s="34"/>
      <c r="B5" s="30"/>
      <c r="C5" s="30"/>
      <c r="D5" s="30"/>
      <c r="E5" s="39"/>
      <c r="F5" s="577"/>
      <c r="G5" s="578"/>
      <c r="H5" s="578"/>
      <c r="I5" s="578"/>
      <c r="J5" s="175"/>
    </row>
    <row r="6" spans="1:10">
      <c r="A6" s="34"/>
      <c r="B6" s="30"/>
      <c r="C6" s="30"/>
      <c r="D6" s="30"/>
      <c r="E6" s="39"/>
      <c r="F6" s="34"/>
      <c r="G6" s="30"/>
      <c r="H6" s="30"/>
      <c r="I6" s="30"/>
      <c r="J6" s="39"/>
    </row>
    <row r="7" spans="1:10" ht="18">
      <c r="A7" s="72"/>
      <c r="B7" s="579" t="s">
        <v>1673</v>
      </c>
      <c r="C7" s="30"/>
      <c r="D7" s="579" t="s">
        <v>1674</v>
      </c>
      <c r="E7" s="39"/>
      <c r="F7" s="580" t="s">
        <v>1675</v>
      </c>
      <c r="G7" s="579"/>
      <c r="H7" s="579" t="s">
        <v>1676</v>
      </c>
      <c r="I7" s="579"/>
      <c r="J7" s="39"/>
    </row>
    <row r="8" spans="1:10" ht="18">
      <c r="A8" s="72"/>
      <c r="B8" s="579" t="s">
        <v>1677</v>
      </c>
      <c r="C8" s="30"/>
      <c r="D8" s="579" t="s">
        <v>1678</v>
      </c>
      <c r="E8" s="39"/>
      <c r="F8" s="580" t="s">
        <v>1679</v>
      </c>
      <c r="G8" s="579"/>
      <c r="H8" s="579" t="s">
        <v>1680</v>
      </c>
      <c r="I8" s="579"/>
      <c r="J8" s="39"/>
    </row>
    <row r="9" spans="1:10" ht="18">
      <c r="A9" s="72"/>
      <c r="B9" s="579" t="s">
        <v>1681</v>
      </c>
      <c r="C9" s="30"/>
      <c r="D9" s="579" t="s">
        <v>1682</v>
      </c>
      <c r="E9" s="39"/>
      <c r="F9" s="580" t="s">
        <v>1683</v>
      </c>
      <c r="G9" s="579"/>
      <c r="H9" s="579" t="s">
        <v>1684</v>
      </c>
      <c r="I9" s="579"/>
      <c r="J9" s="39"/>
    </row>
    <row r="10" spans="1:10" ht="18">
      <c r="A10" s="72"/>
      <c r="B10" s="579" t="s">
        <v>327</v>
      </c>
      <c r="C10" s="30"/>
      <c r="D10" s="579" t="s">
        <v>328</v>
      </c>
      <c r="E10" s="39"/>
      <c r="F10" s="580" t="s">
        <v>329</v>
      </c>
      <c r="G10" s="579"/>
      <c r="H10" s="579" t="s">
        <v>330</v>
      </c>
      <c r="I10" s="579"/>
      <c r="J10" s="39"/>
    </row>
    <row r="11" spans="1:10" ht="18">
      <c r="A11" s="72"/>
      <c r="B11" s="579" t="s">
        <v>331</v>
      </c>
      <c r="C11" s="30"/>
      <c r="D11" s="579" t="s">
        <v>332</v>
      </c>
      <c r="E11" s="39"/>
      <c r="F11" s="580" t="s">
        <v>333</v>
      </c>
      <c r="G11" s="579"/>
      <c r="H11" s="579" t="s">
        <v>334</v>
      </c>
      <c r="I11" s="579"/>
      <c r="J11" s="39"/>
    </row>
    <row r="12" spans="1:10" ht="18">
      <c r="A12" s="72"/>
      <c r="B12" s="579" t="s">
        <v>335</v>
      </c>
      <c r="C12" s="30"/>
      <c r="D12" s="30"/>
      <c r="E12" s="39"/>
      <c r="F12" s="580" t="s">
        <v>336</v>
      </c>
      <c r="G12" s="579"/>
      <c r="H12" s="579" t="s">
        <v>337</v>
      </c>
      <c r="I12" s="579"/>
      <c r="J12" s="39"/>
    </row>
    <row r="13" spans="1:10" ht="18">
      <c r="A13" s="72"/>
      <c r="B13" s="579" t="s">
        <v>338</v>
      </c>
      <c r="C13" s="30"/>
      <c r="D13" s="30"/>
      <c r="E13" s="39"/>
      <c r="F13" s="580" t="s">
        <v>339</v>
      </c>
      <c r="G13" s="579"/>
      <c r="H13" s="579" t="s">
        <v>340</v>
      </c>
      <c r="I13" s="579"/>
      <c r="J13" s="39"/>
    </row>
    <row r="14" spans="1:10">
      <c r="A14" s="34"/>
      <c r="B14" s="30"/>
      <c r="C14" s="30"/>
      <c r="D14" s="30"/>
      <c r="E14" s="39"/>
      <c r="F14" s="34"/>
      <c r="G14" s="30"/>
      <c r="H14" s="30"/>
      <c r="I14" s="30"/>
      <c r="J14" s="39"/>
    </row>
    <row r="15" spans="1:10">
      <c r="A15" s="37"/>
      <c r="B15" s="38"/>
      <c r="C15" s="38"/>
      <c r="D15" s="32"/>
      <c r="E15" s="33"/>
      <c r="F15" s="37"/>
      <c r="G15" s="38"/>
      <c r="H15" s="38"/>
      <c r="I15" s="38"/>
      <c r="J15" s="133"/>
    </row>
    <row r="16" spans="1:10">
      <c r="A16" s="577"/>
      <c r="B16" s="578"/>
      <c r="C16" s="578"/>
      <c r="D16" s="581" t="s">
        <v>341</v>
      </c>
      <c r="E16" s="576"/>
      <c r="F16" s="264" t="s">
        <v>342</v>
      </c>
      <c r="G16" s="575"/>
      <c r="H16" s="581" t="s">
        <v>343</v>
      </c>
      <c r="I16" s="575"/>
      <c r="J16" s="243"/>
    </row>
    <row r="17" spans="1:10">
      <c r="A17" s="797" t="s">
        <v>1964</v>
      </c>
      <c r="B17" s="178" t="s">
        <v>344</v>
      </c>
      <c r="C17" s="30"/>
      <c r="D17" s="205" t="s">
        <v>345</v>
      </c>
      <c r="E17" s="207" t="s">
        <v>346</v>
      </c>
      <c r="F17" s="797" t="s">
        <v>345</v>
      </c>
      <c r="G17" s="205" t="s">
        <v>347</v>
      </c>
      <c r="H17" s="205" t="s">
        <v>348</v>
      </c>
      <c r="I17" s="205" t="s">
        <v>349</v>
      </c>
      <c r="J17" s="49" t="s">
        <v>1964</v>
      </c>
    </row>
    <row r="18" spans="1:10">
      <c r="A18" s="34"/>
      <c r="B18" s="30"/>
      <c r="C18" s="30"/>
      <c r="D18" s="205"/>
      <c r="E18" s="207" t="s">
        <v>217</v>
      </c>
      <c r="F18" s="34"/>
      <c r="G18" s="57"/>
      <c r="H18" s="57"/>
      <c r="I18" s="57"/>
      <c r="J18" s="49"/>
    </row>
    <row r="19" spans="1:10">
      <c r="A19" s="809" t="s">
        <v>1967</v>
      </c>
      <c r="B19" s="231" t="s">
        <v>3423</v>
      </c>
      <c r="C19" s="38"/>
      <c r="D19" s="160" t="s">
        <v>3424</v>
      </c>
      <c r="E19" s="208" t="s">
        <v>3425</v>
      </c>
      <c r="F19" s="809" t="s">
        <v>3426</v>
      </c>
      <c r="G19" s="160" t="s">
        <v>2672</v>
      </c>
      <c r="H19" s="160" t="s">
        <v>2673</v>
      </c>
      <c r="I19" s="160" t="s">
        <v>2674</v>
      </c>
      <c r="J19" s="134" t="s">
        <v>1967</v>
      </c>
    </row>
    <row r="20" spans="1:10">
      <c r="A20" s="582">
        <v>1</v>
      </c>
      <c r="B20" s="810" t="s">
        <v>350</v>
      </c>
      <c r="C20" s="584"/>
      <c r="D20" s="585"/>
      <c r="E20" s="586"/>
      <c r="F20" s="587"/>
      <c r="G20" s="588"/>
      <c r="H20" s="588"/>
      <c r="I20" s="588"/>
      <c r="J20" s="589">
        <v>1</v>
      </c>
    </row>
    <row r="21" spans="1:10">
      <c r="A21" s="582">
        <v>2</v>
      </c>
      <c r="B21" s="583" t="s">
        <v>351</v>
      </c>
      <c r="C21" s="584"/>
      <c r="D21" s="590">
        <v>316478049</v>
      </c>
      <c r="E21" s="591">
        <v>296747324</v>
      </c>
      <c r="F21" s="592">
        <v>1684952</v>
      </c>
      <c r="G21" s="593">
        <v>1760152</v>
      </c>
      <c r="H21" s="593">
        <v>213187</v>
      </c>
      <c r="I21" s="593">
        <v>217524</v>
      </c>
      <c r="J21" s="589">
        <v>2</v>
      </c>
    </row>
    <row r="22" spans="1:10">
      <c r="A22" s="582">
        <v>3</v>
      </c>
      <c r="B22" s="583" t="s">
        <v>352</v>
      </c>
      <c r="C22" s="584"/>
      <c r="D22" s="588"/>
      <c r="E22" s="594"/>
      <c r="F22" s="587"/>
      <c r="G22" s="588"/>
      <c r="H22" s="588"/>
      <c r="I22" s="588"/>
      <c r="J22" s="589">
        <v>3</v>
      </c>
    </row>
    <row r="23" spans="1:10">
      <c r="A23" s="582">
        <v>4</v>
      </c>
      <c r="B23" s="583" t="s">
        <v>353</v>
      </c>
      <c r="C23" s="584"/>
      <c r="D23" s="593">
        <v>93967642</v>
      </c>
      <c r="E23" s="595">
        <v>83728349</v>
      </c>
      <c r="F23" s="592">
        <v>609204</v>
      </c>
      <c r="G23" s="593">
        <v>627135</v>
      </c>
      <c r="H23" s="593">
        <v>30719</v>
      </c>
      <c r="I23" s="593">
        <v>31471</v>
      </c>
      <c r="J23" s="589">
        <v>4</v>
      </c>
    </row>
    <row r="24" spans="1:10">
      <c r="A24" s="582">
        <v>5</v>
      </c>
      <c r="B24" s="583" t="s">
        <v>354</v>
      </c>
      <c r="C24" s="584"/>
      <c r="D24" s="593">
        <v>10735487</v>
      </c>
      <c r="E24" s="595">
        <v>10889441</v>
      </c>
      <c r="F24" s="592">
        <v>81566</v>
      </c>
      <c r="G24" s="593">
        <v>101126</v>
      </c>
      <c r="H24" s="593">
        <v>761</v>
      </c>
      <c r="I24" s="593">
        <v>798</v>
      </c>
      <c r="J24" s="589">
        <v>5</v>
      </c>
    </row>
    <row r="25" spans="1:10">
      <c r="A25" s="582">
        <v>6</v>
      </c>
      <c r="B25" s="583" t="s">
        <v>355</v>
      </c>
      <c r="C25" s="584"/>
      <c r="D25" s="593">
        <v>6678644</v>
      </c>
      <c r="E25" s="595">
        <v>6459751</v>
      </c>
      <c r="F25" s="592">
        <v>21648</v>
      </c>
      <c r="G25" s="593">
        <v>22622</v>
      </c>
      <c r="H25" s="593">
        <v>209</v>
      </c>
      <c r="I25" s="593">
        <v>207</v>
      </c>
      <c r="J25" s="589">
        <v>6</v>
      </c>
    </row>
    <row r="26" spans="1:10">
      <c r="A26" s="582">
        <v>7</v>
      </c>
      <c r="B26" s="583" t="s">
        <v>356</v>
      </c>
      <c r="C26" s="584"/>
      <c r="D26" s="593">
        <v>23906364</v>
      </c>
      <c r="E26" s="595">
        <v>21954920</v>
      </c>
      <c r="F26" s="592">
        <v>171102</v>
      </c>
      <c r="G26" s="593">
        <v>199298</v>
      </c>
      <c r="H26" s="593">
        <v>2456</v>
      </c>
      <c r="I26" s="593">
        <v>2538</v>
      </c>
      <c r="J26" s="589">
        <v>7</v>
      </c>
    </row>
    <row r="27" spans="1:10">
      <c r="A27" s="582">
        <v>8</v>
      </c>
      <c r="B27" s="583" t="s">
        <v>1623</v>
      </c>
      <c r="C27" s="584"/>
      <c r="D27" s="593">
        <v>0</v>
      </c>
      <c r="E27" s="595">
        <v>0</v>
      </c>
      <c r="F27" s="592">
        <v>0</v>
      </c>
      <c r="G27" s="593">
        <v>0</v>
      </c>
      <c r="H27" s="593">
        <v>0</v>
      </c>
      <c r="I27" s="593">
        <v>0</v>
      </c>
      <c r="J27" s="589">
        <v>8</v>
      </c>
    </row>
    <row r="28" spans="1:10">
      <c r="A28" s="582">
        <v>9</v>
      </c>
      <c r="B28" s="583" t="s">
        <v>1624</v>
      </c>
      <c r="C28" s="584"/>
      <c r="D28" s="593">
        <v>12051</v>
      </c>
      <c r="E28" s="595">
        <v>10593</v>
      </c>
      <c r="F28" s="592">
        <v>977</v>
      </c>
      <c r="G28" s="593">
        <v>867</v>
      </c>
      <c r="H28" s="593">
        <v>1</v>
      </c>
      <c r="I28" s="593">
        <v>1</v>
      </c>
      <c r="J28" s="589">
        <v>9</v>
      </c>
    </row>
    <row r="29" spans="1:10">
      <c r="A29" s="582">
        <v>10</v>
      </c>
      <c r="B29" s="583" t="s">
        <v>3120</v>
      </c>
      <c r="C29" s="584"/>
      <c r="D29" s="593">
        <f t="shared" ref="D29:I29" si="0">SUM(D20:D28)</f>
        <v>451778237</v>
      </c>
      <c r="E29" s="595">
        <f t="shared" si="0"/>
        <v>419790378</v>
      </c>
      <c r="F29" s="592">
        <f t="shared" si="0"/>
        <v>2569449</v>
      </c>
      <c r="G29" s="593">
        <f t="shared" si="0"/>
        <v>2711200</v>
      </c>
      <c r="H29" s="593">
        <f t="shared" si="0"/>
        <v>247333</v>
      </c>
      <c r="I29" s="593">
        <f t="shared" si="0"/>
        <v>252539</v>
      </c>
      <c r="J29" s="589">
        <v>10</v>
      </c>
    </row>
    <row r="30" spans="1:10">
      <c r="A30" s="582">
        <v>11</v>
      </c>
      <c r="B30" s="583" t="s">
        <v>3121</v>
      </c>
      <c r="C30" s="584"/>
      <c r="D30" s="593">
        <v>3080070</v>
      </c>
      <c r="E30" s="595">
        <v>2641396</v>
      </c>
      <c r="F30" s="592">
        <v>53860</v>
      </c>
      <c r="G30" s="593">
        <v>50479</v>
      </c>
      <c r="H30" s="593">
        <v>4</v>
      </c>
      <c r="I30" s="593">
        <v>4</v>
      </c>
      <c r="J30" s="589">
        <v>11</v>
      </c>
    </row>
    <row r="31" spans="1:10">
      <c r="A31" s="582">
        <v>12</v>
      </c>
      <c r="B31" s="583" t="s">
        <v>3122</v>
      </c>
      <c r="C31" s="584"/>
      <c r="D31" s="593">
        <f t="shared" ref="D31:I31" si="1">SUM(D29:D30)</f>
        <v>454858307</v>
      </c>
      <c r="E31" s="595">
        <f t="shared" si="1"/>
        <v>422431774</v>
      </c>
      <c r="F31" s="592">
        <f t="shared" si="1"/>
        <v>2623309</v>
      </c>
      <c r="G31" s="593">
        <f t="shared" si="1"/>
        <v>2761679</v>
      </c>
      <c r="H31" s="593">
        <f t="shared" si="1"/>
        <v>247337</v>
      </c>
      <c r="I31" s="593">
        <f t="shared" si="1"/>
        <v>252543</v>
      </c>
      <c r="J31" s="589">
        <v>12</v>
      </c>
    </row>
    <row r="32" spans="1:10">
      <c r="A32" s="582">
        <v>13</v>
      </c>
      <c r="B32" s="583" t="s">
        <v>3123</v>
      </c>
      <c r="C32" s="584"/>
      <c r="D32" s="593">
        <v>0</v>
      </c>
      <c r="E32" s="595">
        <v>0</v>
      </c>
      <c r="F32" s="592">
        <v>0</v>
      </c>
      <c r="G32" s="593">
        <v>0</v>
      </c>
      <c r="H32" s="593"/>
      <c r="I32" s="593"/>
      <c r="J32" s="589">
        <v>13</v>
      </c>
    </row>
    <row r="33" spans="1:10">
      <c r="A33" s="582">
        <v>14</v>
      </c>
      <c r="B33" s="583" t="s">
        <v>3124</v>
      </c>
      <c r="C33" s="584"/>
      <c r="D33" s="593">
        <f t="shared" ref="D33:I33" si="2">D31-D32</f>
        <v>454858307</v>
      </c>
      <c r="E33" s="595">
        <f t="shared" si="2"/>
        <v>422431774</v>
      </c>
      <c r="F33" s="592">
        <f t="shared" si="2"/>
        <v>2623309</v>
      </c>
      <c r="G33" s="593">
        <f t="shared" si="2"/>
        <v>2761679</v>
      </c>
      <c r="H33" s="593">
        <f t="shared" si="2"/>
        <v>247337</v>
      </c>
      <c r="I33" s="593">
        <f t="shared" si="2"/>
        <v>252543</v>
      </c>
      <c r="J33" s="589">
        <v>14</v>
      </c>
    </row>
    <row r="34" spans="1:10">
      <c r="A34" s="582">
        <v>15</v>
      </c>
      <c r="B34" s="583" t="s">
        <v>3125</v>
      </c>
      <c r="C34" s="584"/>
      <c r="D34" s="588"/>
      <c r="E34" s="594"/>
      <c r="F34" s="361"/>
      <c r="G34" s="596"/>
      <c r="H34" s="596"/>
      <c r="I34" s="596"/>
      <c r="J34" s="597"/>
    </row>
    <row r="35" spans="1:10">
      <c r="A35" s="582">
        <v>16</v>
      </c>
      <c r="B35" s="583" t="s">
        <v>3126</v>
      </c>
      <c r="C35" s="584"/>
      <c r="D35" s="593">
        <v>3716362</v>
      </c>
      <c r="E35" s="595">
        <v>3130075</v>
      </c>
      <c r="F35" s="34"/>
      <c r="G35" s="30"/>
      <c r="H35" s="30"/>
      <c r="I35" s="30"/>
      <c r="J35" s="39"/>
    </row>
    <row r="36" spans="1:10">
      <c r="A36" s="582">
        <v>17</v>
      </c>
      <c r="B36" s="583" t="s">
        <v>3127</v>
      </c>
      <c r="C36" s="584"/>
      <c r="D36" s="593">
        <v>357773</v>
      </c>
      <c r="E36" s="595">
        <v>370874</v>
      </c>
      <c r="F36" s="598"/>
      <c r="G36" s="30"/>
      <c r="H36" s="30"/>
      <c r="I36" s="30"/>
      <c r="J36" s="39"/>
    </row>
    <row r="37" spans="1:10">
      <c r="A37" s="582">
        <v>18</v>
      </c>
      <c r="B37" s="583" t="s">
        <v>3128</v>
      </c>
      <c r="C37" s="584"/>
      <c r="D37" s="593">
        <v>0</v>
      </c>
      <c r="E37" s="595">
        <v>0</v>
      </c>
      <c r="F37" s="34" t="s">
        <v>5293</v>
      </c>
      <c r="G37" s="30"/>
      <c r="H37" s="30"/>
      <c r="I37" s="30"/>
      <c r="J37" s="39"/>
    </row>
    <row r="38" spans="1:10">
      <c r="A38" s="582">
        <v>19</v>
      </c>
      <c r="B38" s="583" t="s">
        <v>3129</v>
      </c>
      <c r="C38" s="584"/>
      <c r="D38" s="593">
        <v>4852659</v>
      </c>
      <c r="E38" s="595">
        <v>5638439</v>
      </c>
      <c r="F38" s="34"/>
      <c r="G38" s="30"/>
      <c r="H38" s="30"/>
      <c r="I38" s="30"/>
      <c r="J38" s="39"/>
    </row>
    <row r="39" spans="1:10">
      <c r="A39" s="582">
        <v>20</v>
      </c>
      <c r="B39" s="583" t="s">
        <v>3130</v>
      </c>
      <c r="C39" s="584"/>
      <c r="D39" s="593">
        <v>0</v>
      </c>
      <c r="E39" s="595">
        <v>0</v>
      </c>
      <c r="F39" s="34" t="s">
        <v>5294</v>
      </c>
      <c r="G39" s="30"/>
      <c r="H39" s="30"/>
      <c r="I39" s="30"/>
      <c r="J39" s="39"/>
    </row>
    <row r="40" spans="1:10">
      <c r="A40" s="582">
        <v>21</v>
      </c>
      <c r="B40" s="583" t="s">
        <v>3131</v>
      </c>
      <c r="C40" s="584"/>
      <c r="D40" s="593">
        <v>117613282</v>
      </c>
      <c r="E40" s="595">
        <v>100978894</v>
      </c>
      <c r="F40" s="34"/>
      <c r="G40" s="30"/>
      <c r="H40" s="30"/>
      <c r="I40" s="30"/>
      <c r="J40" s="39"/>
    </row>
    <row r="41" spans="1:10">
      <c r="A41" s="582">
        <v>22</v>
      </c>
      <c r="B41" s="583"/>
      <c r="C41" s="584"/>
      <c r="D41" s="593"/>
      <c r="E41" s="595"/>
      <c r="F41" s="34"/>
      <c r="G41" s="30"/>
      <c r="H41" s="30"/>
      <c r="I41" s="30"/>
      <c r="J41" s="39"/>
    </row>
    <row r="42" spans="1:10">
      <c r="A42" s="582">
        <v>23</v>
      </c>
      <c r="B42" s="583"/>
      <c r="C42" s="584"/>
      <c r="D42" s="593"/>
      <c r="E42" s="595"/>
      <c r="F42" s="34"/>
      <c r="G42" s="30"/>
      <c r="H42" s="30"/>
      <c r="I42" s="30"/>
      <c r="J42" s="39"/>
    </row>
    <row r="43" spans="1:10">
      <c r="A43" s="582">
        <v>24</v>
      </c>
      <c r="B43" s="583"/>
      <c r="C43" s="584"/>
      <c r="D43" s="593"/>
      <c r="E43" s="595"/>
      <c r="F43" s="34"/>
      <c r="G43" s="30"/>
      <c r="H43" s="30"/>
      <c r="I43" s="30"/>
      <c r="J43" s="39"/>
    </row>
    <row r="44" spans="1:10">
      <c r="A44" s="582">
        <v>25</v>
      </c>
      <c r="B44" s="583"/>
      <c r="C44" s="584"/>
      <c r="D44" s="593"/>
      <c r="E44" s="595"/>
      <c r="F44" s="34"/>
      <c r="G44" s="30"/>
      <c r="H44" s="30"/>
      <c r="I44" s="30"/>
      <c r="J44" s="39"/>
    </row>
    <row r="45" spans="1:10">
      <c r="A45" s="582">
        <v>26</v>
      </c>
      <c r="B45" s="583" t="s">
        <v>3132</v>
      </c>
      <c r="C45" s="584"/>
      <c r="D45" s="593">
        <f>SUM(D35:D44)</f>
        <v>126540076</v>
      </c>
      <c r="E45" s="595">
        <f>SUM(E35:E44)</f>
        <v>110118282</v>
      </c>
      <c r="F45" s="34"/>
      <c r="G45" s="30"/>
      <c r="H45" s="30"/>
      <c r="I45" s="30"/>
      <c r="J45" s="39"/>
    </row>
    <row r="46" spans="1:10">
      <c r="A46" s="582">
        <v>27</v>
      </c>
      <c r="B46" s="583" t="s">
        <v>3133</v>
      </c>
      <c r="C46" s="584"/>
      <c r="D46" s="590">
        <f>D33+D45</f>
        <v>581398383</v>
      </c>
      <c r="E46" s="591">
        <f>E33+E45</f>
        <v>532550056</v>
      </c>
      <c r="F46" s="34"/>
      <c r="G46" s="30"/>
      <c r="H46" s="30"/>
      <c r="I46" s="30"/>
      <c r="J46" s="39"/>
    </row>
    <row r="47" spans="1:10">
      <c r="A47" s="34"/>
      <c r="B47" s="30"/>
      <c r="C47" s="30"/>
      <c r="D47" s="144"/>
      <c r="E47" s="145"/>
      <c r="F47" s="34"/>
      <c r="G47" s="30"/>
      <c r="H47" s="30"/>
      <c r="I47" s="30"/>
      <c r="J47" s="39"/>
    </row>
    <row r="48" spans="1:10">
      <c r="A48" s="34"/>
      <c r="B48" s="30"/>
      <c r="C48" s="30"/>
      <c r="D48" s="144"/>
      <c r="E48" s="145"/>
      <c r="F48" s="34"/>
      <c r="G48" s="30"/>
      <c r="H48" s="30"/>
      <c r="I48" s="30"/>
      <c r="J48" s="39"/>
    </row>
    <row r="49" spans="1:10">
      <c r="A49" s="34"/>
      <c r="B49" s="30"/>
      <c r="C49" s="30"/>
      <c r="D49" s="144"/>
      <c r="E49" s="145"/>
      <c r="F49" s="34"/>
      <c r="G49" s="30"/>
      <c r="H49" s="30"/>
      <c r="I49" s="30"/>
      <c r="J49" s="39"/>
    </row>
    <row r="50" spans="1:10">
      <c r="A50" s="34"/>
      <c r="B50" s="30"/>
      <c r="C50" s="30"/>
      <c r="D50" s="30"/>
      <c r="E50" s="145"/>
      <c r="F50" s="34"/>
      <c r="G50" s="30"/>
      <c r="H50" s="30"/>
      <c r="I50" s="30"/>
      <c r="J50" s="39"/>
    </row>
    <row r="51" spans="1:10">
      <c r="A51" s="34"/>
      <c r="B51" s="30"/>
      <c r="C51" s="30"/>
      <c r="D51" s="30"/>
      <c r="E51" s="145"/>
      <c r="F51" s="34"/>
      <c r="G51" s="30"/>
      <c r="H51" s="30"/>
      <c r="I51" s="30"/>
      <c r="J51" s="39"/>
    </row>
    <row r="52" spans="1:10">
      <c r="A52" s="34"/>
      <c r="B52" s="30"/>
      <c r="C52" s="30"/>
      <c r="D52" s="30"/>
      <c r="E52" s="145"/>
      <c r="F52" s="34"/>
      <c r="G52" s="30"/>
      <c r="H52" s="30"/>
      <c r="I52" s="30"/>
      <c r="J52" s="39"/>
    </row>
    <row r="53" spans="1:10">
      <c r="A53" s="34"/>
      <c r="B53" s="30"/>
      <c r="C53" s="30"/>
      <c r="D53" s="30"/>
      <c r="E53" s="145"/>
      <c r="F53" s="34"/>
      <c r="G53" s="30"/>
      <c r="H53" s="30"/>
      <c r="I53" s="30"/>
      <c r="J53" s="39"/>
    </row>
    <row r="54" spans="1:10">
      <c r="A54" s="34"/>
      <c r="B54" s="30"/>
      <c r="C54" s="30"/>
      <c r="D54" s="30"/>
      <c r="E54" s="145"/>
      <c r="F54" s="34"/>
      <c r="G54" s="30"/>
      <c r="H54" s="30"/>
      <c r="I54" s="30"/>
      <c r="J54" s="39"/>
    </row>
    <row r="55" spans="1:10">
      <c r="A55" s="34"/>
      <c r="B55" s="30"/>
      <c r="C55" s="30"/>
      <c r="D55" s="30"/>
      <c r="E55" s="145"/>
      <c r="F55" s="34"/>
      <c r="G55" s="30"/>
      <c r="H55" s="30"/>
      <c r="I55" s="30"/>
      <c r="J55" s="39"/>
    </row>
    <row r="56" spans="1:10">
      <c r="A56" s="34"/>
      <c r="B56" s="30"/>
      <c r="C56" s="30"/>
      <c r="D56" s="30"/>
      <c r="E56" s="39"/>
      <c r="F56" s="34"/>
      <c r="G56" s="30"/>
      <c r="H56" s="30"/>
      <c r="I56" s="30"/>
      <c r="J56" s="39"/>
    </row>
    <row r="57" spans="1:10">
      <c r="A57" s="34"/>
      <c r="B57" s="30"/>
      <c r="C57" s="30"/>
      <c r="D57" s="30"/>
      <c r="E57" s="39"/>
      <c r="F57" s="34"/>
      <c r="G57" s="30"/>
      <c r="H57" s="30"/>
      <c r="I57" s="30"/>
      <c r="J57" s="39"/>
    </row>
    <row r="58" spans="1:10">
      <c r="A58" s="34"/>
      <c r="B58" s="30"/>
      <c r="C58" s="30"/>
      <c r="D58" s="30"/>
      <c r="E58" s="39"/>
      <c r="F58" s="34"/>
      <c r="G58" s="30"/>
      <c r="H58" s="30"/>
      <c r="I58" s="30"/>
      <c r="J58" s="39"/>
    </row>
    <row r="59" spans="1:10">
      <c r="A59" s="34"/>
      <c r="B59" s="30"/>
      <c r="C59" s="30"/>
      <c r="D59" s="30"/>
      <c r="E59" s="39"/>
      <c r="F59" s="34"/>
      <c r="G59" s="30"/>
      <c r="H59" s="30"/>
      <c r="I59" s="30"/>
      <c r="J59" s="39"/>
    </row>
    <row r="60" spans="1:10" ht="15.75" thickBot="1">
      <c r="A60" s="40"/>
      <c r="B60" s="41"/>
      <c r="C60" s="41"/>
      <c r="D60" s="41"/>
      <c r="E60" s="191"/>
      <c r="F60" s="40"/>
      <c r="G60" s="41"/>
      <c r="H60" s="41"/>
      <c r="I60" s="41"/>
      <c r="J60" s="191"/>
    </row>
    <row r="61" spans="1:10" ht="18">
      <c r="A61" s="579"/>
      <c r="B61" s="579"/>
      <c r="C61" s="579"/>
      <c r="D61" s="579"/>
      <c r="E61" s="579"/>
      <c r="F61" s="579"/>
      <c r="G61" s="579"/>
      <c r="H61" s="579"/>
      <c r="I61" s="579"/>
      <c r="J61" s="579"/>
    </row>
    <row r="62" spans="1:10" ht="18">
      <c r="A62" s="599" t="s">
        <v>4029</v>
      </c>
      <c r="B62" s="600"/>
      <c r="C62" s="1083"/>
      <c r="D62" s="600"/>
      <c r="E62" s="600"/>
      <c r="F62" s="599" t="s">
        <v>4029</v>
      </c>
      <c r="G62" s="600"/>
      <c r="H62" s="1083"/>
      <c r="I62" s="600"/>
      <c r="J62" s="601" t="s">
        <v>3134</v>
      </c>
    </row>
    <row r="63" spans="1:10" ht="18">
      <c r="A63" s="602" t="s">
        <v>3135</v>
      </c>
      <c r="B63" s="1084"/>
      <c r="C63" s="1084"/>
      <c r="D63" s="1084"/>
      <c r="E63" s="1084"/>
      <c r="F63" s="602" t="s">
        <v>3136</v>
      </c>
      <c r="G63" s="1084"/>
      <c r="H63" s="1084"/>
      <c r="I63" s="1084"/>
      <c r="J63" s="1084"/>
    </row>
  </sheetData>
  <customSheetViews>
    <customSheetView guid="{98C50475-4C04-4614-833E-ABC6EEFF4E8E}" scale="85" colorId="22" showPageBreaks="1" fitToPage="1">
      <selection activeCell="F50" sqref="F50"/>
      <colBreaks count="1" manualBreakCount="1">
        <brk id="5" max="1048575" man="1"/>
      </colBreaks>
      <pageMargins left="0.5" right="0.5" top="0.5" bottom="0.5" header="0" footer="0"/>
      <printOptions horizontalCentered="1" verticalCentered="1"/>
      <pageSetup scale="61" fitToWidth="2" orientation="portrait" horizontalDpi="300" verticalDpi="300" r:id="rId1"/>
      <headerFooter alignWithMargins="0"/>
    </customSheetView>
    <customSheetView guid="{C6EFCE4C-D5CB-4C1D-A286-0DC52BE770F9}" scale="85" colorId="22" fitToPage="1">
      <selection activeCell="F50" sqref="F50"/>
      <colBreaks count="1" manualBreakCount="1">
        <brk id="5" max="1048575" man="1"/>
      </colBreaks>
      <pageMargins left="0.5" right="0.5" top="0.5" bottom="0.5" header="0" footer="0"/>
      <printOptions horizontalCentered="1" verticalCentered="1"/>
      <pageSetup scale="60" fitToWidth="2" orientation="portrait" horizontalDpi="300" verticalDpi="300" r:id="rId2"/>
      <headerFooter alignWithMargins="0"/>
    </customSheetView>
    <customSheetView guid="{4BC658A1-0B43-4474-B09F-01138A2D4649}" scale="85" colorId="22" fitToPage="1">
      <selection activeCell="F50" sqref="F50"/>
      <colBreaks count="1" manualBreakCount="1">
        <brk id="5" max="1048575" man="1"/>
      </colBreaks>
      <pageMargins left="0.5" right="0.5" top="0.5" bottom="0.5" header="0" footer="0"/>
      <printOptions horizontalCentered="1" verticalCentered="1"/>
      <pageSetup scale="60" fitToWidth="2" orientation="portrait" horizontalDpi="300" verticalDpi="300" r:id="rId3"/>
      <headerFooter alignWithMargins="0"/>
    </customSheetView>
    <customSheetView guid="{615B5AE4-EF39-45E8-9166-92037A1A48C3}"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4"/>
      <headerFooter alignWithMargins="0"/>
    </customSheetView>
    <customSheetView guid="{5615FF12-3AD0-401B-9520-85684B49B8C2}"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5"/>
      <headerFooter alignWithMargins="0"/>
    </customSheetView>
    <customSheetView guid="{770BB473-BE5C-4268-9ADA-B2B104B49C99}" scale="85" colorId="22" showPageBreaks="1" fitToPage="1">
      <colBreaks count="2" manualBreakCount="2">
        <brk id="5" max="1048575" man="1"/>
        <brk id="10" max="1048575" man="1"/>
      </colBreaks>
      <pageMargins left="0.5" right="0.5" top="0.5" bottom="0.5" header="0" footer="0"/>
      <printOptions horizontalCentered="1" verticalCentered="1"/>
      <pageSetup scale="10" fitToWidth="2" orientation="portrait" horizontalDpi="300" verticalDpi="300" r:id="rId6"/>
      <headerFooter alignWithMargins="0"/>
    </customSheetView>
    <customSheetView guid="{2DCD765F-7FFB-4119-8ABA-95F832C93250}"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7"/>
      <headerFooter alignWithMargins="0"/>
    </customSheetView>
    <customSheetView guid="{9A54DEF0-DEC4-4137-89B1-509D03916E27}"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8"/>
      <headerFooter alignWithMargins="0"/>
    </customSheetView>
    <customSheetView guid="{3F1C1F7F-1627-415A-A980-D9471073F5DE}" scale="85" colorId="22" fitToPage="1">
      <colBreaks count="1" manualBreakCount="1">
        <brk id="5" max="1048575" man="1"/>
      </colBreaks>
      <pageMargins left="0.5" right="0.5" top="0.5" bottom="0.5" header="0" footer="0"/>
      <printOptions horizontalCentered="1" verticalCentered="1"/>
      <pageSetup scale="60" fitToWidth="2" orientation="portrait" horizontalDpi="300" verticalDpi="300" r:id="rId9"/>
      <headerFooter alignWithMargins="0"/>
    </customSheetView>
    <customSheetView guid="{139C5046-2F46-48F5-A0B9-76AEA7D78668}" scale="85" colorId="22" showPageBreaks="1" fitToPage="1" topLeftCell="D29">
      <selection activeCell="F50" sqref="F50"/>
      <colBreaks count="1" manualBreakCount="1">
        <brk id="5" max="1048575" man="1"/>
      </colBreaks>
      <pageMargins left="0.5" right="0.5" top="0.5" bottom="0.5" header="0" footer="0"/>
      <printOptions horizontalCentered="1" verticalCentered="1"/>
      <pageSetup scale="61" fitToWidth="2" orientation="portrait" r:id="rId10"/>
      <headerFooter alignWithMargins="0"/>
    </customSheetView>
    <customSheetView guid="{B81AA01E-C0DE-4A87-A251-E1F5DB0B073A}" scale="85" colorId="22" fitToPage="1">
      <selection activeCell="F50" sqref="F50"/>
      <colBreaks count="1" manualBreakCount="1">
        <brk id="5" max="1048575" man="1"/>
      </colBreaks>
      <pageMargins left="0.5" right="0.5" top="0.5" bottom="0.5" header="0" footer="0"/>
      <printOptions horizontalCentered="1" verticalCentered="1"/>
      <pageSetup scale="60" fitToWidth="2" orientation="portrait" horizontalDpi="300" verticalDpi="300" r:id="rId11"/>
      <headerFooter alignWithMargins="0"/>
    </customSheetView>
  </customSheetViews>
  <printOptions horizontalCentered="1" verticalCentered="1"/>
  <pageMargins left="0.5" right="0.5" top="0.5" bottom="0.5" header="0" footer="0"/>
  <pageSetup scale="61" fitToWidth="2" orientation="portrait" horizontalDpi="300" verticalDpi="300" r:id="rId12"/>
  <headerFooter alignWithMargins="0"/>
  <colBreaks count="1" manualBreakCount="1">
    <brk id="5"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O135"/>
  <sheetViews>
    <sheetView defaultGridColor="0" view="pageBreakPreview" topLeftCell="B1" colorId="22" zoomScale="60" zoomScaleNormal="85" workbookViewId="0">
      <selection activeCell="N66" sqref="N66"/>
    </sheetView>
  </sheetViews>
  <sheetFormatPr defaultColWidth="9.6640625" defaultRowHeight="15"/>
  <cols>
    <col min="1" max="1" width="5.6640625" customWidth="1"/>
    <col min="2" max="2" width="28.6640625" customWidth="1"/>
    <col min="3" max="3" width="15.6640625" customWidth="1"/>
    <col min="4" max="4" width="16.6640625" customWidth="1"/>
    <col min="5" max="5" width="14.6640625" customWidth="1"/>
    <col min="6" max="6" width="13.6640625" customWidth="1"/>
    <col min="7" max="7" width="15.77734375" customWidth="1"/>
    <col min="8" max="8" width="13.109375" customWidth="1"/>
    <col min="9" max="9" width="6.5546875" customWidth="1"/>
    <col min="10" max="10" width="28" customWidth="1"/>
    <col min="11" max="11" width="27.77734375" customWidth="1"/>
    <col min="12" max="12" width="6.109375" customWidth="1"/>
    <col min="13" max="13" width="6.88671875" customWidth="1"/>
    <col min="14" max="14" width="21.33203125" customWidth="1"/>
  </cols>
  <sheetData>
    <row r="1" spans="1:15">
      <c r="A1" s="1085"/>
      <c r="B1" s="1086"/>
      <c r="C1" s="1087"/>
      <c r="D1" s="1088" t="s">
        <v>1578</v>
      </c>
      <c r="E1" s="1089"/>
      <c r="F1" s="1090" t="s">
        <v>2038</v>
      </c>
      <c r="G1" s="1091" t="s">
        <v>2039</v>
      </c>
      <c r="J1" s="2123"/>
      <c r="K1" s="2123"/>
      <c r="L1" s="2123"/>
      <c r="M1" s="2123"/>
      <c r="N1" s="2123"/>
    </row>
    <row r="2" spans="1:15" ht="16.5" thickBot="1">
      <c r="A2" s="72" t="str">
        <f>'Data Sheet'!$C$25</f>
        <v>Central Hudson Gas &amp; Electric</v>
      </c>
      <c r="B2" s="1083"/>
      <c r="C2" s="1092"/>
      <c r="D2" s="1093" t="s">
        <v>3137</v>
      </c>
      <c r="E2" s="1094"/>
      <c r="F2" s="1095" t="s">
        <v>2041</v>
      </c>
      <c r="G2" s="1096"/>
      <c r="I2" s="1686"/>
      <c r="J2" s="1083" t="s">
        <v>4772</v>
      </c>
      <c r="K2" s="1083"/>
      <c r="L2" s="1083"/>
      <c r="M2" s="1083"/>
      <c r="N2" s="1142">
        <v>42004</v>
      </c>
      <c r="O2" s="2221"/>
    </row>
    <row r="3" spans="1:15" ht="15" customHeight="1">
      <c r="A3" s="1097"/>
      <c r="B3" s="1098"/>
      <c r="C3" s="1099"/>
      <c r="D3" s="1100" t="s">
        <v>3138</v>
      </c>
      <c r="E3" s="1101"/>
      <c r="F3" s="1584" t="str">
        <f>'Data Sheet'!$C$40</f>
        <v>4/15/2015</v>
      </c>
      <c r="G3" s="1103" t="str">
        <f>'Data Sheet'!$C$38</f>
        <v>12/31/14</v>
      </c>
      <c r="I3" s="1085"/>
      <c r="J3" s="1086"/>
      <c r="K3" s="1086"/>
      <c r="L3" s="1086"/>
      <c r="M3" s="1086"/>
      <c r="N3" s="1086"/>
      <c r="O3" s="1143"/>
    </row>
    <row r="4" spans="1:15" ht="15" customHeight="1">
      <c r="A4" s="1104" t="s">
        <v>3139</v>
      </c>
      <c r="B4" s="1105"/>
      <c r="C4" s="1105"/>
      <c r="D4" s="1105"/>
      <c r="E4" s="1105"/>
      <c r="F4" s="1105"/>
      <c r="G4" s="1106"/>
      <c r="I4" s="1144"/>
      <c r="J4" s="1084" t="s">
        <v>5316</v>
      </c>
      <c r="K4" s="1084"/>
      <c r="L4" s="1084"/>
      <c r="M4" s="1084"/>
      <c r="N4" s="1084"/>
      <c r="O4" s="1145"/>
    </row>
    <row r="5" spans="1:15" ht="12.75" customHeight="1">
      <c r="A5" s="87"/>
      <c r="B5" s="2367" t="s">
        <v>3140</v>
      </c>
      <c r="C5" s="2367"/>
      <c r="D5" s="2367"/>
      <c r="E5" s="658" t="s">
        <v>3141</v>
      </c>
      <c r="F5" s="658"/>
      <c r="G5" s="603"/>
      <c r="I5" s="1146"/>
      <c r="J5" s="1083"/>
      <c r="K5" s="1083"/>
      <c r="L5" s="1083"/>
      <c r="M5" s="1083"/>
      <c r="N5" s="1083"/>
      <c r="O5" s="1147"/>
    </row>
    <row r="6" spans="1:15" ht="12.75" customHeight="1">
      <c r="A6" s="72"/>
      <c r="B6" s="2368" t="s">
        <v>3142</v>
      </c>
      <c r="C6" s="2368"/>
      <c r="D6" s="2368"/>
      <c r="E6" s="268" t="s">
        <v>3143</v>
      </c>
      <c r="F6" s="268"/>
      <c r="G6" s="23"/>
      <c r="I6" s="1107"/>
      <c r="J6" s="1108"/>
      <c r="K6" s="1109"/>
      <c r="L6" s="1110"/>
      <c r="M6" s="1111"/>
      <c r="N6" s="1111" t="s">
        <v>5317</v>
      </c>
      <c r="O6" s="1112"/>
    </row>
    <row r="7" spans="1:15" ht="12.75" customHeight="1">
      <c r="A7" s="72"/>
      <c r="B7" s="2368" t="s">
        <v>3144</v>
      </c>
      <c r="C7" s="2368"/>
      <c r="D7" s="2368"/>
      <c r="E7" s="268" t="s">
        <v>3145</v>
      </c>
      <c r="F7" s="268"/>
      <c r="G7" s="23"/>
      <c r="I7" s="1113"/>
      <c r="J7" s="1114" t="s">
        <v>5318</v>
      </c>
      <c r="K7" s="1115"/>
      <c r="L7" s="1116"/>
      <c r="M7" s="1116"/>
      <c r="N7" s="1116" t="s">
        <v>5319</v>
      </c>
      <c r="O7" s="1117"/>
    </row>
    <row r="8" spans="1:15" ht="12.75" customHeight="1">
      <c r="A8" s="72"/>
      <c r="B8" s="2368" t="s">
        <v>3146</v>
      </c>
      <c r="C8" s="2368"/>
      <c r="D8" s="2368"/>
      <c r="E8" s="268" t="s">
        <v>3147</v>
      </c>
      <c r="F8" s="268"/>
      <c r="G8" s="23"/>
      <c r="I8" s="1118"/>
      <c r="J8" s="1119"/>
      <c r="K8" s="1120"/>
      <c r="L8" s="1119"/>
      <c r="M8" s="1119"/>
      <c r="N8" s="1119"/>
      <c r="O8" s="1121"/>
    </row>
    <row r="9" spans="1:15" ht="12.75" customHeight="1">
      <c r="A9" s="72"/>
      <c r="B9" s="1333" t="s">
        <v>3148</v>
      </c>
      <c r="C9" s="1334"/>
      <c r="D9" s="1334"/>
      <c r="E9" s="268" t="s">
        <v>3149</v>
      </c>
      <c r="F9" s="268"/>
      <c r="G9" s="23"/>
      <c r="I9" s="1107"/>
      <c r="J9" s="1122" t="s">
        <v>5320</v>
      </c>
      <c r="L9" s="1123"/>
      <c r="M9" s="1122"/>
      <c r="N9" s="1124">
        <v>161354200</v>
      </c>
      <c r="O9" s="1125"/>
    </row>
    <row r="10" spans="1:15" ht="12.75" customHeight="1">
      <c r="A10" s="72"/>
      <c r="B10" s="2368" t="s">
        <v>3150</v>
      </c>
      <c r="C10" s="2368"/>
      <c r="D10" s="2368"/>
      <c r="E10" s="268" t="s">
        <v>3151</v>
      </c>
      <c r="F10" s="268"/>
      <c r="G10" s="23"/>
      <c r="I10" s="1113"/>
      <c r="J10" s="1126" t="s">
        <v>5321</v>
      </c>
      <c r="L10" s="1126"/>
      <c r="M10" s="1126"/>
      <c r="N10" s="1124">
        <v>65023218</v>
      </c>
      <c r="O10" s="1127"/>
    </row>
    <row r="11" spans="1:15" ht="12.75" customHeight="1">
      <c r="A11" s="72"/>
      <c r="B11" s="1335" t="s">
        <v>3152</v>
      </c>
      <c r="C11" s="1335"/>
      <c r="D11" s="1335"/>
      <c r="E11" s="268" t="s">
        <v>3153</v>
      </c>
      <c r="F11" s="268"/>
      <c r="G11" s="23"/>
      <c r="I11" s="1113"/>
      <c r="J11" s="1126" t="s">
        <v>5322</v>
      </c>
      <c r="L11" s="1126"/>
      <c r="M11" s="1126"/>
      <c r="N11" s="1124">
        <v>1744332</v>
      </c>
      <c r="O11" s="1127"/>
    </row>
    <row r="12" spans="1:15" ht="12.75" customHeight="1">
      <c r="A12" s="72"/>
      <c r="B12" s="1335" t="s">
        <v>3154</v>
      </c>
      <c r="C12" s="1334"/>
      <c r="D12" s="1334"/>
      <c r="E12" s="268" t="s">
        <v>3155</v>
      </c>
      <c r="F12" s="268"/>
      <c r="G12" s="23"/>
      <c r="I12" s="1113"/>
      <c r="J12" s="1126" t="s">
        <v>5323</v>
      </c>
      <c r="L12" s="1126"/>
      <c r="M12" s="1126"/>
      <c r="N12" s="1124">
        <v>16437417</v>
      </c>
      <c r="O12" s="1127"/>
    </row>
    <row r="13" spans="1:15" ht="12.75" customHeight="1">
      <c r="A13" s="72"/>
      <c r="B13" s="1335" t="s">
        <v>1685</v>
      </c>
      <c r="C13" s="1334"/>
      <c r="D13" s="1334"/>
      <c r="E13" s="268" t="s">
        <v>1686</v>
      </c>
      <c r="F13" s="268"/>
      <c r="G13" s="23"/>
      <c r="I13" s="1113"/>
      <c r="J13" s="1126" t="s">
        <v>5324</v>
      </c>
      <c r="L13" s="1126"/>
      <c r="M13" s="1126"/>
      <c r="N13" s="1124">
        <v>9315755</v>
      </c>
      <c r="O13" s="1127"/>
    </row>
    <row r="14" spans="1:15" ht="12.75" customHeight="1">
      <c r="A14" s="72"/>
      <c r="B14" s="2368" t="s">
        <v>1687</v>
      </c>
      <c r="C14" s="2368"/>
      <c r="D14" s="2368"/>
      <c r="E14" s="268" t="s">
        <v>1688</v>
      </c>
      <c r="F14" s="268"/>
      <c r="G14" s="23"/>
      <c r="I14" s="1113"/>
      <c r="J14" s="1126"/>
      <c r="L14" s="1126"/>
      <c r="M14" s="1126"/>
      <c r="N14" s="1124">
        <v>253874922</v>
      </c>
      <c r="O14" s="1127"/>
    </row>
    <row r="15" spans="1:15" ht="12.75" customHeight="1">
      <c r="A15" s="72"/>
      <c r="B15" s="2368" t="s">
        <v>1689</v>
      </c>
      <c r="C15" s="2368"/>
      <c r="D15" s="2368"/>
      <c r="E15" s="268" t="s">
        <v>1690</v>
      </c>
      <c r="F15" s="268"/>
      <c r="G15" s="23"/>
      <c r="I15" s="1113"/>
      <c r="J15" s="1126"/>
      <c r="L15" s="1126"/>
      <c r="M15" s="1126"/>
      <c r="N15" s="1124"/>
      <c r="O15" s="1127"/>
    </row>
    <row r="16" spans="1:15" ht="15.95" customHeight="1">
      <c r="A16" s="72"/>
      <c r="B16" s="2311" t="s">
        <v>1691</v>
      </c>
      <c r="C16" s="2311"/>
      <c r="D16" s="2311"/>
      <c r="E16" s="268" t="s">
        <v>1692</v>
      </c>
      <c r="F16" s="268"/>
      <c r="G16" s="23"/>
      <c r="I16" s="1113"/>
      <c r="J16" s="1126"/>
      <c r="L16" s="1126"/>
      <c r="M16" s="1126"/>
      <c r="N16" s="1124"/>
      <c r="O16" s="1127"/>
    </row>
    <row r="17" spans="1:15" ht="12.75" customHeight="1">
      <c r="A17" s="72"/>
      <c r="B17" s="2366" t="s">
        <v>1693</v>
      </c>
      <c r="C17" s="2366"/>
      <c r="D17" s="2366"/>
      <c r="E17" s="359" t="s">
        <v>1694</v>
      </c>
      <c r="F17" s="359"/>
      <c r="G17" s="605"/>
      <c r="I17" s="1113"/>
      <c r="J17" s="1126"/>
      <c r="L17" s="1126"/>
      <c r="M17" s="1126"/>
      <c r="N17" s="1124"/>
      <c r="O17" s="1127"/>
    </row>
    <row r="18" spans="1:15">
      <c r="A18" s="1107" t="s">
        <v>1964</v>
      </c>
      <c r="B18" s="1108"/>
      <c r="C18" s="1109"/>
      <c r="D18" s="1110"/>
      <c r="E18" s="1111" t="s">
        <v>1695</v>
      </c>
      <c r="F18" s="1111" t="s">
        <v>1696</v>
      </c>
      <c r="G18" s="1112" t="s">
        <v>1697</v>
      </c>
      <c r="I18" s="1113"/>
      <c r="J18" s="1083" t="s">
        <v>5325</v>
      </c>
      <c r="K18" s="1126"/>
      <c r="L18" s="1126"/>
      <c r="M18" s="1126"/>
      <c r="N18" s="1124"/>
      <c r="O18" s="1127"/>
    </row>
    <row r="19" spans="1:15">
      <c r="A19" s="1113" t="s">
        <v>1967</v>
      </c>
      <c r="B19" s="1114" t="s">
        <v>1698</v>
      </c>
      <c r="C19" s="1115" t="s">
        <v>1699</v>
      </c>
      <c r="D19" s="1116" t="s">
        <v>1700</v>
      </c>
      <c r="E19" s="1116" t="s">
        <v>1701</v>
      </c>
      <c r="F19" s="1116" t="s">
        <v>1702</v>
      </c>
      <c r="G19" s="1117" t="s">
        <v>1703</v>
      </c>
      <c r="I19" s="1113"/>
      <c r="J19" s="1083" t="s">
        <v>5326</v>
      </c>
      <c r="K19" s="1126"/>
      <c r="L19" s="1126"/>
      <c r="M19" s="1126"/>
      <c r="N19" s="1124"/>
      <c r="O19" s="1127"/>
    </row>
    <row r="20" spans="1:15">
      <c r="A20" s="1118"/>
      <c r="B20" s="1119" t="s">
        <v>3423</v>
      </c>
      <c r="C20" s="1120" t="s">
        <v>3424</v>
      </c>
      <c r="D20" s="1119" t="s">
        <v>3425</v>
      </c>
      <c r="E20" s="1119" t="s">
        <v>3426</v>
      </c>
      <c r="F20" s="1119" t="s">
        <v>2672</v>
      </c>
      <c r="G20" s="1121" t="s">
        <v>2673</v>
      </c>
      <c r="I20" s="1113"/>
      <c r="J20" s="1083" t="s">
        <v>5327</v>
      </c>
      <c r="K20" s="1126"/>
      <c r="L20" s="1126"/>
      <c r="M20" s="1126"/>
      <c r="N20" s="1124"/>
      <c r="O20" s="1127"/>
    </row>
    <row r="21" spans="1:15">
      <c r="A21" s="1107">
        <v>1</v>
      </c>
      <c r="B21" s="2104" t="s">
        <v>5295</v>
      </c>
      <c r="C21" s="2106"/>
      <c r="D21" s="2107"/>
      <c r="E21" s="2106"/>
      <c r="F21" s="1124" t="str">
        <f t="shared" ref="F21:F63" si="0">IF(ISERR(C21/E21*1000),"  ",C21/E21*1000)</f>
        <v xml:space="preserve">  </v>
      </c>
      <c r="G21" s="1125" t="str">
        <f t="shared" ref="G21:G63" si="1">IF(ISERR(D21/C21/1000),"  ",D21/C21/1000)</f>
        <v xml:space="preserve">  </v>
      </c>
      <c r="I21" s="1113"/>
      <c r="J21" s="1083" t="s">
        <v>5328</v>
      </c>
      <c r="K21" s="1126"/>
      <c r="L21" s="1126"/>
      <c r="M21" s="1126"/>
      <c r="N21" s="1124"/>
      <c r="O21" s="1127"/>
    </row>
    <row r="22" spans="1:15">
      <c r="A22" s="1113">
        <f t="shared" ref="A22:A63" si="2">A21+1</f>
        <v>2</v>
      </c>
      <c r="B22" s="2105" t="s">
        <v>5296</v>
      </c>
      <c r="C22" s="2108">
        <v>1675914</v>
      </c>
      <c r="D22" s="2108">
        <v>314288019</v>
      </c>
      <c r="E22" s="2108">
        <v>212258</v>
      </c>
      <c r="F22" s="1124">
        <f t="shared" si="0"/>
        <v>7895.6458649379529</v>
      </c>
      <c r="G22" s="1127">
        <f t="shared" si="1"/>
        <v>0.18753230714702546</v>
      </c>
      <c r="I22" s="1113"/>
      <c r="J22" s="1083" t="s">
        <v>5329</v>
      </c>
      <c r="K22" s="1126"/>
      <c r="L22" s="1126"/>
      <c r="M22" s="1126"/>
      <c r="N22" s="1124"/>
      <c r="O22" s="1127"/>
    </row>
    <row r="23" spans="1:15">
      <c r="A23" s="1113">
        <f t="shared" si="2"/>
        <v>3</v>
      </c>
      <c r="B23" s="2105" t="s">
        <v>5297</v>
      </c>
      <c r="C23" s="2108">
        <v>623</v>
      </c>
      <c r="D23" s="2108">
        <v>108808</v>
      </c>
      <c r="E23" s="2108">
        <v>48</v>
      </c>
      <c r="F23" s="1124">
        <f t="shared" si="0"/>
        <v>12979.166666666666</v>
      </c>
      <c r="G23" s="1127">
        <f t="shared" si="1"/>
        <v>0.17465168539325843</v>
      </c>
      <c r="I23" s="1113"/>
      <c r="J23" s="1083" t="s">
        <v>5330</v>
      </c>
      <c r="K23" s="1126"/>
      <c r="L23" s="1126"/>
      <c r="M23" s="1126"/>
      <c r="N23" s="1124"/>
      <c r="O23" s="1127"/>
    </row>
    <row r="24" spans="1:15">
      <c r="A24" s="1113">
        <f t="shared" si="2"/>
        <v>4</v>
      </c>
      <c r="B24" s="2105" t="s">
        <v>5298</v>
      </c>
      <c r="C24" s="2108">
        <v>15162</v>
      </c>
      <c r="D24" s="2108">
        <v>2482756</v>
      </c>
      <c r="E24" s="2108">
        <v>881</v>
      </c>
      <c r="F24" s="1124">
        <f t="shared" si="0"/>
        <v>17209.988649262199</v>
      </c>
      <c r="G24" s="1127">
        <f t="shared" si="1"/>
        <v>0.16374858198126896</v>
      </c>
      <c r="I24" s="1113"/>
      <c r="J24" s="2123"/>
      <c r="K24" s="1126"/>
      <c r="L24" s="1126"/>
      <c r="M24" s="1126"/>
      <c r="N24" s="1124"/>
      <c r="O24" s="1127"/>
    </row>
    <row r="25" spans="1:15">
      <c r="A25" s="1113">
        <f t="shared" si="2"/>
        <v>5</v>
      </c>
      <c r="B25" s="2105" t="s">
        <v>5158</v>
      </c>
      <c r="C25" s="2108">
        <v>-6747</v>
      </c>
      <c r="D25" s="2108">
        <v>-401534</v>
      </c>
      <c r="E25" s="2108">
        <v>0</v>
      </c>
      <c r="F25" s="1124" t="str">
        <f t="shared" si="0"/>
        <v xml:space="preserve">  </v>
      </c>
      <c r="G25" s="1127">
        <f t="shared" si="1"/>
        <v>5.9512968726841559E-2</v>
      </c>
      <c r="I25" s="1113"/>
      <c r="J25" s="2123"/>
      <c r="K25" s="1126"/>
      <c r="L25" s="1126"/>
      <c r="M25" s="1126"/>
      <c r="N25" s="1124"/>
      <c r="O25" s="1127"/>
    </row>
    <row r="26" spans="1:15">
      <c r="A26" s="1113">
        <f t="shared" si="2"/>
        <v>6</v>
      </c>
      <c r="B26" s="1083"/>
      <c r="C26" s="1126"/>
      <c r="D26" s="1126"/>
      <c r="E26" s="1126"/>
      <c r="F26" s="1124" t="str">
        <f t="shared" si="0"/>
        <v xml:space="preserve">  </v>
      </c>
      <c r="G26" s="1127" t="str">
        <f t="shared" si="1"/>
        <v xml:space="preserve">  </v>
      </c>
      <c r="I26" s="1113"/>
      <c r="J26" s="9"/>
      <c r="K26" s="1126"/>
      <c r="L26" s="1126"/>
      <c r="M26" s="1126"/>
      <c r="N26" s="1124"/>
      <c r="O26" s="1127"/>
    </row>
    <row r="27" spans="1:15">
      <c r="A27" s="1113">
        <f t="shared" si="2"/>
        <v>7</v>
      </c>
      <c r="B27" s="1083"/>
      <c r="C27" s="1126"/>
      <c r="D27" s="1126"/>
      <c r="E27" s="1126"/>
      <c r="F27" s="1124" t="str">
        <f t="shared" si="0"/>
        <v xml:space="preserve">  </v>
      </c>
      <c r="G27" s="1127" t="str">
        <f t="shared" si="1"/>
        <v xml:space="preserve">  </v>
      </c>
      <c r="I27" s="1113"/>
      <c r="J27" s="9"/>
      <c r="K27" s="1126"/>
      <c r="L27" s="1126"/>
      <c r="M27" s="1126"/>
      <c r="N27" s="1124"/>
      <c r="O27" s="1127"/>
    </row>
    <row r="28" spans="1:15">
      <c r="A28" s="1113">
        <f t="shared" si="2"/>
        <v>8</v>
      </c>
      <c r="B28" s="2109" t="s">
        <v>5299</v>
      </c>
      <c r="C28" s="2110">
        <f>SUM(C22:C27)</f>
        <v>1684952</v>
      </c>
      <c r="D28" s="2110">
        <f>SUM(D22:D27)</f>
        <v>316478049</v>
      </c>
      <c r="E28" s="2110">
        <f>SUM(E22:E25)</f>
        <v>213187</v>
      </c>
      <c r="F28" s="1124">
        <f t="shared" si="0"/>
        <v>7903.6338988775115</v>
      </c>
      <c r="G28" s="1127">
        <f t="shared" si="1"/>
        <v>0.18782615113071469</v>
      </c>
      <c r="I28" s="1113"/>
      <c r="J28" s="9"/>
      <c r="K28" s="1126"/>
      <c r="L28" s="1126"/>
      <c r="M28" s="1126"/>
      <c r="N28" s="1124"/>
      <c r="O28" s="1127"/>
    </row>
    <row r="29" spans="1:15">
      <c r="A29" s="1113">
        <f t="shared" si="2"/>
        <v>9</v>
      </c>
      <c r="B29" s="1083"/>
      <c r="C29" s="1126"/>
      <c r="D29" s="1126"/>
      <c r="E29" s="1126"/>
      <c r="F29" s="1124" t="str">
        <f t="shared" si="0"/>
        <v xml:space="preserve">  </v>
      </c>
      <c r="G29" s="1127" t="str">
        <f t="shared" si="1"/>
        <v xml:space="preserve">  </v>
      </c>
      <c r="I29" s="1113"/>
      <c r="J29" s="9"/>
      <c r="K29" s="1126"/>
      <c r="L29" s="1126"/>
      <c r="M29" s="1126"/>
      <c r="N29" s="1124"/>
      <c r="O29" s="1127"/>
    </row>
    <row r="30" spans="1:15">
      <c r="A30" s="1113">
        <f t="shared" si="2"/>
        <v>10</v>
      </c>
      <c r="B30" s="2113" t="s">
        <v>5300</v>
      </c>
      <c r="C30" s="2114"/>
      <c r="D30" s="2114"/>
      <c r="E30" s="2114"/>
      <c r="F30" s="1124" t="str">
        <f t="shared" si="0"/>
        <v xml:space="preserve">  </v>
      </c>
      <c r="G30" s="1127" t="str">
        <f t="shared" si="1"/>
        <v xml:space="preserve">  </v>
      </c>
      <c r="I30" s="1113"/>
      <c r="J30" s="1083"/>
      <c r="K30" s="1126"/>
      <c r="L30" s="1126"/>
      <c r="M30" s="1126"/>
      <c r="N30" s="1124"/>
      <c r="O30" s="1127"/>
    </row>
    <row r="31" spans="1:15">
      <c r="A31" s="1113">
        <f t="shared" si="2"/>
        <v>11</v>
      </c>
      <c r="B31" s="2113" t="s">
        <v>5296</v>
      </c>
      <c r="C31" s="2114">
        <v>9111</v>
      </c>
      <c r="D31" s="2114">
        <v>1474618</v>
      </c>
      <c r="E31" s="2114">
        <v>361</v>
      </c>
      <c r="F31" s="1124">
        <f t="shared" si="0"/>
        <v>25238.227146814406</v>
      </c>
      <c r="G31" s="1127">
        <f t="shared" si="1"/>
        <v>0.16185029085720559</v>
      </c>
      <c r="I31" s="1113"/>
      <c r="J31" s="1083"/>
      <c r="K31" s="1126"/>
      <c r="L31" s="1126"/>
      <c r="M31" s="1126"/>
      <c r="N31" s="1124"/>
      <c r="O31" s="1127"/>
    </row>
    <row r="32" spans="1:15">
      <c r="A32" s="1113">
        <f t="shared" si="2"/>
        <v>12</v>
      </c>
      <c r="B32" s="2111" t="s">
        <v>5301</v>
      </c>
      <c r="C32" s="2114">
        <v>628859</v>
      </c>
      <c r="D32" s="2114">
        <v>96212849</v>
      </c>
      <c r="E32" s="2114">
        <v>26889</v>
      </c>
      <c r="F32" s="1124">
        <f t="shared" si="0"/>
        <v>23387.221540406859</v>
      </c>
      <c r="G32" s="1127">
        <f t="shared" si="1"/>
        <v>0.15299590051187945</v>
      </c>
      <c r="I32" s="1113"/>
      <c r="J32" s="1083"/>
      <c r="K32" s="1126"/>
      <c r="L32" s="1126"/>
      <c r="M32" s="1126"/>
      <c r="N32" s="1124"/>
      <c r="O32" s="1127"/>
    </row>
    <row r="33" spans="1:15">
      <c r="A33" s="1113">
        <f t="shared" si="2"/>
        <v>13</v>
      </c>
      <c r="B33" s="2113" t="s">
        <v>5302</v>
      </c>
      <c r="C33" s="2114">
        <v>28748</v>
      </c>
      <c r="D33" s="2114">
        <v>3025519</v>
      </c>
      <c r="E33" s="2114">
        <v>3</v>
      </c>
      <c r="F33" s="1124">
        <f t="shared" si="0"/>
        <v>9582666.666666666</v>
      </c>
      <c r="G33" s="1127">
        <f t="shared" si="1"/>
        <v>0.10524276471406706</v>
      </c>
      <c r="I33" s="1113"/>
      <c r="J33" s="1083"/>
      <c r="K33" s="1126"/>
      <c r="L33" s="1126"/>
      <c r="M33" s="1126"/>
      <c r="N33" s="1124"/>
      <c r="O33" s="1127"/>
    </row>
    <row r="34" spans="1:15">
      <c r="A34" s="1113">
        <f t="shared" si="2"/>
        <v>14</v>
      </c>
      <c r="B34" s="2111" t="s">
        <v>5303</v>
      </c>
      <c r="C34" s="2114">
        <v>12556</v>
      </c>
      <c r="D34" s="2114">
        <v>2475697</v>
      </c>
      <c r="E34" s="2114">
        <v>4207</v>
      </c>
      <c r="F34" s="1124">
        <f t="shared" si="0"/>
        <v>2984.5495602567153</v>
      </c>
      <c r="G34" s="1127">
        <f t="shared" si="1"/>
        <v>0.19717242752468939</v>
      </c>
      <c r="I34" s="1113"/>
      <c r="J34" s="1083"/>
      <c r="K34" s="1126"/>
      <c r="L34" s="1126"/>
      <c r="M34" s="1126"/>
      <c r="N34" s="1124"/>
      <c r="O34" s="1127"/>
    </row>
    <row r="35" spans="1:15">
      <c r="A35" s="1113">
        <f t="shared" si="2"/>
        <v>15</v>
      </c>
      <c r="B35" s="2111" t="s">
        <v>5298</v>
      </c>
      <c r="C35" s="2114">
        <v>430</v>
      </c>
      <c r="D35" s="2114">
        <v>66423</v>
      </c>
      <c r="E35" s="2114">
        <v>17</v>
      </c>
      <c r="F35" s="1124">
        <f t="shared" si="0"/>
        <v>25294.117647058822</v>
      </c>
      <c r="G35" s="1127">
        <f t="shared" si="1"/>
        <v>0.15447209302325582</v>
      </c>
      <c r="I35" s="1113"/>
      <c r="J35" s="1083"/>
      <c r="K35" s="1126"/>
      <c r="L35" s="1126"/>
      <c r="M35" s="1126"/>
      <c r="N35" s="1124"/>
      <c r="O35" s="1127"/>
    </row>
    <row r="36" spans="1:15">
      <c r="A36" s="1113">
        <f t="shared" si="2"/>
        <v>16</v>
      </c>
      <c r="B36" s="2111" t="s">
        <v>5304</v>
      </c>
      <c r="C36" s="2114">
        <v>11309</v>
      </c>
      <c r="D36" s="2114">
        <v>1454413</v>
      </c>
      <c r="E36" s="2114">
        <v>3</v>
      </c>
      <c r="F36" s="1124">
        <f t="shared" si="0"/>
        <v>3769666.6666666665</v>
      </c>
      <c r="G36" s="1127">
        <f t="shared" si="1"/>
        <v>0.12860668494119729</v>
      </c>
      <c r="I36" s="1113"/>
      <c r="J36" s="1083"/>
      <c r="K36" s="1126"/>
      <c r="L36" s="1126"/>
      <c r="M36" s="1126"/>
      <c r="N36" s="1124"/>
      <c r="O36" s="1127"/>
    </row>
    <row r="37" spans="1:15">
      <c r="A37" s="1113">
        <f t="shared" si="2"/>
        <v>17</v>
      </c>
      <c r="B37" s="2111" t="s">
        <v>5305</v>
      </c>
      <c r="C37" s="2114">
        <v>-243</v>
      </c>
      <c r="D37" s="2114">
        <v>-6390</v>
      </c>
      <c r="E37" s="2114"/>
      <c r="F37" s="1124" t="str">
        <f t="shared" si="0"/>
        <v xml:space="preserve">  </v>
      </c>
      <c r="G37" s="1127">
        <f t="shared" si="1"/>
        <v>2.6296296296296297E-2</v>
      </c>
      <c r="I37" s="1113"/>
      <c r="J37" s="1083"/>
      <c r="K37" s="1126"/>
      <c r="L37" s="1126"/>
      <c r="M37" s="1126"/>
      <c r="N37" s="1124"/>
      <c r="O37" s="1127"/>
    </row>
    <row r="38" spans="1:15">
      <c r="A38" s="1113">
        <f t="shared" si="2"/>
        <v>18</v>
      </c>
      <c r="B38" s="2113"/>
      <c r="C38" s="2114"/>
      <c r="D38" s="2114"/>
      <c r="E38" s="2114"/>
      <c r="F38" s="1124" t="str">
        <f t="shared" si="0"/>
        <v xml:space="preserve">  </v>
      </c>
      <c r="G38" s="1127" t="str">
        <f t="shared" si="1"/>
        <v xml:space="preserve">  </v>
      </c>
      <c r="I38" s="1113"/>
      <c r="J38" s="1083"/>
      <c r="K38" s="1126"/>
      <c r="L38" s="1126"/>
      <c r="M38" s="1126"/>
      <c r="N38" s="1124"/>
      <c r="O38" s="1127"/>
    </row>
    <row r="39" spans="1:15">
      <c r="A39" s="1113">
        <f t="shared" si="2"/>
        <v>19</v>
      </c>
      <c r="B39" s="2113"/>
      <c r="C39" s="2114"/>
      <c r="D39" s="2114"/>
      <c r="E39" s="2114"/>
      <c r="F39" s="1124" t="str">
        <f t="shared" si="0"/>
        <v xml:space="preserve">  </v>
      </c>
      <c r="G39" s="1127" t="str">
        <f t="shared" si="1"/>
        <v xml:space="preserve">  </v>
      </c>
      <c r="I39" s="1113"/>
      <c r="J39" s="1083"/>
      <c r="K39" s="1126"/>
      <c r="L39" s="1126"/>
      <c r="M39" s="1126"/>
      <c r="N39" s="1124"/>
      <c r="O39" s="1127"/>
    </row>
    <row r="40" spans="1:15">
      <c r="A40" s="1113">
        <f t="shared" si="2"/>
        <v>20</v>
      </c>
      <c r="B40" s="2112" t="s">
        <v>5306</v>
      </c>
      <c r="C40" s="2114">
        <f>SUM(C31:C39)</f>
        <v>690770</v>
      </c>
      <c r="D40" s="2114">
        <f>SUM(D31:D39)</f>
        <v>104703129</v>
      </c>
      <c r="E40" s="2114">
        <f>SUM(E31:E37)</f>
        <v>31480</v>
      </c>
      <c r="F40" s="1124">
        <f t="shared" si="0"/>
        <v>21943.138500635323</v>
      </c>
      <c r="G40" s="1127">
        <f t="shared" si="1"/>
        <v>0.15157451684352244</v>
      </c>
      <c r="I40" s="1113"/>
      <c r="J40" s="1083"/>
      <c r="K40" s="1126"/>
      <c r="L40" s="1126"/>
      <c r="M40" s="1126"/>
      <c r="N40" s="1124"/>
      <c r="O40" s="1127"/>
    </row>
    <row r="41" spans="1:15">
      <c r="A41" s="1113">
        <f t="shared" si="2"/>
        <v>21</v>
      </c>
      <c r="B41" s="2113"/>
      <c r="C41" s="2114"/>
      <c r="D41" s="2114"/>
      <c r="E41" s="2114"/>
      <c r="F41" s="1124" t="str">
        <f t="shared" si="0"/>
        <v xml:space="preserve">  </v>
      </c>
      <c r="G41" s="1127" t="str">
        <f t="shared" si="1"/>
        <v xml:space="preserve">  </v>
      </c>
      <c r="I41" s="1113"/>
      <c r="J41" s="1083"/>
      <c r="K41" s="1126"/>
      <c r="L41" s="1126"/>
      <c r="M41" s="1126"/>
      <c r="N41" s="1124"/>
      <c r="O41" s="1127"/>
    </row>
    <row r="42" spans="1:15">
      <c r="A42" s="1113">
        <f t="shared" si="2"/>
        <v>22</v>
      </c>
      <c r="B42" s="2111" t="s">
        <v>5307</v>
      </c>
      <c r="C42" s="2114"/>
      <c r="D42" s="2114"/>
      <c r="E42" s="2114"/>
      <c r="F42" s="1124" t="str">
        <f t="shared" si="0"/>
        <v xml:space="preserve">  </v>
      </c>
      <c r="G42" s="1127" t="str">
        <f t="shared" si="1"/>
        <v xml:space="preserve">  </v>
      </c>
      <c r="I42" s="1113"/>
      <c r="J42" s="1083"/>
      <c r="K42" s="1126"/>
      <c r="L42" s="1126"/>
      <c r="M42" s="1126"/>
      <c r="N42" s="1124"/>
      <c r="O42" s="1127"/>
    </row>
    <row r="43" spans="1:15">
      <c r="A43" s="1113">
        <f t="shared" si="2"/>
        <v>23</v>
      </c>
      <c r="B43" s="2111" t="s">
        <v>5308</v>
      </c>
      <c r="C43" s="2114">
        <v>21648</v>
      </c>
      <c r="D43" s="2114">
        <v>6678644</v>
      </c>
      <c r="E43" s="2114">
        <v>209</v>
      </c>
      <c r="F43" s="1124">
        <f t="shared" si="0"/>
        <v>103578.94736842105</v>
      </c>
      <c r="G43" s="1127">
        <f t="shared" si="1"/>
        <v>0.30851090169992607</v>
      </c>
      <c r="I43" s="1113"/>
      <c r="J43" s="1083"/>
      <c r="K43" s="1126"/>
      <c r="L43" s="1126"/>
      <c r="M43" s="1126"/>
      <c r="N43" s="1124"/>
      <c r="O43" s="1127"/>
    </row>
    <row r="44" spans="1:15">
      <c r="A44" s="1113">
        <f t="shared" si="2"/>
        <v>24</v>
      </c>
      <c r="B44" s="2111" t="s">
        <v>5309</v>
      </c>
      <c r="C44" s="2114">
        <f>C43</f>
        <v>21648</v>
      </c>
      <c r="D44" s="2114">
        <f>D43</f>
        <v>6678644</v>
      </c>
      <c r="E44" s="2114">
        <f>E43</f>
        <v>209</v>
      </c>
      <c r="F44" s="1124">
        <f t="shared" si="0"/>
        <v>103578.94736842105</v>
      </c>
      <c r="G44" s="1127">
        <f t="shared" si="1"/>
        <v>0.30851090169992607</v>
      </c>
      <c r="I44" s="1113"/>
      <c r="K44" s="1126"/>
      <c r="L44" s="1126"/>
      <c r="M44" s="1126"/>
      <c r="N44" s="1124"/>
      <c r="O44" s="1127"/>
    </row>
    <row r="45" spans="1:15">
      <c r="A45" s="1113">
        <f t="shared" si="2"/>
        <v>25</v>
      </c>
      <c r="B45" s="2113"/>
      <c r="C45" s="2114"/>
      <c r="D45" s="2114"/>
      <c r="E45" s="2114"/>
      <c r="F45" s="1124" t="str">
        <f t="shared" si="0"/>
        <v xml:space="preserve">  </v>
      </c>
      <c r="G45" s="1127" t="str">
        <f t="shared" si="1"/>
        <v xml:space="preserve">  </v>
      </c>
      <c r="I45" s="1113"/>
      <c r="K45" s="1126"/>
      <c r="L45" s="1126"/>
      <c r="M45" s="1126"/>
      <c r="N45" s="1124"/>
      <c r="O45" s="1127"/>
    </row>
    <row r="46" spans="1:15">
      <c r="A46" s="1113">
        <f t="shared" si="2"/>
        <v>26</v>
      </c>
      <c r="B46" s="2111" t="s">
        <v>5310</v>
      </c>
      <c r="C46" s="2114"/>
      <c r="D46" s="2114"/>
      <c r="E46" s="2114"/>
      <c r="F46" s="1124" t="str">
        <f t="shared" si="0"/>
        <v xml:space="preserve">  </v>
      </c>
      <c r="G46" s="1127" t="str">
        <f t="shared" si="1"/>
        <v xml:space="preserve">  </v>
      </c>
      <c r="I46" s="1113"/>
      <c r="K46" s="1126"/>
      <c r="L46" s="1126"/>
      <c r="M46" s="1126"/>
      <c r="N46" s="1124"/>
      <c r="O46" s="1127"/>
    </row>
    <row r="47" spans="1:15">
      <c r="A47" s="1113">
        <f t="shared" si="2"/>
        <v>27</v>
      </c>
      <c r="B47" s="2115" t="s">
        <v>5296</v>
      </c>
      <c r="C47" s="2117">
        <v>2822</v>
      </c>
      <c r="D47" s="2117">
        <v>494402</v>
      </c>
      <c r="E47" s="2117">
        <v>254</v>
      </c>
      <c r="F47" s="1124">
        <f t="shared" si="0"/>
        <v>11110.236220472441</v>
      </c>
      <c r="G47" s="1127">
        <f t="shared" si="1"/>
        <v>0.17519560595322467</v>
      </c>
      <c r="I47" s="1113"/>
      <c r="K47" s="1126"/>
      <c r="L47" s="1126"/>
      <c r="M47" s="1126"/>
      <c r="N47" s="1124"/>
      <c r="O47" s="1127"/>
    </row>
    <row r="48" spans="1:15">
      <c r="A48" s="1113">
        <f t="shared" si="2"/>
        <v>28</v>
      </c>
      <c r="B48" s="2115" t="s">
        <v>5297</v>
      </c>
      <c r="C48" s="2117">
        <v>120054</v>
      </c>
      <c r="D48" s="2117">
        <v>16984333</v>
      </c>
      <c r="E48" s="2117">
        <v>1950</v>
      </c>
      <c r="F48" s="1124">
        <f t="shared" si="0"/>
        <v>61566.153846153844</v>
      </c>
      <c r="G48" s="1127">
        <f t="shared" si="1"/>
        <v>0.14147244573275358</v>
      </c>
      <c r="I48" s="1113"/>
      <c r="K48" s="1126"/>
      <c r="L48" s="1126"/>
      <c r="M48" s="1126"/>
      <c r="N48" s="1124"/>
      <c r="O48" s="1127"/>
    </row>
    <row r="49" spans="1:15">
      <c r="A49" s="1113">
        <f t="shared" si="2"/>
        <v>29</v>
      </c>
      <c r="B49" s="2115" t="s">
        <v>5302</v>
      </c>
      <c r="C49" s="2117">
        <v>43846</v>
      </c>
      <c r="D49" s="2117">
        <v>5364048</v>
      </c>
      <c r="E49" s="2117">
        <v>5</v>
      </c>
      <c r="F49" s="1124">
        <f t="shared" si="0"/>
        <v>8769200</v>
      </c>
      <c r="G49" s="1127">
        <f t="shared" si="1"/>
        <v>0.12233836609953018</v>
      </c>
      <c r="I49" s="1113"/>
      <c r="K49" s="1126"/>
      <c r="L49" s="1126"/>
      <c r="M49" s="1126"/>
      <c r="N49" s="1124"/>
      <c r="O49" s="1127"/>
    </row>
    <row r="50" spans="1:15">
      <c r="A50" s="1113">
        <f t="shared" si="2"/>
        <v>30</v>
      </c>
      <c r="B50" s="2115" t="s">
        <v>5298</v>
      </c>
      <c r="C50" s="2117">
        <v>377</v>
      </c>
      <c r="D50" s="2117">
        <v>57054</v>
      </c>
      <c r="E50" s="2117">
        <v>11</v>
      </c>
      <c r="F50" s="1124">
        <f t="shared" si="0"/>
        <v>34272.727272727272</v>
      </c>
      <c r="G50" s="1127">
        <f t="shared" si="1"/>
        <v>0.15133687002652518</v>
      </c>
      <c r="I50" s="1113"/>
      <c r="J50" s="1083"/>
      <c r="K50" s="1126"/>
      <c r="L50" s="1126"/>
      <c r="M50" s="1126"/>
      <c r="N50" s="1124"/>
      <c r="O50" s="1127"/>
    </row>
    <row r="51" spans="1:15">
      <c r="A51" s="1113">
        <f t="shared" si="2"/>
        <v>31</v>
      </c>
      <c r="B51" s="2116" t="s">
        <v>5311</v>
      </c>
      <c r="C51" s="2117">
        <v>2865</v>
      </c>
      <c r="D51" s="2117">
        <v>474993</v>
      </c>
      <c r="E51" s="2117">
        <v>234</v>
      </c>
      <c r="F51" s="1124">
        <f t="shared" si="0"/>
        <v>12243.589743589742</v>
      </c>
      <c r="G51" s="1127">
        <f t="shared" si="1"/>
        <v>0.16579162303664921</v>
      </c>
      <c r="I51" s="1113"/>
      <c r="J51" s="1083"/>
      <c r="K51" s="1126"/>
      <c r="L51" s="1126"/>
      <c r="M51" s="1126"/>
      <c r="N51" s="1124"/>
      <c r="O51" s="1127"/>
    </row>
    <row r="52" spans="1:15">
      <c r="A52" s="1113">
        <f t="shared" si="2"/>
        <v>32</v>
      </c>
      <c r="B52" s="2116" t="s">
        <v>5304</v>
      </c>
      <c r="C52" s="2117">
        <v>1138</v>
      </c>
      <c r="D52" s="2117">
        <v>531534</v>
      </c>
      <c r="E52" s="2117">
        <v>2</v>
      </c>
      <c r="F52" s="1124">
        <f t="shared" si="0"/>
        <v>569000</v>
      </c>
      <c r="G52" s="1127">
        <f t="shared" si="1"/>
        <v>0.46707732864674872</v>
      </c>
      <c r="I52" s="1113"/>
      <c r="J52" s="1083"/>
      <c r="K52" s="1126"/>
      <c r="L52" s="1126"/>
      <c r="M52" s="1126"/>
      <c r="N52" s="1124"/>
      <c r="O52" s="1127"/>
    </row>
    <row r="53" spans="1:15">
      <c r="A53" s="1113">
        <f t="shared" si="2"/>
        <v>33</v>
      </c>
      <c r="B53" s="1083"/>
      <c r="C53" s="1126"/>
      <c r="D53" s="1126"/>
      <c r="E53" s="1126"/>
      <c r="F53" s="1124" t="str">
        <f t="shared" si="0"/>
        <v xml:space="preserve">  </v>
      </c>
      <c r="G53" s="1127" t="str">
        <f t="shared" si="1"/>
        <v xml:space="preserve">  </v>
      </c>
      <c r="I53" s="1113"/>
      <c r="J53" s="1083"/>
      <c r="K53" s="1126"/>
      <c r="L53" s="1126"/>
      <c r="M53" s="1126"/>
      <c r="N53" s="1124"/>
      <c r="O53" s="1127"/>
    </row>
    <row r="54" spans="1:15">
      <c r="A54" s="1113">
        <f t="shared" si="2"/>
        <v>34</v>
      </c>
      <c r="B54" s="2118" t="s">
        <v>5312</v>
      </c>
      <c r="C54" s="2119">
        <f>SUM(C47:C53)</f>
        <v>171102</v>
      </c>
      <c r="D54" s="2119">
        <f>SUM(D47:D53)</f>
        <v>23906364</v>
      </c>
      <c r="E54" s="2119">
        <f>SUM(E47:E52)</f>
        <v>2456</v>
      </c>
      <c r="F54" s="1124">
        <f t="shared" si="0"/>
        <v>69666.938110749179</v>
      </c>
      <c r="G54" s="1127">
        <f t="shared" si="1"/>
        <v>0.13971995651716521</v>
      </c>
      <c r="I54" s="1113"/>
      <c r="J54" s="1083"/>
      <c r="K54" s="1126"/>
      <c r="L54" s="1126"/>
      <c r="M54" s="1126"/>
      <c r="N54" s="1124"/>
      <c r="O54" s="1127"/>
    </row>
    <row r="55" spans="1:15">
      <c r="A55" s="1113">
        <f t="shared" si="2"/>
        <v>35</v>
      </c>
      <c r="B55" s="1083"/>
      <c r="C55" s="1126"/>
      <c r="D55" s="1126"/>
      <c r="E55" s="1126"/>
      <c r="F55" s="1124" t="str">
        <f t="shared" si="0"/>
        <v xml:space="preserve">  </v>
      </c>
      <c r="G55" s="1127" t="str">
        <f t="shared" si="1"/>
        <v xml:space="preserve">  </v>
      </c>
      <c r="I55" s="1113"/>
      <c r="J55" s="1083"/>
      <c r="K55" s="1126"/>
      <c r="L55" s="1126"/>
      <c r="M55" s="1126"/>
      <c r="N55" s="1124"/>
      <c r="O55" s="1127"/>
    </row>
    <row r="56" spans="1:15">
      <c r="A56" s="1113">
        <f t="shared" si="2"/>
        <v>36</v>
      </c>
      <c r="B56" s="2120" t="s">
        <v>5313</v>
      </c>
      <c r="C56" s="2121">
        <v>977</v>
      </c>
      <c r="D56" s="2121">
        <v>12051</v>
      </c>
      <c r="E56" s="2121">
        <v>1</v>
      </c>
      <c r="F56" s="1124">
        <f t="shared" si="0"/>
        <v>977000</v>
      </c>
      <c r="G56" s="1127">
        <f t="shared" si="1"/>
        <v>1.2334698055271237E-2</v>
      </c>
      <c r="I56" s="1113"/>
      <c r="J56" s="1083"/>
      <c r="K56" s="1126"/>
      <c r="L56" s="1126"/>
      <c r="M56" s="1126"/>
      <c r="N56" s="1124"/>
      <c r="O56" s="1127"/>
    </row>
    <row r="57" spans="1:15">
      <c r="A57" s="1113">
        <f t="shared" si="2"/>
        <v>37</v>
      </c>
      <c r="B57" s="2120" t="s">
        <v>5314</v>
      </c>
      <c r="C57" s="2121">
        <f>C56</f>
        <v>977</v>
      </c>
      <c r="D57" s="2121">
        <f>D56</f>
        <v>12051</v>
      </c>
      <c r="E57" s="2121">
        <f>E56</f>
        <v>1</v>
      </c>
      <c r="F57" s="1124">
        <f t="shared" si="0"/>
        <v>977000</v>
      </c>
      <c r="G57" s="1127">
        <f t="shared" si="1"/>
        <v>1.2334698055271237E-2</v>
      </c>
      <c r="I57" s="1113"/>
      <c r="J57" s="1083"/>
      <c r="K57" s="1126"/>
      <c r="L57" s="1126"/>
      <c r="M57" s="1126"/>
      <c r="N57" s="1124"/>
      <c r="O57" s="1127"/>
    </row>
    <row r="58" spans="1:15">
      <c r="A58" s="1113">
        <f t="shared" si="2"/>
        <v>38</v>
      </c>
      <c r="B58" s="2122" t="s">
        <v>5315</v>
      </c>
      <c r="C58" s="1126"/>
      <c r="D58" s="1126"/>
      <c r="E58" s="1126"/>
      <c r="F58" s="1124" t="str">
        <f t="shared" si="0"/>
        <v xml:space="preserve">  </v>
      </c>
      <c r="G58" s="1127" t="str">
        <f t="shared" si="1"/>
        <v xml:space="preserve">  </v>
      </c>
      <c r="I58" s="1113"/>
      <c r="J58" s="1083"/>
      <c r="K58" s="1126"/>
      <c r="L58" s="1126"/>
      <c r="M58" s="1126"/>
      <c r="N58" s="1124"/>
      <c r="O58" s="1127"/>
    </row>
    <row r="59" spans="1:15">
      <c r="A59" s="1113">
        <f t="shared" si="2"/>
        <v>39</v>
      </c>
      <c r="B59" s="1083"/>
      <c r="C59" s="1126"/>
      <c r="D59" s="1126"/>
      <c r="E59" s="1126"/>
      <c r="F59" s="1124" t="str">
        <f t="shared" si="0"/>
        <v xml:space="preserve">  </v>
      </c>
      <c r="G59" s="1127" t="str">
        <f t="shared" si="1"/>
        <v xml:space="preserve">  </v>
      </c>
      <c r="I59" s="1113"/>
      <c r="J59" s="1083"/>
      <c r="K59" s="1126"/>
      <c r="L59" s="1126"/>
      <c r="M59" s="1126"/>
      <c r="N59" s="1124"/>
      <c r="O59" s="1127"/>
    </row>
    <row r="60" spans="1:15">
      <c r="A60" s="1113">
        <f t="shared" si="2"/>
        <v>40</v>
      </c>
      <c r="B60" s="1098"/>
      <c r="C60" s="1130"/>
      <c r="D60" s="1130"/>
      <c r="E60" s="1130"/>
      <c r="F60" s="1124" t="str">
        <f t="shared" si="0"/>
        <v xml:space="preserve">  </v>
      </c>
      <c r="G60" s="1127" t="str">
        <f t="shared" si="1"/>
        <v xml:space="preserve">  </v>
      </c>
      <c r="I60" s="1113"/>
      <c r="J60" s="1083"/>
      <c r="K60" s="1126"/>
      <c r="L60" s="1126"/>
      <c r="M60" s="1126"/>
      <c r="N60" s="1124"/>
      <c r="O60" s="1127"/>
    </row>
    <row r="61" spans="1:15">
      <c r="A61" s="1107">
        <f t="shared" si="2"/>
        <v>41</v>
      </c>
      <c r="B61" s="1131" t="s">
        <v>1704</v>
      </c>
      <c r="C61" s="1132">
        <f>C28+C40+C44+C54+C57-C25-C37</f>
        <v>2576439</v>
      </c>
      <c r="D61" s="1133">
        <f>D28+D40+D44+D54+D57-D25-D37</f>
        <v>452186161</v>
      </c>
      <c r="E61" s="1133">
        <f>E28+E40+E44+E54+E57-E25-E37</f>
        <v>247333</v>
      </c>
      <c r="F61" s="1133">
        <f t="shared" si="0"/>
        <v>10416.883311163492</v>
      </c>
      <c r="G61" s="1134">
        <f t="shared" si="1"/>
        <v>0.17550819600231171</v>
      </c>
      <c r="I61" s="1113"/>
      <c r="J61" s="1083"/>
      <c r="K61" s="1126"/>
      <c r="L61" s="1126"/>
      <c r="M61" s="1126"/>
      <c r="N61" s="1124"/>
      <c r="O61" s="1127"/>
    </row>
    <row r="62" spans="1:15">
      <c r="A62" s="1107">
        <f t="shared" si="2"/>
        <v>42</v>
      </c>
      <c r="B62" s="1131" t="s">
        <v>1705</v>
      </c>
      <c r="C62" s="1132">
        <f>C25+C37</f>
        <v>-6990</v>
      </c>
      <c r="D62" s="1132">
        <f>D25+D37</f>
        <v>-407924</v>
      </c>
      <c r="E62" s="1132"/>
      <c r="F62" s="1124" t="str">
        <f t="shared" si="0"/>
        <v xml:space="preserve">  </v>
      </c>
      <c r="G62" s="1127">
        <f t="shared" si="1"/>
        <v>5.8358226037195995E-2</v>
      </c>
      <c r="I62" s="1113"/>
      <c r="J62" s="1098"/>
      <c r="K62" s="1130"/>
      <c r="L62" s="1130"/>
      <c r="M62" s="1130"/>
      <c r="N62" s="1124"/>
      <c r="O62" s="1127"/>
    </row>
    <row r="63" spans="1:15" ht="15.75" thickBot="1">
      <c r="A63" s="1135">
        <f t="shared" si="2"/>
        <v>43</v>
      </c>
      <c r="B63" s="1136" t="s">
        <v>209</v>
      </c>
      <c r="C63" s="1137">
        <f>C61+C62</f>
        <v>2569449</v>
      </c>
      <c r="D63" s="1138">
        <f>D61+D62</f>
        <v>451778237</v>
      </c>
      <c r="E63" s="1137">
        <f>E61+E62</f>
        <v>247333</v>
      </c>
      <c r="F63" s="1139">
        <f t="shared" si="0"/>
        <v>10388.62181754962</v>
      </c>
      <c r="G63" s="1140">
        <f t="shared" si="1"/>
        <v>0.17582689401502033</v>
      </c>
      <c r="I63" s="1148"/>
      <c r="J63" s="1149"/>
      <c r="K63" s="1150"/>
      <c r="L63" s="1151"/>
      <c r="M63" s="1139"/>
      <c r="N63" s="1139"/>
      <c r="O63" s="1140"/>
    </row>
    <row r="64" spans="1:15">
      <c r="A64" s="1083"/>
      <c r="B64" s="1083"/>
      <c r="C64" s="1083"/>
      <c r="D64" s="1083"/>
      <c r="E64" s="1083"/>
      <c r="F64" s="1083"/>
      <c r="G64" s="1141"/>
    </row>
    <row r="65" spans="1:15">
      <c r="A65" s="1083" t="s">
        <v>1706</v>
      </c>
      <c r="B65" s="1083"/>
      <c r="C65" s="1083"/>
      <c r="D65" s="1083"/>
      <c r="E65" s="1083"/>
      <c r="F65" s="1083"/>
      <c r="G65" s="1141" t="s">
        <v>1707</v>
      </c>
      <c r="I65" s="1083"/>
      <c r="J65" s="1083"/>
      <c r="K65" s="1083"/>
      <c r="L65" s="1083"/>
      <c r="M65" s="1083"/>
      <c r="N65" s="1141"/>
    </row>
    <row r="66" spans="1:15">
      <c r="A66" s="1084" t="s">
        <v>1708</v>
      </c>
      <c r="B66" s="1084"/>
      <c r="C66" s="1084"/>
      <c r="D66" s="1084"/>
      <c r="E66" s="1084"/>
      <c r="F66" s="1084"/>
      <c r="G66" s="1084"/>
      <c r="I66" s="1083"/>
      <c r="J66" s="1083"/>
      <c r="K66" s="1083"/>
      <c r="L66" s="1083"/>
      <c r="M66" s="1083"/>
      <c r="N66" s="1141"/>
      <c r="O66" s="2221"/>
    </row>
    <row r="67" spans="1:15">
      <c r="I67" s="1084"/>
      <c r="J67" s="1084"/>
      <c r="K67" s="1084"/>
      <c r="L67" s="1084"/>
      <c r="M67" s="1084"/>
      <c r="N67" s="1084"/>
      <c r="O67" s="1084"/>
    </row>
    <row r="69" spans="1:15">
      <c r="A69" s="1083"/>
      <c r="B69" s="1083"/>
      <c r="C69" s="16"/>
      <c r="D69" s="16"/>
    </row>
    <row r="70" spans="1:15" ht="15.75">
      <c r="A70" s="71" t="s">
        <v>1353</v>
      </c>
      <c r="B70" s="1084"/>
      <c r="C70" s="1084"/>
      <c r="D70" s="1084"/>
      <c r="E70" s="1084"/>
      <c r="F70" s="1084"/>
      <c r="G70" s="1084"/>
    </row>
    <row r="72" spans="1:15" ht="16.5" thickBot="1">
      <c r="A72" s="1686" t="str">
        <f>'Data Sheet'!$C$25</f>
        <v>Central Hudson Gas &amp; Electric</v>
      </c>
      <c r="B72" s="1083"/>
      <c r="C72" s="1083"/>
      <c r="D72" s="1083"/>
      <c r="E72" s="1083"/>
      <c r="F72" s="1142" t="str">
        <f>'Data Sheet'!$C$40</f>
        <v>4/15/2015</v>
      </c>
      <c r="G72" t="str">
        <f>'Data Sheet'!$C$38</f>
        <v>12/31/14</v>
      </c>
    </row>
    <row r="73" spans="1:15">
      <c r="A73" s="1085"/>
      <c r="B73" s="1086"/>
      <c r="C73" s="1086"/>
      <c r="D73" s="1086"/>
      <c r="E73" s="1086"/>
      <c r="F73" s="1086"/>
      <c r="G73" s="1143"/>
    </row>
    <row r="74" spans="1:15">
      <c r="A74" s="1144" t="s">
        <v>3139</v>
      </c>
      <c r="B74" s="1084"/>
      <c r="C74" s="1084"/>
      <c r="D74" s="1084"/>
      <c r="E74" s="1084"/>
      <c r="F74" s="1084"/>
      <c r="G74" s="1145"/>
    </row>
    <row r="75" spans="1:15">
      <c r="A75" s="1146"/>
      <c r="B75" s="1083"/>
      <c r="C75" s="1083"/>
      <c r="D75" s="1083"/>
      <c r="E75" s="1083"/>
      <c r="F75" s="1083"/>
      <c r="G75" s="1147"/>
    </row>
    <row r="76" spans="1:15">
      <c r="A76" s="1107" t="s">
        <v>1964</v>
      </c>
      <c r="B76" s="1108"/>
      <c r="C76" s="1109"/>
      <c r="D76" s="1110"/>
      <c r="E76" s="1111" t="s">
        <v>1695</v>
      </c>
      <c r="F76" s="1111" t="s">
        <v>1696</v>
      </c>
      <c r="G76" s="1112" t="s">
        <v>1697</v>
      </c>
    </row>
    <row r="77" spans="1:15">
      <c r="A77" s="1113" t="s">
        <v>1967</v>
      </c>
      <c r="B77" s="1114" t="s">
        <v>1698</v>
      </c>
      <c r="C77" s="1115" t="s">
        <v>1699</v>
      </c>
      <c r="D77" s="1116" t="s">
        <v>1700</v>
      </c>
      <c r="E77" s="1116" t="s">
        <v>1701</v>
      </c>
      <c r="F77" s="1116" t="s">
        <v>1702</v>
      </c>
      <c r="G77" s="1117" t="s">
        <v>1703</v>
      </c>
    </row>
    <row r="78" spans="1:15">
      <c r="A78" s="1118"/>
      <c r="B78" s="1119" t="s">
        <v>3423</v>
      </c>
      <c r="C78" s="1120" t="s">
        <v>3424</v>
      </c>
      <c r="D78" s="1119" t="s">
        <v>3425</v>
      </c>
      <c r="E78" s="1119" t="s">
        <v>3426</v>
      </c>
      <c r="F78" s="1119" t="s">
        <v>2672</v>
      </c>
      <c r="G78" s="1121" t="s">
        <v>2673</v>
      </c>
    </row>
    <row r="79" spans="1:15">
      <c r="A79" s="1107">
        <v>1</v>
      </c>
      <c r="B79" s="1110"/>
      <c r="C79" s="1122"/>
      <c r="D79" s="1123"/>
      <c r="E79" s="1122"/>
      <c r="F79" s="1124" t="str">
        <f t="shared" ref="F79:F133" si="3">IF(ISERR(C79/E79*1000),"  ",C79/E79*1000)</f>
        <v xml:space="preserve">  </v>
      </c>
      <c r="G79" s="1125" t="str">
        <f t="shared" ref="G79:G133" si="4">IF(ISERR(D79/C79/1000),"  ",D79/C79/1000)</f>
        <v xml:space="preserve">  </v>
      </c>
    </row>
    <row r="80" spans="1:15">
      <c r="A80" s="1113">
        <f t="shared" ref="A80:A102" si="5">A79+1</f>
        <v>2</v>
      </c>
      <c r="B80" s="1083"/>
      <c r="C80" s="1126"/>
      <c r="D80" s="1126"/>
      <c r="E80" s="1126"/>
      <c r="F80" s="1124" t="str">
        <f t="shared" si="3"/>
        <v xml:space="preserve">  </v>
      </c>
      <c r="G80" s="1127" t="str">
        <f t="shared" si="4"/>
        <v xml:space="preserve">  </v>
      </c>
    </row>
    <row r="81" spans="1:7">
      <c r="A81" s="1113">
        <f t="shared" si="5"/>
        <v>3</v>
      </c>
      <c r="B81" s="2125" t="s">
        <v>5318</v>
      </c>
      <c r="C81" s="1126"/>
      <c r="D81" s="1126"/>
      <c r="E81" s="1126"/>
      <c r="F81" s="1124" t="str">
        <f t="shared" si="3"/>
        <v xml:space="preserve">  </v>
      </c>
      <c r="G81" s="1127" t="str">
        <f t="shared" si="4"/>
        <v xml:space="preserve">  </v>
      </c>
    </row>
    <row r="82" spans="1:7">
      <c r="A82" s="1113">
        <f t="shared" si="5"/>
        <v>4</v>
      </c>
      <c r="B82" s="1083"/>
      <c r="C82" s="1126"/>
      <c r="D82" s="1126"/>
      <c r="E82" s="1126"/>
      <c r="F82" s="1124" t="str">
        <f t="shared" si="3"/>
        <v xml:space="preserve">  </v>
      </c>
      <c r="G82" s="1127" t="str">
        <f t="shared" si="4"/>
        <v xml:space="preserve">  </v>
      </c>
    </row>
    <row r="83" spans="1:7">
      <c r="A83" s="1113">
        <f t="shared" si="5"/>
        <v>5</v>
      </c>
      <c r="B83" s="2124" t="s">
        <v>5320</v>
      </c>
      <c r="C83" s="1126"/>
      <c r="D83" s="1126"/>
      <c r="E83" s="1126"/>
      <c r="F83" s="1124" t="str">
        <f t="shared" si="3"/>
        <v xml:space="preserve">  </v>
      </c>
      <c r="G83" s="1127" t="str">
        <f t="shared" si="4"/>
        <v xml:space="preserve">  </v>
      </c>
    </row>
    <row r="84" spans="1:7">
      <c r="A84" s="1113">
        <f t="shared" si="5"/>
        <v>6</v>
      </c>
      <c r="B84" s="2124" t="s">
        <v>5321</v>
      </c>
      <c r="C84" s="1126"/>
      <c r="D84" s="1126"/>
      <c r="E84" s="1126"/>
      <c r="F84" s="1124" t="str">
        <f t="shared" si="3"/>
        <v xml:space="preserve">  </v>
      </c>
      <c r="G84" s="1127" t="str">
        <f t="shared" si="4"/>
        <v xml:space="preserve">  </v>
      </c>
    </row>
    <row r="85" spans="1:7">
      <c r="A85" s="1113">
        <f t="shared" si="5"/>
        <v>7</v>
      </c>
      <c r="B85" s="2124" t="s">
        <v>5322</v>
      </c>
      <c r="C85" s="1126"/>
      <c r="D85" s="1126"/>
      <c r="E85" s="1126"/>
      <c r="F85" s="1124" t="str">
        <f t="shared" si="3"/>
        <v xml:space="preserve">  </v>
      </c>
      <c r="G85" s="1127" t="str">
        <f t="shared" si="4"/>
        <v xml:space="preserve">  </v>
      </c>
    </row>
    <row r="86" spans="1:7">
      <c r="A86" s="1113">
        <f t="shared" si="5"/>
        <v>8</v>
      </c>
      <c r="B86" s="2124" t="s">
        <v>5323</v>
      </c>
      <c r="C86" s="1126"/>
      <c r="D86" s="1126"/>
      <c r="E86" s="1126"/>
      <c r="F86" s="1124" t="str">
        <f t="shared" si="3"/>
        <v xml:space="preserve">  </v>
      </c>
      <c r="G86" s="1127" t="str">
        <f t="shared" si="4"/>
        <v xml:space="preserve">  </v>
      </c>
    </row>
    <row r="87" spans="1:7">
      <c r="A87" s="1113">
        <f t="shared" si="5"/>
        <v>9</v>
      </c>
      <c r="B87" s="2124" t="s">
        <v>5324</v>
      </c>
      <c r="C87" s="1126"/>
      <c r="D87" s="1126"/>
      <c r="E87" s="1126"/>
      <c r="F87" s="1124" t="str">
        <f t="shared" si="3"/>
        <v xml:space="preserve">  </v>
      </c>
      <c r="G87" s="1127" t="str">
        <f t="shared" si="4"/>
        <v xml:space="preserve">  </v>
      </c>
    </row>
    <row r="88" spans="1:7">
      <c r="A88" s="1113">
        <f t="shared" si="5"/>
        <v>10</v>
      </c>
      <c r="B88" s="2123"/>
      <c r="C88" s="1126"/>
      <c r="D88" s="1126"/>
      <c r="E88" s="1126"/>
      <c r="F88" s="1124" t="str">
        <f t="shared" si="3"/>
        <v xml:space="preserve">  </v>
      </c>
      <c r="G88" s="1127" t="str">
        <f t="shared" si="4"/>
        <v xml:space="preserve">  </v>
      </c>
    </row>
    <row r="89" spans="1:7">
      <c r="A89" s="1113">
        <f t="shared" si="5"/>
        <v>11</v>
      </c>
      <c r="B89" s="1083"/>
      <c r="C89" s="1126"/>
      <c r="D89" s="1126"/>
      <c r="E89" s="1126"/>
      <c r="F89" s="1124" t="str">
        <f t="shared" si="3"/>
        <v xml:space="preserve">  </v>
      </c>
      <c r="G89" s="1127" t="str">
        <f t="shared" si="4"/>
        <v xml:space="preserve">  </v>
      </c>
    </row>
    <row r="90" spans="1:7">
      <c r="A90" s="1113">
        <f t="shared" si="5"/>
        <v>12</v>
      </c>
      <c r="B90" s="1083"/>
      <c r="C90" s="1126"/>
      <c r="D90" s="1126"/>
      <c r="E90" s="1126"/>
      <c r="F90" s="1124" t="str">
        <f t="shared" si="3"/>
        <v xml:space="preserve">  </v>
      </c>
      <c r="G90" s="1127" t="str">
        <f t="shared" si="4"/>
        <v xml:space="preserve">  </v>
      </c>
    </row>
    <row r="91" spans="1:7">
      <c r="A91" s="1113">
        <f t="shared" si="5"/>
        <v>13</v>
      </c>
      <c r="B91" s="1083"/>
      <c r="C91" s="1126"/>
      <c r="D91" s="1126"/>
      <c r="E91" s="1126"/>
      <c r="F91" s="1124" t="str">
        <f t="shared" si="3"/>
        <v xml:space="preserve">  </v>
      </c>
      <c r="G91" s="1127" t="str">
        <f t="shared" si="4"/>
        <v xml:space="preserve">  </v>
      </c>
    </row>
    <row r="92" spans="1:7">
      <c r="A92" s="1113">
        <f t="shared" si="5"/>
        <v>14</v>
      </c>
      <c r="B92" s="1083"/>
      <c r="C92" s="1126"/>
      <c r="D92" s="1126"/>
      <c r="E92" s="1126"/>
      <c r="F92" s="1124" t="str">
        <f t="shared" si="3"/>
        <v xml:space="preserve">  </v>
      </c>
      <c r="G92" s="1127" t="str">
        <f t="shared" si="4"/>
        <v xml:space="preserve">  </v>
      </c>
    </row>
    <row r="93" spans="1:7">
      <c r="A93" s="1113">
        <f t="shared" si="5"/>
        <v>15</v>
      </c>
      <c r="B93" s="1083"/>
      <c r="C93" s="1126"/>
      <c r="D93" s="1126"/>
      <c r="E93" s="1126"/>
      <c r="F93" s="1124" t="str">
        <f t="shared" si="3"/>
        <v xml:space="preserve">  </v>
      </c>
      <c r="G93" s="1127" t="str">
        <f t="shared" si="4"/>
        <v xml:space="preserve">  </v>
      </c>
    </row>
    <row r="94" spans="1:7">
      <c r="A94" s="1113">
        <f t="shared" si="5"/>
        <v>16</v>
      </c>
      <c r="B94" s="2123" t="s">
        <v>5325</v>
      </c>
      <c r="C94" s="1126"/>
      <c r="D94" s="1126"/>
      <c r="E94" s="1126"/>
      <c r="F94" s="1124" t="str">
        <f t="shared" si="3"/>
        <v xml:space="preserve">  </v>
      </c>
      <c r="G94" s="1127" t="str">
        <f t="shared" si="4"/>
        <v xml:space="preserve">  </v>
      </c>
    </row>
    <row r="95" spans="1:7">
      <c r="A95" s="1113">
        <f t="shared" si="5"/>
        <v>17</v>
      </c>
      <c r="B95" s="2123" t="s">
        <v>5326</v>
      </c>
      <c r="C95" s="1126"/>
      <c r="D95" s="1126"/>
      <c r="E95" s="1126"/>
      <c r="F95" s="1124" t="str">
        <f t="shared" si="3"/>
        <v xml:space="preserve">  </v>
      </c>
      <c r="G95" s="1127" t="str">
        <f t="shared" si="4"/>
        <v xml:space="preserve">  </v>
      </c>
    </row>
    <row r="96" spans="1:7">
      <c r="A96" s="1113">
        <f t="shared" si="5"/>
        <v>18</v>
      </c>
      <c r="B96" s="9" t="s">
        <v>5327</v>
      </c>
      <c r="C96" s="1126"/>
      <c r="D96" s="1126"/>
      <c r="E96" s="1126"/>
      <c r="F96" s="1124" t="str">
        <f t="shared" si="3"/>
        <v xml:space="preserve">  </v>
      </c>
      <c r="G96" s="1127" t="str">
        <f t="shared" si="4"/>
        <v xml:space="preserve">  </v>
      </c>
    </row>
    <row r="97" spans="1:7">
      <c r="A97" s="1113">
        <f t="shared" si="5"/>
        <v>19</v>
      </c>
      <c r="B97" s="9" t="s">
        <v>5328</v>
      </c>
      <c r="C97" s="1126"/>
      <c r="D97" s="1126"/>
      <c r="E97" s="1126"/>
      <c r="F97" s="1124" t="str">
        <f t="shared" si="3"/>
        <v xml:space="preserve">  </v>
      </c>
      <c r="G97" s="1127" t="str">
        <f t="shared" si="4"/>
        <v xml:space="preserve">  </v>
      </c>
    </row>
    <row r="98" spans="1:7">
      <c r="A98" s="1113">
        <f t="shared" si="5"/>
        <v>20</v>
      </c>
      <c r="B98" s="9" t="s">
        <v>5329</v>
      </c>
      <c r="C98" s="1126"/>
      <c r="D98" s="1126"/>
      <c r="E98" s="1126"/>
      <c r="F98" s="1124" t="str">
        <f t="shared" si="3"/>
        <v xml:space="preserve">  </v>
      </c>
      <c r="G98" s="1127" t="str">
        <f t="shared" si="4"/>
        <v xml:space="preserve">  </v>
      </c>
    </row>
    <row r="99" spans="1:7">
      <c r="A99" s="1113">
        <f t="shared" si="5"/>
        <v>21</v>
      </c>
      <c r="B99" s="9" t="s">
        <v>5330</v>
      </c>
      <c r="C99" s="1126"/>
      <c r="D99" s="1126"/>
      <c r="E99" s="1126"/>
      <c r="F99" s="1124" t="str">
        <f t="shared" si="3"/>
        <v xml:space="preserve">  </v>
      </c>
      <c r="G99" s="1127" t="str">
        <f t="shared" si="4"/>
        <v xml:space="preserve">  </v>
      </c>
    </row>
    <row r="100" spans="1:7">
      <c r="A100" s="1113">
        <f t="shared" si="5"/>
        <v>22</v>
      </c>
      <c r="B100" s="1083"/>
      <c r="C100" s="1126"/>
      <c r="D100" s="1126"/>
      <c r="E100" s="1126"/>
      <c r="F100" s="1124" t="str">
        <f t="shared" si="3"/>
        <v xml:space="preserve">  </v>
      </c>
      <c r="G100" s="1127" t="str">
        <f t="shared" si="4"/>
        <v xml:space="preserve">  </v>
      </c>
    </row>
    <row r="101" spans="1:7">
      <c r="A101" s="1113">
        <f t="shared" si="5"/>
        <v>23</v>
      </c>
      <c r="B101" s="1083"/>
      <c r="C101" s="1126"/>
      <c r="D101" s="1126"/>
      <c r="E101" s="1126"/>
      <c r="F101" s="1124" t="str">
        <f t="shared" si="3"/>
        <v xml:space="preserve">  </v>
      </c>
      <c r="G101" s="1127" t="str">
        <f t="shared" si="4"/>
        <v xml:space="preserve">  </v>
      </c>
    </row>
    <row r="102" spans="1:7">
      <c r="A102" s="1113">
        <f t="shared" si="5"/>
        <v>24</v>
      </c>
      <c r="B102" s="1083"/>
      <c r="C102" s="1126"/>
      <c r="D102" s="1126"/>
      <c r="E102" s="1126"/>
      <c r="F102" s="1124" t="str">
        <f t="shared" si="3"/>
        <v xml:space="preserve">  </v>
      </c>
      <c r="G102" s="1127" t="str">
        <f t="shared" si="4"/>
        <v xml:space="preserve">  </v>
      </c>
    </row>
    <row r="103" spans="1:7">
      <c r="A103" s="1113">
        <v>25</v>
      </c>
      <c r="B103" s="1083"/>
      <c r="C103" s="1126"/>
      <c r="D103" s="1126"/>
      <c r="E103" s="1126"/>
      <c r="F103" s="1124" t="str">
        <f t="shared" si="3"/>
        <v xml:space="preserve">  </v>
      </c>
      <c r="G103" s="1127" t="str">
        <f t="shared" si="4"/>
        <v xml:space="preserve">  </v>
      </c>
    </row>
    <row r="104" spans="1:7">
      <c r="A104" s="1113">
        <v>26</v>
      </c>
      <c r="B104" s="1083"/>
      <c r="C104" s="1126"/>
      <c r="D104" s="1126"/>
      <c r="E104" s="1126"/>
      <c r="F104" s="1124" t="str">
        <f t="shared" si="3"/>
        <v xml:space="preserve">  </v>
      </c>
      <c r="G104" s="1127" t="str">
        <f t="shared" si="4"/>
        <v xml:space="preserve">  </v>
      </c>
    </row>
    <row r="105" spans="1:7">
      <c r="A105" s="1113">
        <v>27</v>
      </c>
      <c r="B105" s="1083"/>
      <c r="C105" s="1126"/>
      <c r="D105" s="1126"/>
      <c r="E105" s="1126"/>
      <c r="F105" s="1124" t="str">
        <f t="shared" si="3"/>
        <v xml:space="preserve">  </v>
      </c>
      <c r="G105" s="1127" t="str">
        <f t="shared" si="4"/>
        <v xml:space="preserve">  </v>
      </c>
    </row>
    <row r="106" spans="1:7">
      <c r="A106" s="1113">
        <v>28</v>
      </c>
      <c r="B106" s="1083"/>
      <c r="C106" s="1126"/>
      <c r="D106" s="1126"/>
      <c r="E106" s="1126"/>
      <c r="F106" s="1124" t="str">
        <f t="shared" si="3"/>
        <v xml:space="preserve">  </v>
      </c>
      <c r="G106" s="1127" t="str">
        <f t="shared" si="4"/>
        <v xml:space="preserve">  </v>
      </c>
    </row>
    <row r="107" spans="1:7">
      <c r="A107" s="1113">
        <v>29</v>
      </c>
      <c r="B107" s="1083"/>
      <c r="C107" s="1126"/>
      <c r="D107" s="1126"/>
      <c r="E107" s="1126"/>
      <c r="F107" s="1124" t="str">
        <f t="shared" si="3"/>
        <v xml:space="preserve">  </v>
      </c>
      <c r="G107" s="1127" t="str">
        <f t="shared" si="4"/>
        <v xml:space="preserve">  </v>
      </c>
    </row>
    <row r="108" spans="1:7">
      <c r="A108" s="1113">
        <v>30</v>
      </c>
      <c r="B108" s="1083"/>
      <c r="C108" s="1126"/>
      <c r="D108" s="1126"/>
      <c r="E108" s="1126"/>
      <c r="F108" s="1124" t="str">
        <f t="shared" si="3"/>
        <v xml:space="preserve">  </v>
      </c>
      <c r="G108" s="1127" t="str">
        <f t="shared" si="4"/>
        <v xml:space="preserve">  </v>
      </c>
    </row>
    <row r="109" spans="1:7">
      <c r="A109" s="1113">
        <v>31</v>
      </c>
      <c r="B109" s="1083"/>
      <c r="C109" s="1126"/>
      <c r="D109" s="1126"/>
      <c r="E109" s="1126"/>
      <c r="F109" s="1124" t="str">
        <f t="shared" si="3"/>
        <v xml:space="preserve">  </v>
      </c>
      <c r="G109" s="1127" t="str">
        <f t="shared" si="4"/>
        <v xml:space="preserve">  </v>
      </c>
    </row>
    <row r="110" spans="1:7">
      <c r="A110" s="1113">
        <v>32</v>
      </c>
      <c r="B110" s="1083"/>
      <c r="C110" s="1126"/>
      <c r="D110" s="1126"/>
      <c r="E110" s="1126"/>
      <c r="F110" s="1124" t="str">
        <f t="shared" si="3"/>
        <v xml:space="preserve">  </v>
      </c>
      <c r="G110" s="1127" t="str">
        <f t="shared" si="4"/>
        <v xml:space="preserve">  </v>
      </c>
    </row>
    <row r="111" spans="1:7">
      <c r="A111" s="1113">
        <v>33</v>
      </c>
      <c r="B111" s="1083"/>
      <c r="C111" s="1126"/>
      <c r="D111" s="1126"/>
      <c r="E111" s="1126"/>
      <c r="F111" s="1124" t="str">
        <f t="shared" si="3"/>
        <v xml:space="preserve">  </v>
      </c>
      <c r="G111" s="1127" t="str">
        <f t="shared" si="4"/>
        <v xml:space="preserve">  </v>
      </c>
    </row>
    <row r="112" spans="1:7">
      <c r="A112" s="1113">
        <v>34</v>
      </c>
      <c r="B112" s="1083"/>
      <c r="C112" s="1126"/>
      <c r="D112" s="1126"/>
      <c r="E112" s="1126"/>
      <c r="F112" s="1124" t="str">
        <f t="shared" si="3"/>
        <v xml:space="preserve">  </v>
      </c>
      <c r="G112" s="1127" t="str">
        <f t="shared" si="4"/>
        <v xml:space="preserve">  </v>
      </c>
    </row>
    <row r="113" spans="1:7">
      <c r="A113" s="1113">
        <v>35</v>
      </c>
      <c r="B113" s="1083"/>
      <c r="C113" s="1126"/>
      <c r="D113" s="1126"/>
      <c r="E113" s="1126"/>
      <c r="F113" s="1124" t="str">
        <f t="shared" si="3"/>
        <v xml:space="preserve">  </v>
      </c>
      <c r="G113" s="1127" t="str">
        <f t="shared" si="4"/>
        <v xml:space="preserve">  </v>
      </c>
    </row>
    <row r="114" spans="1:7">
      <c r="A114" s="1113">
        <v>36</v>
      </c>
      <c r="B114" s="1083"/>
      <c r="C114" s="1126"/>
      <c r="D114" s="1126"/>
      <c r="E114" s="1126"/>
      <c r="F114" s="1124" t="str">
        <f t="shared" si="3"/>
        <v xml:space="preserve">  </v>
      </c>
      <c r="G114" s="1127" t="str">
        <f t="shared" si="4"/>
        <v xml:space="preserve">  </v>
      </c>
    </row>
    <row r="115" spans="1:7">
      <c r="A115" s="1113">
        <v>37</v>
      </c>
      <c r="B115" s="1083"/>
      <c r="C115" s="1126"/>
      <c r="D115" s="1126"/>
      <c r="E115" s="1126"/>
      <c r="F115" s="1124" t="str">
        <f t="shared" si="3"/>
        <v xml:space="preserve">  </v>
      </c>
      <c r="G115" s="1127" t="str">
        <f t="shared" si="4"/>
        <v xml:space="preserve">  </v>
      </c>
    </row>
    <row r="116" spans="1:7">
      <c r="A116" s="1113">
        <v>38</v>
      </c>
      <c r="B116" s="1083"/>
      <c r="C116" s="1126"/>
      <c r="D116" s="1126"/>
      <c r="E116" s="1126"/>
      <c r="F116" s="1124" t="str">
        <f t="shared" si="3"/>
        <v xml:space="preserve">  </v>
      </c>
      <c r="G116" s="1127" t="str">
        <f t="shared" si="4"/>
        <v xml:space="preserve">  </v>
      </c>
    </row>
    <row r="117" spans="1:7">
      <c r="A117" s="1113">
        <v>39</v>
      </c>
      <c r="B117" s="1083"/>
      <c r="C117" s="1126"/>
      <c r="D117" s="1126"/>
      <c r="E117" s="1126"/>
      <c r="F117" s="1124" t="str">
        <f t="shared" si="3"/>
        <v xml:space="preserve">  </v>
      </c>
      <c r="G117" s="1127" t="str">
        <f t="shared" si="4"/>
        <v xml:space="preserve">  </v>
      </c>
    </row>
    <row r="118" spans="1:7">
      <c r="A118" s="1113">
        <v>40</v>
      </c>
      <c r="B118" s="1083"/>
      <c r="C118" s="1126"/>
      <c r="D118" s="1126"/>
      <c r="E118" s="1126"/>
      <c r="F118" s="1124" t="str">
        <f t="shared" si="3"/>
        <v xml:space="preserve">  </v>
      </c>
      <c r="G118" s="1127" t="str">
        <f t="shared" si="4"/>
        <v xml:space="preserve">  </v>
      </c>
    </row>
    <row r="119" spans="1:7">
      <c r="A119" s="1113">
        <v>41</v>
      </c>
      <c r="B119" s="1083"/>
      <c r="C119" s="1126"/>
      <c r="D119" s="1126"/>
      <c r="E119" s="1126"/>
      <c r="F119" s="1124" t="str">
        <f t="shared" si="3"/>
        <v xml:space="preserve">  </v>
      </c>
      <c r="G119" s="1127" t="str">
        <f t="shared" si="4"/>
        <v xml:space="preserve">  </v>
      </c>
    </row>
    <row r="120" spans="1:7">
      <c r="A120" s="1113">
        <f t="shared" ref="A120:A133" si="6">A119+1</f>
        <v>42</v>
      </c>
      <c r="B120" s="1083"/>
      <c r="C120" s="1126"/>
      <c r="D120" s="1126"/>
      <c r="E120" s="1126"/>
      <c r="F120" s="1124" t="str">
        <f t="shared" si="3"/>
        <v xml:space="preserve">  </v>
      </c>
      <c r="G120" s="1127" t="str">
        <f t="shared" si="4"/>
        <v xml:space="preserve">  </v>
      </c>
    </row>
    <row r="121" spans="1:7">
      <c r="A121" s="1113">
        <f t="shared" si="6"/>
        <v>43</v>
      </c>
      <c r="B121" s="1083"/>
      <c r="C121" s="1126"/>
      <c r="D121" s="1126"/>
      <c r="E121" s="1126"/>
      <c r="F121" s="1124" t="str">
        <f t="shared" si="3"/>
        <v xml:space="preserve">  </v>
      </c>
      <c r="G121" s="1127" t="str">
        <f t="shared" si="4"/>
        <v xml:space="preserve">  </v>
      </c>
    </row>
    <row r="122" spans="1:7">
      <c r="A122" s="1113">
        <f t="shared" si="6"/>
        <v>44</v>
      </c>
      <c r="B122" s="1083"/>
      <c r="C122" s="1126"/>
      <c r="D122" s="1126"/>
      <c r="E122" s="1126"/>
      <c r="F122" s="1124" t="str">
        <f t="shared" si="3"/>
        <v xml:space="preserve">  </v>
      </c>
      <c r="G122" s="1127" t="str">
        <f t="shared" si="4"/>
        <v xml:space="preserve">  </v>
      </c>
    </row>
    <row r="123" spans="1:7">
      <c r="A123" s="1113">
        <f t="shared" si="6"/>
        <v>45</v>
      </c>
      <c r="B123" s="1083"/>
      <c r="C123" s="1126"/>
      <c r="D123" s="1126"/>
      <c r="E123" s="1126"/>
      <c r="F123" s="1124" t="str">
        <f t="shared" si="3"/>
        <v xml:space="preserve">  </v>
      </c>
      <c r="G123" s="1127" t="str">
        <f t="shared" si="4"/>
        <v xml:space="preserve">  </v>
      </c>
    </row>
    <row r="124" spans="1:7">
      <c r="A124" s="1113">
        <f t="shared" si="6"/>
        <v>46</v>
      </c>
      <c r="B124" s="1083"/>
      <c r="C124" s="1126"/>
      <c r="D124" s="1126"/>
      <c r="E124" s="1126"/>
      <c r="F124" s="1124" t="str">
        <f t="shared" si="3"/>
        <v xml:space="preserve">  </v>
      </c>
      <c r="G124" s="1127" t="str">
        <f t="shared" si="4"/>
        <v xml:space="preserve">  </v>
      </c>
    </row>
    <row r="125" spans="1:7">
      <c r="A125" s="1113">
        <f t="shared" si="6"/>
        <v>47</v>
      </c>
      <c r="B125" s="1083"/>
      <c r="C125" s="1126"/>
      <c r="D125" s="1126"/>
      <c r="E125" s="1126"/>
      <c r="F125" s="1124" t="str">
        <f t="shared" si="3"/>
        <v xml:space="preserve">  </v>
      </c>
      <c r="G125" s="1127" t="str">
        <f t="shared" si="4"/>
        <v xml:space="preserve">  </v>
      </c>
    </row>
    <row r="126" spans="1:7">
      <c r="A126" s="1113">
        <f t="shared" si="6"/>
        <v>48</v>
      </c>
      <c r="B126" s="1083"/>
      <c r="C126" s="1126"/>
      <c r="D126" s="1126"/>
      <c r="E126" s="1126"/>
      <c r="F126" s="1124" t="str">
        <f t="shared" si="3"/>
        <v xml:space="preserve">  </v>
      </c>
      <c r="G126" s="1127" t="str">
        <f t="shared" si="4"/>
        <v xml:space="preserve">  </v>
      </c>
    </row>
    <row r="127" spans="1:7">
      <c r="A127" s="1113">
        <f t="shared" si="6"/>
        <v>49</v>
      </c>
      <c r="B127" s="1083"/>
      <c r="C127" s="1126"/>
      <c r="D127" s="1126"/>
      <c r="E127" s="1126"/>
      <c r="F127" s="1124" t="str">
        <f t="shared" si="3"/>
        <v xml:space="preserve">  </v>
      </c>
      <c r="G127" s="1127" t="str">
        <f t="shared" si="4"/>
        <v xml:space="preserve">  </v>
      </c>
    </row>
    <row r="128" spans="1:7">
      <c r="A128" s="1113">
        <f t="shared" si="6"/>
        <v>50</v>
      </c>
      <c r="B128" s="1083"/>
      <c r="C128" s="1126"/>
      <c r="D128" s="1126"/>
      <c r="E128" s="1126"/>
      <c r="F128" s="1124" t="str">
        <f t="shared" si="3"/>
        <v xml:space="preserve">  </v>
      </c>
      <c r="G128" s="1127" t="str">
        <f t="shared" si="4"/>
        <v xml:space="preserve">  </v>
      </c>
    </row>
    <row r="129" spans="1:7">
      <c r="A129" s="1113">
        <f t="shared" si="6"/>
        <v>51</v>
      </c>
      <c r="B129" s="1083"/>
      <c r="C129" s="1126"/>
      <c r="D129" s="1126"/>
      <c r="E129" s="1126"/>
      <c r="F129" s="1124" t="str">
        <f t="shared" si="3"/>
        <v xml:space="preserve">  </v>
      </c>
      <c r="G129" s="1127" t="str">
        <f t="shared" si="4"/>
        <v xml:space="preserve">  </v>
      </c>
    </row>
    <row r="130" spans="1:7">
      <c r="A130" s="1113">
        <f t="shared" si="6"/>
        <v>52</v>
      </c>
      <c r="B130" s="1083"/>
      <c r="C130" s="1126"/>
      <c r="D130" s="1126"/>
      <c r="E130" s="1126"/>
      <c r="F130" s="1124" t="str">
        <f t="shared" si="3"/>
        <v xml:space="preserve">  </v>
      </c>
      <c r="G130" s="1127" t="str">
        <f t="shared" si="4"/>
        <v xml:space="preserve">  </v>
      </c>
    </row>
    <row r="131" spans="1:7">
      <c r="A131" s="1113">
        <f t="shared" si="6"/>
        <v>53</v>
      </c>
      <c r="B131" s="1083"/>
      <c r="C131" s="1126"/>
      <c r="D131" s="1126"/>
      <c r="E131" s="1126"/>
      <c r="F131" s="1124" t="str">
        <f t="shared" si="3"/>
        <v xml:space="preserve">  </v>
      </c>
      <c r="G131" s="1127" t="str">
        <f t="shared" si="4"/>
        <v xml:space="preserve">  </v>
      </c>
    </row>
    <row r="132" spans="1:7">
      <c r="A132" s="1113">
        <f t="shared" si="6"/>
        <v>54</v>
      </c>
      <c r="B132" s="1098"/>
      <c r="C132" s="1130"/>
      <c r="D132" s="1130"/>
      <c r="E132" s="1130"/>
      <c r="F132" s="1124" t="str">
        <f t="shared" si="3"/>
        <v xml:space="preserve">  </v>
      </c>
      <c r="G132" s="1127" t="str">
        <f t="shared" si="4"/>
        <v xml:space="preserve">  </v>
      </c>
    </row>
    <row r="133" spans="1:7" ht="15.75" thickBot="1">
      <c r="A133" s="1148">
        <f t="shared" si="6"/>
        <v>55</v>
      </c>
      <c r="B133" s="1149" t="s">
        <v>1704</v>
      </c>
      <c r="C133" s="1150">
        <f>SUM(C79:C132)</f>
        <v>0</v>
      </c>
      <c r="D133" s="1151">
        <f>SUM(D79:D132)</f>
        <v>0</v>
      </c>
      <c r="E133" s="1139">
        <f>SUM(E79:E132)</f>
        <v>0</v>
      </c>
      <c r="F133" s="1139" t="str">
        <f t="shared" si="3"/>
        <v xml:space="preserve">  </v>
      </c>
      <c r="G133" s="1140" t="str">
        <f t="shared" si="4"/>
        <v xml:space="preserve">  </v>
      </c>
    </row>
    <row r="135" spans="1:7">
      <c r="A135" s="1084" t="s">
        <v>1709</v>
      </c>
      <c r="B135" s="1084"/>
      <c r="C135" s="1084"/>
      <c r="E135" s="1084"/>
      <c r="F135" s="1084"/>
      <c r="G135" s="1084"/>
    </row>
  </sheetData>
  <customSheetViews>
    <customSheetView guid="{98C50475-4C04-4614-833E-ABC6EEFF4E8E}" scale="60" colorId="22" printArea="1" view="pageBreakPreview" topLeftCell="B1">
      <selection activeCell="N66" sqref="N66"/>
      <rowBreaks count="1" manualBreakCount="1">
        <brk id="66" max="16383" man="1"/>
      </rowBreaks>
      <pageMargins left="0.5" right="0.5" top="0.5" bottom="0.5" header="0" footer="0"/>
      <printOptions horizontalCentered="1" verticalCentered="1"/>
      <pageSetup scale="65" fitToWidth="2" fitToHeight="2" orientation="portrait" r:id="rId1"/>
      <headerFooter alignWithMargins="0"/>
    </customSheetView>
    <customSheetView guid="{C6EFCE4C-D5CB-4C1D-A286-0DC52BE770F9}"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2"/>
      <headerFooter alignWithMargins="0"/>
    </customSheetView>
    <customSheetView guid="{4BC658A1-0B43-4474-B09F-01138A2D4649}"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3"/>
      <headerFooter alignWithMargins="0"/>
    </customSheetView>
    <customSheetView guid="{615B5AE4-EF39-45E8-9166-92037A1A48C3}"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4"/>
      <headerFooter alignWithMargins="0"/>
    </customSheetView>
    <customSheetView guid="{5615FF12-3AD0-401B-9520-85684B49B8C2}"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5"/>
      <headerFooter alignWithMargins="0"/>
    </customSheetView>
    <customSheetView guid="{770BB473-BE5C-4268-9ADA-B2B104B49C99}" scale="85" colorId="22" showPageBreaks="1">
      <selection activeCell="C9" sqref="C9"/>
      <rowBreaks count="37" manualBreakCount="37">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4" max="16383" man="1"/>
        <brk id="65" max="16383" man="1"/>
        <brk id="66" max="16383" man="1"/>
        <brk id="68" max="16383" man="1"/>
        <brk id="69" max="16383" man="1"/>
        <brk id="72" max="16383" man="1"/>
        <brk id="73" max="16383" man="1"/>
        <brk id="74" max="16383" man="1"/>
        <brk id="75" max="16383" man="1"/>
        <brk id="76" max="16383" man="1"/>
        <brk id="77" max="16383" man="1"/>
        <brk id="78" max="16383" man="1"/>
        <brk id="79" max="16383" man="1"/>
      </rowBreaks>
      <pageMargins left="0.5" right="0.5" top="0.5" bottom="0.5" header="0" footer="0"/>
      <printOptions horizontalCentered="1" verticalCentered="1"/>
      <pageSetup scale="65" fitToWidth="2" fitToHeight="2" orientation="portrait" horizontalDpi="300" verticalDpi="300" r:id="rId6"/>
      <headerFooter alignWithMargins="0"/>
    </customSheetView>
    <customSheetView guid="{2DCD765F-7FFB-4119-8ABA-95F832C93250}"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7"/>
      <headerFooter alignWithMargins="0"/>
    </customSheetView>
    <customSheetView guid="{9A54DEF0-DEC4-4137-89B1-509D03916E27}"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8"/>
      <headerFooter alignWithMargins="0"/>
    </customSheetView>
    <customSheetView guid="{3F1C1F7F-1627-415A-A980-D9471073F5DE}"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9"/>
      <headerFooter alignWithMargins="0"/>
    </customSheetView>
    <customSheetView guid="{139C5046-2F46-48F5-A0B9-76AEA7D78668}" scale="85" colorId="22" showPageBreaks="1" topLeftCell="J1">
      <selection activeCell="N19" sqref="N19"/>
      <rowBreaks count="1" manualBreakCount="1">
        <brk id="66" max="16383" man="1"/>
      </rowBreaks>
      <colBreaks count="1" manualBreakCount="1">
        <brk id="7" max="134" man="1"/>
      </colBreaks>
      <pageMargins left="0.5" right="0.5" top="0.5" bottom="0.5" header="0" footer="0"/>
      <printOptions horizontalCentered="1" verticalCentered="1"/>
      <pageSetup scale="70" fitToWidth="2" fitToHeight="2" orientation="portrait" r:id="rId10"/>
      <headerFooter alignWithMargins="0"/>
    </customSheetView>
    <customSheetView guid="{B81AA01E-C0DE-4A87-A251-E1F5DB0B073A}" scale="85" colorId="22">
      <selection activeCell="C9" sqref="C9"/>
      <rowBreaks count="1" manualBreakCount="1">
        <brk id="66" max="16383" man="1"/>
      </rowBreaks>
      <pageMargins left="0.5" right="0.5" top="0.5" bottom="0.5" header="0" footer="0"/>
      <printOptions horizontalCentered="1" verticalCentered="1"/>
      <pageSetup scale="65" fitToWidth="2" fitToHeight="2" orientation="portrait" horizontalDpi="300" verticalDpi="300" r:id="rId11"/>
      <headerFooter alignWithMargins="0"/>
    </customSheetView>
  </customSheetViews>
  <mergeCells count="9">
    <mergeCell ref="B17:D17"/>
    <mergeCell ref="B5:D5"/>
    <mergeCell ref="B6:D6"/>
    <mergeCell ref="B7:D7"/>
    <mergeCell ref="B8:D8"/>
    <mergeCell ref="B10:D10"/>
    <mergeCell ref="B14:D14"/>
    <mergeCell ref="B15:D15"/>
    <mergeCell ref="B16:D16"/>
  </mergeCells>
  <printOptions horizontalCentered="1" verticalCentered="1"/>
  <pageMargins left="0.5" right="0.5" top="0.5" bottom="0.5" header="0" footer="0"/>
  <pageSetup scale="65" fitToWidth="2" fitToHeight="2" orientation="portrait" r:id="rId12"/>
  <headerFooter alignWithMargins="0"/>
  <rowBreaks count="1" manualBreakCount="1">
    <brk id="6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85" zoomScaleNormal="85" workbookViewId="0">
      <selection activeCell="E9" sqref="E9"/>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2237" t="str">
        <f>'Data Sheet'!A56</f>
        <v>Annual Report of Central Hudson Gas &amp; Electric                                                                                     Year ended 12/31/14</v>
      </c>
      <c r="B1" s="2237"/>
      <c r="C1" s="2237"/>
      <c r="D1" s="2237"/>
    </row>
    <row r="2" spans="1:4">
      <c r="A2" s="962"/>
      <c r="B2" s="20"/>
      <c r="C2" s="20"/>
      <c r="D2" s="21"/>
    </row>
    <row r="3" spans="1:4" ht="15" customHeight="1">
      <c r="A3" s="22" t="s">
        <v>2025</v>
      </c>
      <c r="B3" s="19" t="s">
        <v>2025</v>
      </c>
      <c r="C3" s="19" t="s">
        <v>2025</v>
      </c>
      <c r="D3" s="23"/>
    </row>
    <row r="4" spans="1:4" ht="15" customHeight="1">
      <c r="A4" s="24" t="s">
        <v>2026</v>
      </c>
      <c r="B4" s="18"/>
      <c r="C4" s="18"/>
      <c r="D4" s="25"/>
    </row>
    <row r="5" spans="1:4">
      <c r="A5" s="22"/>
      <c r="B5" s="19"/>
      <c r="C5" s="19"/>
      <c r="D5" s="23"/>
    </row>
    <row r="6" spans="1:4">
      <c r="A6" s="22"/>
      <c r="B6" s="19"/>
      <c r="C6" s="19"/>
      <c r="D6" s="23"/>
    </row>
    <row r="7" spans="1:4">
      <c r="A7" s="22"/>
      <c r="B7" s="19"/>
      <c r="C7" s="19"/>
      <c r="D7" s="23"/>
    </row>
    <row r="8" spans="1:4">
      <c r="A8" s="961" t="s">
        <v>4034</v>
      </c>
      <c r="B8" s="2238" t="s">
        <v>1543</v>
      </c>
      <c r="C8" s="2238"/>
      <c r="D8" s="2239"/>
    </row>
    <row r="9" spans="1:4">
      <c r="A9" s="22"/>
      <c r="B9" s="2235" t="s">
        <v>3088</v>
      </c>
      <c r="C9" s="2235"/>
      <c r="D9" s="2236"/>
    </row>
    <row r="10" spans="1:4">
      <c r="A10" s="22"/>
      <c r="B10" s="2235" t="s">
        <v>3087</v>
      </c>
      <c r="C10" s="2235"/>
      <c r="D10" s="2236"/>
    </row>
    <row r="11" spans="1:4">
      <c r="A11" s="22"/>
      <c r="B11"/>
      <c r="C11"/>
      <c r="D11" s="963"/>
    </row>
    <row r="12" spans="1:4">
      <c r="A12" s="961" t="s">
        <v>4035</v>
      </c>
      <c r="B12" s="960" t="s">
        <v>1544</v>
      </c>
      <c r="C12" s="18"/>
      <c r="D12" s="23"/>
    </row>
    <row r="13" spans="1:4">
      <c r="A13" s="22"/>
      <c r="B13" s="2235" t="s">
        <v>3089</v>
      </c>
      <c r="C13" s="2235"/>
      <c r="D13" s="2236"/>
    </row>
    <row r="14" spans="1:4">
      <c r="A14" s="22"/>
      <c r="B14" s="2235" t="s">
        <v>3090</v>
      </c>
      <c r="C14" s="2235"/>
      <c r="D14" s="2236"/>
    </row>
    <row r="15" spans="1:4">
      <c r="A15" s="22"/>
      <c r="B15" s="2235" t="s">
        <v>3091</v>
      </c>
      <c r="C15" s="2235"/>
      <c r="D15" s="2236"/>
    </row>
    <row r="16" spans="1:4">
      <c r="A16" s="22"/>
      <c r="B16" s="18"/>
      <c r="C16" s="18"/>
      <c r="D16" s="23"/>
    </row>
    <row r="17" spans="1:4">
      <c r="A17" s="961" t="s">
        <v>4036</v>
      </c>
      <c r="B17" s="2235" t="s">
        <v>1542</v>
      </c>
      <c r="C17" s="2235"/>
      <c r="D17" s="2236"/>
    </row>
    <row r="18" spans="1:4">
      <c r="A18" s="22"/>
      <c r="B18" s="2235" t="s">
        <v>2027</v>
      </c>
      <c r="C18" s="2235"/>
      <c r="D18" s="2236"/>
    </row>
    <row r="19" spans="1:4">
      <c r="A19" s="22"/>
      <c r="B19" s="2235" t="s">
        <v>2028</v>
      </c>
      <c r="C19" s="2235"/>
      <c r="D19" s="2236"/>
    </row>
    <row r="20" spans="1:4">
      <c r="A20" s="22"/>
      <c r="B20" s="18"/>
      <c r="C20" s="18"/>
      <c r="D20" s="23"/>
    </row>
    <row r="21" spans="1:4">
      <c r="A21" s="961" t="s">
        <v>4037</v>
      </c>
      <c r="B21" s="2235" t="s">
        <v>1545</v>
      </c>
      <c r="C21" s="2235"/>
      <c r="D21" s="2236"/>
    </row>
    <row r="22" spans="1:4">
      <c r="A22" s="22"/>
      <c r="B22" s="2235" t="s">
        <v>2029</v>
      </c>
      <c r="C22" s="2235"/>
      <c r="D22" s="2236"/>
    </row>
    <row r="23" spans="1:4">
      <c r="A23" s="22"/>
      <c r="B23" s="2235" t="s">
        <v>1546</v>
      </c>
      <c r="C23" s="2235"/>
      <c r="D23" s="2236"/>
    </row>
    <row r="24" spans="1:4">
      <c r="A24" s="22"/>
      <c r="B24" s="2235" t="s">
        <v>1547</v>
      </c>
      <c r="C24" s="2235"/>
      <c r="D24" s="2236"/>
    </row>
    <row r="25" spans="1:4">
      <c r="A25" s="22"/>
      <c r="B25" s="2235" t="s">
        <v>1548</v>
      </c>
      <c r="C25" s="2235"/>
      <c r="D25" s="2236"/>
    </row>
    <row r="26" spans="1:4">
      <c r="A26" s="22"/>
      <c r="B26" s="2235" t="s">
        <v>4360</v>
      </c>
      <c r="C26" s="2235"/>
      <c r="D26" s="2236"/>
    </row>
    <row r="27" spans="1:4">
      <c r="A27" s="22"/>
      <c r="B27" s="18"/>
      <c r="C27" s="18"/>
      <c r="D27" s="23"/>
    </row>
    <row r="28" spans="1:4">
      <c r="A28" s="961" t="s">
        <v>4038</v>
      </c>
      <c r="B28" s="2235" t="s">
        <v>4361</v>
      </c>
      <c r="C28" s="2235"/>
      <c r="D28" s="2236"/>
    </row>
    <row r="29" spans="1:4">
      <c r="A29" s="22"/>
      <c r="B29" s="2235" t="s">
        <v>4362</v>
      </c>
      <c r="C29" s="2235"/>
      <c r="D29" s="2236"/>
    </row>
    <row r="30" spans="1:4">
      <c r="A30" s="22"/>
      <c r="B30" s="2235" t="s">
        <v>4363</v>
      </c>
      <c r="C30" s="2235"/>
      <c r="D30" s="2236"/>
    </row>
    <row r="31" spans="1:4">
      <c r="A31" s="22"/>
      <c r="B31" s="18"/>
      <c r="C31" s="18"/>
      <c r="D31" s="23"/>
    </row>
    <row r="32" spans="1:4">
      <c r="A32" s="961" t="s">
        <v>4039</v>
      </c>
      <c r="B32" s="960" t="s">
        <v>4364</v>
      </c>
      <c r="C32" s="18"/>
      <c r="D32" s="23"/>
    </row>
    <row r="33" spans="1:4">
      <c r="A33" s="22"/>
      <c r="B33" s="2235" t="s">
        <v>4365</v>
      </c>
      <c r="C33" s="2235"/>
      <c r="D33" s="2236"/>
    </row>
    <row r="34" spans="1:4">
      <c r="A34" s="22"/>
      <c r="B34" s="2235" t="s">
        <v>2030</v>
      </c>
      <c r="C34" s="2235"/>
      <c r="D34" s="2236"/>
    </row>
    <row r="35" spans="1:4">
      <c r="A35" s="22"/>
      <c r="B35" s="18"/>
      <c r="C35" s="18"/>
      <c r="D35" s="23"/>
    </row>
    <row r="36" spans="1:4">
      <c r="A36" s="961" t="s">
        <v>4040</v>
      </c>
      <c r="B36" s="2235" t="s">
        <v>4366</v>
      </c>
      <c r="C36" s="2235"/>
      <c r="D36" s="2236"/>
    </row>
    <row r="37" spans="1:4">
      <c r="A37" s="22"/>
      <c r="B37" s="2235" t="s">
        <v>4367</v>
      </c>
      <c r="C37" s="2235"/>
      <c r="D37" s="2236"/>
    </row>
    <row r="38" spans="1:4">
      <c r="A38" s="22"/>
      <c r="B38" s="2235" t="s">
        <v>4368</v>
      </c>
      <c r="C38" s="2235"/>
      <c r="D38" s="2236"/>
    </row>
    <row r="39" spans="1:4">
      <c r="A39" s="22"/>
      <c r="B39" s="2235" t="s">
        <v>4369</v>
      </c>
      <c r="C39" s="2235"/>
      <c r="D39" s="2236"/>
    </row>
    <row r="40" spans="1:4">
      <c r="A40" s="22"/>
      <c r="B40" s="18"/>
      <c r="C40" s="18"/>
      <c r="D40" s="23"/>
    </row>
    <row r="41" spans="1:4">
      <c r="A41" s="961" t="s">
        <v>4041</v>
      </c>
      <c r="B41" s="2235" t="s">
        <v>4370</v>
      </c>
      <c r="C41" s="2235"/>
      <c r="D41" s="2236"/>
    </row>
    <row r="42" spans="1:4">
      <c r="A42" s="22"/>
      <c r="B42" s="2235" t="s">
        <v>2031</v>
      </c>
      <c r="C42" s="2235"/>
      <c r="D42" s="2236"/>
    </row>
    <row r="43" spans="1:4">
      <c r="A43" s="22"/>
      <c r="B43" s="2235" t="s">
        <v>2032</v>
      </c>
      <c r="C43" s="2235"/>
      <c r="D43" s="2236"/>
    </row>
    <row r="44" spans="1:4">
      <c r="A44" s="22"/>
      <c r="B44" s="18"/>
      <c r="C44" s="18"/>
      <c r="D44" s="23"/>
    </row>
    <row r="45" spans="1:4">
      <c r="A45" s="961" t="s">
        <v>4042</v>
      </c>
      <c r="B45" s="2235" t="s">
        <v>4031</v>
      </c>
      <c r="C45" s="2235"/>
      <c r="D45" s="2236"/>
    </row>
    <row r="46" spans="1:4">
      <c r="A46" s="22"/>
      <c r="B46" s="2235" t="s">
        <v>4032</v>
      </c>
      <c r="C46" s="2235"/>
      <c r="D46" s="2236"/>
    </row>
    <row r="47" spans="1:4">
      <c r="A47" s="22"/>
      <c r="B47" s="18"/>
      <c r="C47" s="18"/>
      <c r="D47" s="23"/>
    </row>
    <row r="48" spans="1:4">
      <c r="A48" s="961" t="s">
        <v>4043</v>
      </c>
      <c r="B48" s="2235" t="s">
        <v>4033</v>
      </c>
      <c r="C48" s="2235"/>
      <c r="D48" s="2236"/>
    </row>
    <row r="49" spans="1:4">
      <c r="A49" s="22"/>
      <c r="B49" s="2235" t="s">
        <v>2033</v>
      </c>
      <c r="C49" s="2235"/>
      <c r="D49" s="2236"/>
    </row>
    <row r="50" spans="1:4">
      <c r="A50" s="22"/>
      <c r="B50" s="2235" t="s">
        <v>2034</v>
      </c>
      <c r="C50" s="2235"/>
      <c r="D50" s="2236"/>
    </row>
    <row r="51" spans="1:4">
      <c r="A51" s="22"/>
      <c r="B51" s="18"/>
      <c r="C51" s="18"/>
      <c r="D51" s="23"/>
    </row>
    <row r="52" spans="1:4">
      <c r="A52" s="22"/>
      <c r="B52" s="19"/>
      <c r="C52" s="19"/>
      <c r="D52" s="23"/>
    </row>
    <row r="53" spans="1:4" ht="15.75" thickBot="1">
      <c r="A53" s="26"/>
      <c r="B53" s="27"/>
      <c r="C53" s="27"/>
      <c r="D53" s="28"/>
    </row>
    <row r="54" spans="1:4">
      <c r="A54" s="19"/>
      <c r="B54" s="19"/>
      <c r="C54" s="782" t="s">
        <v>2035</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customSheetViews>
    <customSheetView guid="{98C50475-4C04-4614-833E-ABC6EEFF4E8E}" scale="85" colorId="22" showPageBreaks="1" fitToPage="1" topLeftCell="A19">
      <selection activeCell="E9" sqref="E9"/>
      <pageMargins left="0.5" right="0.5" top="0" bottom="0" header="0.5" footer="0.5"/>
      <printOptions horizontalCentered="1" verticalCentered="1"/>
      <pageSetup scale="95" orientation="portrait" horizontalDpi="300" verticalDpi="300" r:id="rId1"/>
      <headerFooter alignWithMargins="0"/>
    </customSheetView>
    <customSheetView guid="{C6EFCE4C-D5CB-4C1D-A286-0DC52BE770F9}" scale="85" colorId="22" fitToPage="1">
      <selection activeCell="C6" sqref="C6"/>
      <pageMargins left="0.5" right="0.5" top="0" bottom="0" header="0.5" footer="0.5"/>
      <printOptions horizontalCentered="1" verticalCentered="1"/>
      <pageSetup scale="92" orientation="portrait" horizontalDpi="300" verticalDpi="300" r:id="rId2"/>
      <headerFooter alignWithMargins="0"/>
    </customSheetView>
    <customSheetView guid="{4BC658A1-0B43-4474-B09F-01138A2D4649}" scale="85" colorId="22" fitToPage="1">
      <selection activeCell="C6" sqref="C6"/>
      <pageMargins left="0.5" right="0.5" top="0" bottom="0" header="0.5" footer="0.5"/>
      <printOptions horizontalCentered="1" verticalCentered="1"/>
      <pageSetup scale="92" orientation="portrait" horizontalDpi="300" verticalDpi="300" r:id="rId3"/>
      <headerFooter alignWithMargins="0"/>
    </customSheetView>
    <customSheetView guid="{615B5AE4-EF39-45E8-9166-92037A1A48C3}" scale="85" colorId="22" fitToPage="1">
      <selection activeCell="C6" sqref="C6"/>
      <pageMargins left="0.5" right="0.5" top="0" bottom="0" header="0.5" footer="0.5"/>
      <printOptions horizontalCentered="1" verticalCentered="1"/>
      <pageSetup scale="92" orientation="portrait" horizontalDpi="300" verticalDpi="300" r:id="rId4"/>
      <headerFooter alignWithMargins="0"/>
    </customSheetView>
    <customSheetView guid="{5615FF12-3AD0-401B-9520-85684B49B8C2}" scale="85" colorId="22" fitToPage="1">
      <selection activeCell="C6" sqref="C6"/>
      <pageMargins left="0.5" right="0.5" top="0" bottom="0" header="0.5" footer="0.5"/>
      <printOptions horizontalCentered="1" verticalCentered="1"/>
      <pageSetup scale="92" orientation="portrait" horizontalDpi="300" verticalDpi="300" r:id="rId5"/>
      <headerFooter alignWithMargins="0"/>
    </customSheetView>
    <customSheetView guid="{770BB473-BE5C-4268-9ADA-B2B104B49C99}" scale="85" colorId="22" showPageBreaks="1" fitToPage="1">
      <selection activeCell="C6" sqref="C6"/>
      <pageMargins left="0.5" right="0.5" top="0" bottom="0" header="0.5" footer="0.5"/>
      <printOptions horizontalCentered="1" verticalCentered="1"/>
      <pageSetup scale="10" orientation="portrait" horizontalDpi="300" verticalDpi="300" r:id="rId6"/>
      <headerFooter alignWithMargins="0"/>
    </customSheetView>
    <customSheetView guid="{2DCD765F-7FFB-4119-8ABA-95F832C93250}" scale="85" colorId="22" fitToPage="1">
      <selection activeCell="C6" sqref="C6"/>
      <pageMargins left="0.5" right="0.5" top="0" bottom="0" header="0.5" footer="0.5"/>
      <printOptions horizontalCentered="1" verticalCentered="1"/>
      <pageSetup scale="92" orientation="portrait" horizontalDpi="300" verticalDpi="300" r:id="rId7"/>
      <headerFooter alignWithMargins="0"/>
    </customSheetView>
    <customSheetView guid="{9A54DEF0-DEC4-4137-89B1-509D03916E27}" scale="85" colorId="22" fitToPage="1">
      <selection activeCell="C6" sqref="C6"/>
      <pageMargins left="0.5" right="0.5" top="0" bottom="0" header="0.5" footer="0.5"/>
      <printOptions horizontalCentered="1" verticalCentered="1"/>
      <pageSetup scale="92" orientation="portrait" horizontalDpi="300" verticalDpi="300" r:id="rId8"/>
      <headerFooter alignWithMargins="0"/>
    </customSheetView>
    <customSheetView guid="{3F1C1F7F-1627-415A-A980-D9471073F5DE}" scale="85" colorId="22" fitToPage="1">
      <selection activeCell="C6" sqref="C6"/>
      <pageMargins left="0.5" right="0.5" top="0" bottom="0" header="0.5" footer="0.5"/>
      <printOptions horizontalCentered="1" verticalCentered="1"/>
      <pageSetup scale="92" orientation="portrait" horizontalDpi="300" verticalDpi="300" r:id="rId9"/>
      <headerFooter alignWithMargins="0"/>
    </customSheetView>
    <customSheetView guid="{139C5046-2F46-48F5-A0B9-76AEA7D78668}" scale="85" colorId="22" fitToPage="1">
      <selection activeCell="C6" sqref="C6"/>
      <pageMargins left="0.5" right="0.5" top="0" bottom="0" header="0.5" footer="0.5"/>
      <printOptions horizontalCentered="1" verticalCentered="1"/>
      <pageSetup scale="92" orientation="portrait" horizontalDpi="300" verticalDpi="300" r:id="rId10"/>
      <headerFooter alignWithMargins="0"/>
    </customSheetView>
    <customSheetView guid="{B81AA01E-C0DE-4A87-A251-E1F5DB0B073A}" scale="85" colorId="22" fitToPage="1">
      <selection activeCell="C6" sqref="C6"/>
      <pageMargins left="0.5" right="0.5" top="0" bottom="0" header="0.5" footer="0.5"/>
      <printOptions horizontalCentered="1" verticalCentered="1"/>
      <pageSetup scale="92" orientation="portrait" horizontalDpi="300" verticalDpi="300" r:id="rId11"/>
      <headerFooter alignWithMargins="0"/>
    </customSheetView>
  </customSheetViews>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horizontalDpi="300" verticalDpi="300" r:id="rId1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view="pageBreakPreview" colorId="22" zoomScale="60" zoomScaleNormal="85" workbookViewId="0">
      <selection activeCell="C2" sqref="C2"/>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2036</v>
      </c>
      <c r="B1" s="66"/>
      <c r="C1" s="261"/>
      <c r="D1" s="66" t="s">
        <v>1529</v>
      </c>
      <c r="E1" s="261"/>
      <c r="F1" s="66" t="s">
        <v>2038</v>
      </c>
      <c r="G1" s="263" t="s">
        <v>2039</v>
      </c>
      <c r="H1" s="67"/>
      <c r="I1" s="29" t="s">
        <v>2036</v>
      </c>
      <c r="J1" s="263" t="s">
        <v>1529</v>
      </c>
      <c r="K1" s="261"/>
      <c r="L1" s="66" t="s">
        <v>2038</v>
      </c>
      <c r="M1" s="261"/>
      <c r="N1" s="66" t="s">
        <v>2039</v>
      </c>
      <c r="O1" s="67"/>
    </row>
    <row r="2" spans="1:15">
      <c r="A2" s="72" t="str">
        <f>'Data Sheet'!$C$25</f>
        <v>Central Hudson Gas &amp; Electric</v>
      </c>
      <c r="B2" s="17"/>
      <c r="C2" s="81"/>
      <c r="D2" s="17" t="s">
        <v>1317</v>
      </c>
      <c r="E2" s="81"/>
      <c r="F2" s="17" t="s">
        <v>2041</v>
      </c>
      <c r="G2" s="98"/>
      <c r="H2" s="73"/>
      <c r="I2" s="72" t="str">
        <f>'Data Sheet'!$C$25</f>
        <v>Central Hudson Gas &amp; Electric</v>
      </c>
      <c r="J2" s="17" t="s">
        <v>1317</v>
      </c>
      <c r="K2" s="81"/>
      <c r="L2" s="17" t="s">
        <v>2041</v>
      </c>
      <c r="M2" s="81"/>
      <c r="N2" s="17"/>
      <c r="O2" s="73"/>
    </row>
    <row r="3" spans="1:15" ht="15" customHeight="1">
      <c r="A3" s="72"/>
      <c r="B3" s="17"/>
      <c r="C3" s="81"/>
      <c r="D3" s="17" t="s">
        <v>1318</v>
      </c>
      <c r="E3" s="81"/>
      <c r="F3" s="1585" t="str">
        <f>'Data Sheet'!$C$40</f>
        <v>4/15/2015</v>
      </c>
      <c r="G3" s="1082" t="str">
        <f>'Data Sheet'!$C$38</f>
        <v>12/31/14</v>
      </c>
      <c r="H3" s="133"/>
      <c r="I3" s="80"/>
      <c r="J3" s="17" t="s">
        <v>1318</v>
      </c>
      <c r="K3" s="81"/>
      <c r="L3" s="1585" t="str">
        <f>'Data Sheet'!$C$40</f>
        <v>4/15/2015</v>
      </c>
      <c r="M3" s="1102"/>
      <c r="N3" s="1083" t="str">
        <f>'Data Sheet'!$C$38</f>
        <v>12/31/14</v>
      </c>
      <c r="O3" s="76"/>
    </row>
    <row r="4" spans="1:15" ht="15" customHeight="1">
      <c r="A4" s="264" t="s">
        <v>1710</v>
      </c>
      <c r="B4" s="265"/>
      <c r="C4" s="265"/>
      <c r="D4" s="265"/>
      <c r="E4" s="265"/>
      <c r="F4" s="265"/>
      <c r="G4" s="265"/>
      <c r="H4" s="266"/>
      <c r="I4" s="264" t="s">
        <v>1711</v>
      </c>
      <c r="J4" s="265"/>
      <c r="K4" s="265"/>
      <c r="L4" s="265"/>
      <c r="M4" s="265"/>
      <c r="N4" s="265"/>
      <c r="O4" s="76"/>
    </row>
    <row r="5" spans="1:15">
      <c r="A5" s="72"/>
      <c r="B5" s="17"/>
      <c r="C5" s="17"/>
      <c r="D5" s="17"/>
      <c r="E5" s="17"/>
      <c r="F5" s="17"/>
      <c r="G5" s="17"/>
      <c r="H5" s="73"/>
      <c r="I5" s="87"/>
      <c r="J5" s="89"/>
      <c r="K5" s="89"/>
      <c r="L5" s="89"/>
      <c r="M5" s="89"/>
      <c r="N5" s="89"/>
      <c r="O5" s="73"/>
    </row>
    <row r="6" spans="1:15">
      <c r="A6" s="72" t="s">
        <v>2724</v>
      </c>
      <c r="B6" s="17" t="s">
        <v>1712</v>
      </c>
      <c r="C6" s="17"/>
      <c r="D6" s="17"/>
      <c r="E6" s="17"/>
      <c r="F6" s="17"/>
      <c r="G6" s="17"/>
      <c r="H6" s="73"/>
      <c r="I6" s="72" t="s">
        <v>1713</v>
      </c>
      <c r="J6" s="17"/>
      <c r="K6" s="17"/>
      <c r="L6" s="17"/>
      <c r="M6" s="17"/>
      <c r="N6" s="17"/>
      <c r="O6" s="73"/>
    </row>
    <row r="7" spans="1:15">
      <c r="A7" s="72"/>
      <c r="B7" s="17" t="s">
        <v>731</v>
      </c>
      <c r="C7" s="17"/>
      <c r="D7" s="17"/>
      <c r="E7" s="17"/>
      <c r="F7" s="17"/>
      <c r="G7" s="17"/>
      <c r="H7" s="73"/>
      <c r="I7" s="72" t="s">
        <v>1714</v>
      </c>
      <c r="J7" s="17"/>
      <c r="K7" s="17"/>
      <c r="L7" s="17"/>
      <c r="M7" s="17"/>
      <c r="N7" s="17"/>
      <c r="O7" s="73"/>
    </row>
    <row r="8" spans="1:15">
      <c r="A8" s="72"/>
      <c r="B8" s="17" t="s">
        <v>1715</v>
      </c>
      <c r="C8" s="17"/>
      <c r="D8" s="17"/>
      <c r="E8" s="17"/>
      <c r="F8" s="17"/>
      <c r="G8" s="17"/>
      <c r="H8" s="73"/>
      <c r="I8" s="72" t="s">
        <v>1716</v>
      </c>
      <c r="J8" s="17"/>
      <c r="K8" s="17"/>
      <c r="L8" s="17"/>
      <c r="M8" s="17"/>
      <c r="N8" s="17"/>
      <c r="O8" s="73"/>
    </row>
    <row r="9" spans="1:15">
      <c r="A9" s="72"/>
      <c r="B9" s="17" t="s">
        <v>1717</v>
      </c>
      <c r="C9" s="17"/>
      <c r="D9" s="17"/>
      <c r="E9" s="17"/>
      <c r="F9" s="17"/>
      <c r="G9" s="17"/>
      <c r="H9" s="73"/>
      <c r="I9" s="72" t="s">
        <v>1718</v>
      </c>
      <c r="J9" s="17"/>
      <c r="K9" s="17"/>
      <c r="L9" s="17"/>
      <c r="M9" s="17"/>
      <c r="N9" s="17"/>
      <c r="O9" s="73"/>
    </row>
    <row r="10" spans="1:15">
      <c r="A10" s="1146"/>
      <c r="B10" s="1083"/>
      <c r="C10" s="1083"/>
      <c r="D10" s="1083"/>
      <c r="E10" s="17"/>
      <c r="F10" s="17"/>
      <c r="G10" s="17"/>
      <c r="H10" s="73"/>
      <c r="I10" s="72" t="s">
        <v>1719</v>
      </c>
      <c r="J10" s="17"/>
      <c r="K10" s="17"/>
      <c r="L10" s="17"/>
      <c r="M10" s="17"/>
      <c r="N10" s="17"/>
      <c r="O10" s="73"/>
    </row>
    <row r="11" spans="1:15">
      <c r="A11" s="72" t="s">
        <v>2641</v>
      </c>
      <c r="B11" s="17" t="s">
        <v>3392</v>
      </c>
      <c r="C11" s="1083"/>
      <c r="D11" s="1083"/>
      <c r="E11" s="17"/>
      <c r="F11" s="17"/>
      <c r="G11" s="17"/>
      <c r="H11" s="73"/>
      <c r="I11" s="72" t="s">
        <v>3393</v>
      </c>
      <c r="J11" s="17"/>
      <c r="K11" s="17"/>
      <c r="L11" s="17"/>
      <c r="M11" s="17"/>
      <c r="N11" s="17"/>
      <c r="O11" s="73"/>
    </row>
    <row r="12" spans="1:15">
      <c r="A12" s="72"/>
      <c r="B12" s="17" t="s">
        <v>3394</v>
      </c>
      <c r="C12" s="1083"/>
      <c r="D12" s="1083"/>
      <c r="E12" s="17"/>
      <c r="F12" s="17"/>
      <c r="G12" s="17"/>
      <c r="H12" s="73"/>
      <c r="I12" s="72" t="s">
        <v>3883</v>
      </c>
      <c r="J12" s="17"/>
      <c r="K12" s="17"/>
      <c r="L12" s="17"/>
      <c r="M12" s="17"/>
      <c r="N12" s="17"/>
      <c r="O12" s="73"/>
    </row>
    <row r="13" spans="1:15">
      <c r="A13" s="72"/>
      <c r="B13" s="17"/>
      <c r="C13" s="1083"/>
      <c r="D13" s="1083"/>
      <c r="E13" s="17"/>
      <c r="F13" s="17"/>
      <c r="G13" s="17"/>
      <c r="H13" s="73"/>
      <c r="I13" s="72" t="s">
        <v>3884</v>
      </c>
      <c r="J13" s="17"/>
      <c r="K13" s="17"/>
      <c r="L13" s="17"/>
      <c r="M13" s="17"/>
      <c r="N13" s="17"/>
      <c r="O13" s="73"/>
    </row>
    <row r="14" spans="1:15">
      <c r="A14" s="72" t="s">
        <v>2642</v>
      </c>
      <c r="B14" s="17" t="s">
        <v>3885</v>
      </c>
      <c r="C14" s="17"/>
      <c r="D14" s="17"/>
      <c r="E14" s="17"/>
      <c r="F14" s="17"/>
      <c r="G14" s="17"/>
      <c r="H14" s="73"/>
      <c r="I14" s="72" t="s">
        <v>3886</v>
      </c>
      <c r="J14" s="17"/>
      <c r="K14" s="17"/>
      <c r="L14" s="17"/>
      <c r="M14" s="17"/>
      <c r="N14" s="17"/>
      <c r="O14" s="73"/>
    </row>
    <row r="15" spans="1:15">
      <c r="A15" s="72"/>
      <c r="B15" s="17" t="s">
        <v>3887</v>
      </c>
      <c r="C15" s="17"/>
      <c r="D15" s="17"/>
      <c r="E15" s="17"/>
      <c r="F15" s="17"/>
      <c r="G15" s="17"/>
      <c r="H15" s="73"/>
      <c r="I15" s="72" t="s">
        <v>3888</v>
      </c>
      <c r="J15" s="17"/>
      <c r="K15" s="17"/>
      <c r="L15" s="17"/>
      <c r="M15" s="17"/>
      <c r="N15" s="17"/>
      <c r="O15" s="73"/>
    </row>
    <row r="16" spans="1:15">
      <c r="A16" s="72"/>
      <c r="B16" s="17" t="s">
        <v>3889</v>
      </c>
      <c r="C16" s="17"/>
      <c r="D16" s="17"/>
      <c r="E16" s="17"/>
      <c r="F16" s="17"/>
      <c r="G16" s="17"/>
      <c r="H16" s="73"/>
      <c r="I16" s="72" t="s">
        <v>3890</v>
      </c>
      <c r="J16" s="17"/>
      <c r="K16" s="17"/>
      <c r="L16" s="17"/>
      <c r="M16" s="17"/>
      <c r="N16" s="17"/>
      <c r="O16" s="73"/>
    </row>
    <row r="17" spans="1:15">
      <c r="A17" s="72"/>
      <c r="B17" s="17" t="s">
        <v>3891</v>
      </c>
      <c r="C17" s="17"/>
      <c r="D17" s="17"/>
      <c r="E17" s="17"/>
      <c r="F17" s="17"/>
      <c r="G17" s="17"/>
      <c r="H17" s="73"/>
      <c r="I17" s="72" t="s">
        <v>3892</v>
      </c>
      <c r="J17" s="17"/>
      <c r="K17" s="17"/>
      <c r="L17" s="17"/>
      <c r="M17" s="17"/>
      <c r="N17" s="17"/>
      <c r="O17" s="73"/>
    </row>
    <row r="18" spans="1:15">
      <c r="A18" s="72"/>
      <c r="B18" s="17" t="s">
        <v>3893</v>
      </c>
      <c r="C18" s="17"/>
      <c r="D18" s="17"/>
      <c r="E18" s="17"/>
      <c r="F18" s="17"/>
      <c r="G18" s="17"/>
      <c r="H18" s="73"/>
      <c r="I18" s="72" t="s">
        <v>3894</v>
      </c>
      <c r="J18" s="17"/>
      <c r="K18" s="17"/>
      <c r="L18" s="17"/>
      <c r="M18" s="17"/>
      <c r="N18" s="17"/>
      <c r="O18" s="73"/>
    </row>
    <row r="19" spans="1:15">
      <c r="A19" s="72"/>
      <c r="B19" s="17" t="s">
        <v>3895</v>
      </c>
      <c r="C19" s="17"/>
      <c r="D19" s="17"/>
      <c r="E19" s="17"/>
      <c r="F19" s="17"/>
      <c r="G19" s="17"/>
      <c r="H19" s="73"/>
      <c r="I19" s="72" t="s">
        <v>3896</v>
      </c>
      <c r="J19" s="17"/>
      <c r="K19" s="17"/>
      <c r="L19" s="17"/>
      <c r="M19" s="17"/>
      <c r="N19" s="17"/>
      <c r="O19" s="73"/>
    </row>
    <row r="20" spans="1:15">
      <c r="A20" s="72"/>
      <c r="B20" s="17" t="s">
        <v>3897</v>
      </c>
      <c r="C20" s="17"/>
      <c r="D20" s="17"/>
      <c r="E20" s="17"/>
      <c r="F20" s="17"/>
      <c r="G20" s="17"/>
      <c r="H20" s="73"/>
      <c r="I20" s="72" t="s">
        <v>3898</v>
      </c>
      <c r="J20" s="17"/>
      <c r="K20" s="17"/>
      <c r="L20" s="17"/>
      <c r="M20" s="17"/>
      <c r="N20" s="17"/>
      <c r="O20" s="73"/>
    </row>
    <row r="21" spans="1:15">
      <c r="A21" s="72"/>
      <c r="B21" s="17" t="s">
        <v>3899</v>
      </c>
      <c r="C21" s="17"/>
      <c r="D21" s="17"/>
      <c r="E21" s="17"/>
      <c r="F21" s="17"/>
      <c r="G21" s="17"/>
      <c r="H21" s="73"/>
      <c r="I21" s="72" t="s">
        <v>3900</v>
      </c>
      <c r="J21" s="17"/>
      <c r="K21" s="17"/>
      <c r="L21" s="17"/>
      <c r="M21" s="17"/>
      <c r="N21" s="17"/>
      <c r="O21" s="73"/>
    </row>
    <row r="22" spans="1:15">
      <c r="A22" s="72"/>
      <c r="B22" s="17" t="s">
        <v>3901</v>
      </c>
      <c r="C22" s="17"/>
      <c r="D22" s="17"/>
      <c r="E22" s="17"/>
      <c r="F22" s="17"/>
      <c r="G22" s="17"/>
      <c r="H22" s="73"/>
      <c r="I22" s="72" t="s">
        <v>3902</v>
      </c>
      <c r="J22" s="17"/>
      <c r="K22" s="17"/>
      <c r="L22" s="17"/>
      <c r="M22" s="17"/>
      <c r="N22" s="17"/>
      <c r="O22" s="73"/>
    </row>
    <row r="23" spans="1:15">
      <c r="A23" s="72"/>
      <c r="B23" s="17" t="s">
        <v>2990</v>
      </c>
      <c r="C23" s="17"/>
      <c r="D23" s="17"/>
      <c r="E23" s="17"/>
      <c r="F23" s="17"/>
      <c r="G23" s="17"/>
      <c r="H23" s="73"/>
      <c r="I23" s="72" t="s">
        <v>2991</v>
      </c>
      <c r="J23" s="17"/>
      <c r="K23" s="17"/>
      <c r="L23" s="17"/>
      <c r="M23" s="17"/>
      <c r="N23" s="17"/>
      <c r="O23" s="73"/>
    </row>
    <row r="24" spans="1:15">
      <c r="A24" s="72"/>
      <c r="B24" s="17" t="s">
        <v>2992</v>
      </c>
      <c r="C24" s="17"/>
      <c r="D24" s="17"/>
      <c r="E24" s="17"/>
      <c r="F24" s="17"/>
      <c r="G24" s="17"/>
      <c r="H24" s="73"/>
      <c r="I24" s="72" t="s">
        <v>2993</v>
      </c>
      <c r="J24" s="17"/>
      <c r="K24" s="17"/>
      <c r="L24" s="17"/>
      <c r="M24" s="17"/>
      <c r="N24" s="17"/>
      <c r="O24" s="73"/>
    </row>
    <row r="25" spans="1:15">
      <c r="A25" s="72"/>
      <c r="B25" s="17" t="s">
        <v>2994</v>
      </c>
      <c r="C25" s="17"/>
      <c r="D25" s="17"/>
      <c r="E25" s="17"/>
      <c r="F25" s="17"/>
      <c r="G25" s="17"/>
      <c r="H25" s="73"/>
      <c r="I25" s="72" t="s">
        <v>2995</v>
      </c>
      <c r="J25" s="17"/>
      <c r="K25" s="17"/>
      <c r="L25" s="17"/>
      <c r="M25" s="17"/>
      <c r="N25" s="17"/>
      <c r="O25" s="73"/>
    </row>
    <row r="26" spans="1:15">
      <c r="A26" s="72"/>
      <c r="B26" s="17" t="s">
        <v>2996</v>
      </c>
      <c r="C26" s="17"/>
      <c r="D26" s="17"/>
      <c r="E26" s="17"/>
      <c r="F26" s="17"/>
      <c r="G26" s="17"/>
      <c r="H26" s="73"/>
      <c r="I26" s="72" t="s">
        <v>2997</v>
      </c>
      <c r="J26" s="17"/>
      <c r="K26" s="17"/>
      <c r="L26" s="17"/>
      <c r="M26" s="17"/>
      <c r="N26" s="17"/>
      <c r="O26" s="73"/>
    </row>
    <row r="27" spans="1:15">
      <c r="A27" s="72"/>
      <c r="B27" s="17" t="s">
        <v>2998</v>
      </c>
      <c r="C27" s="17"/>
      <c r="D27" s="17"/>
      <c r="E27" s="17"/>
      <c r="F27" s="17"/>
      <c r="G27" s="17"/>
      <c r="H27" s="73"/>
      <c r="I27" s="72" t="s">
        <v>2999</v>
      </c>
      <c r="J27" s="17"/>
      <c r="K27" s="17"/>
      <c r="L27" s="17"/>
      <c r="M27" s="17"/>
      <c r="N27" s="17"/>
      <c r="O27" s="73"/>
    </row>
    <row r="28" spans="1:15">
      <c r="A28" s="72"/>
      <c r="B28" s="17" t="s">
        <v>3836</v>
      </c>
      <c r="C28" s="17"/>
      <c r="D28" s="17"/>
      <c r="E28" s="17"/>
      <c r="F28" s="17"/>
      <c r="G28" s="17"/>
      <c r="H28" s="73"/>
      <c r="I28" s="72" t="s">
        <v>3837</v>
      </c>
      <c r="J28" s="17"/>
      <c r="K28" s="17"/>
      <c r="L28" s="17"/>
      <c r="M28" s="17"/>
      <c r="N28" s="17"/>
      <c r="O28" s="73"/>
    </row>
    <row r="29" spans="1:15">
      <c r="A29" s="72"/>
      <c r="B29" s="17" t="s">
        <v>3838</v>
      </c>
      <c r="C29" s="17"/>
      <c r="D29" s="17"/>
      <c r="E29" s="17"/>
      <c r="F29" s="17"/>
      <c r="G29" s="17"/>
      <c r="H29" s="73"/>
      <c r="I29" s="72" t="s">
        <v>3839</v>
      </c>
      <c r="J29" s="17"/>
      <c r="K29" s="17"/>
      <c r="L29" s="17"/>
      <c r="M29" s="17"/>
      <c r="N29" s="17"/>
      <c r="O29" s="73"/>
    </row>
    <row r="30" spans="1:15">
      <c r="A30" s="72"/>
      <c r="B30" s="17" t="s">
        <v>4044</v>
      </c>
      <c r="C30" s="17"/>
      <c r="D30" s="17"/>
      <c r="E30" s="17"/>
      <c r="F30" s="17"/>
      <c r="G30" s="17"/>
      <c r="H30" s="73"/>
      <c r="I30" s="72" t="s">
        <v>4045</v>
      </c>
      <c r="J30" s="17"/>
      <c r="K30" s="17"/>
      <c r="L30" s="17"/>
      <c r="M30" s="17"/>
      <c r="N30" s="17"/>
      <c r="O30" s="73"/>
    </row>
    <row r="31" spans="1:15">
      <c r="A31" s="72"/>
      <c r="B31" s="17" t="s">
        <v>4046</v>
      </c>
      <c r="C31" s="17"/>
      <c r="D31" s="17"/>
      <c r="E31" s="17"/>
      <c r="F31" s="17"/>
      <c r="G31" s="17"/>
      <c r="H31" s="73"/>
      <c r="I31" s="72" t="s">
        <v>4047</v>
      </c>
      <c r="J31" s="17"/>
      <c r="K31" s="17"/>
      <c r="L31" s="17"/>
      <c r="M31" s="17"/>
      <c r="N31" s="17"/>
      <c r="O31" s="73"/>
    </row>
    <row r="32" spans="1:15">
      <c r="A32" s="72"/>
      <c r="B32" s="17" t="s">
        <v>4048</v>
      </c>
      <c r="C32" s="17"/>
      <c r="D32" s="17"/>
      <c r="E32" s="17"/>
      <c r="F32" s="17"/>
      <c r="G32" s="17"/>
      <c r="H32" s="73"/>
      <c r="I32" s="72" t="s">
        <v>4049</v>
      </c>
      <c r="J32" s="17"/>
      <c r="K32" s="17"/>
      <c r="L32" s="17"/>
      <c r="M32" s="17"/>
      <c r="N32" s="17"/>
      <c r="O32" s="73"/>
    </row>
    <row r="33" spans="1:15">
      <c r="A33" s="72"/>
      <c r="B33" s="17" t="s">
        <v>4050</v>
      </c>
      <c r="C33" s="17"/>
      <c r="D33" s="17"/>
      <c r="E33" s="17"/>
      <c r="F33" s="17"/>
      <c r="G33" s="17"/>
      <c r="H33" s="73"/>
      <c r="I33" s="72"/>
      <c r="J33" s="17"/>
      <c r="K33" s="17"/>
      <c r="L33" s="17"/>
      <c r="M33" s="17"/>
      <c r="N33" s="17"/>
      <c r="O33" s="73"/>
    </row>
    <row r="34" spans="1:15">
      <c r="A34" s="1146"/>
      <c r="B34" s="17" t="s">
        <v>4051</v>
      </c>
      <c r="C34" s="1083"/>
      <c r="D34" s="17"/>
      <c r="E34" s="17"/>
      <c r="F34" s="17"/>
      <c r="G34" s="17"/>
      <c r="H34" s="73"/>
      <c r="I34" s="72"/>
      <c r="J34" s="17"/>
      <c r="K34" s="17"/>
      <c r="L34" s="17"/>
      <c r="M34" s="17"/>
      <c r="N34" s="17"/>
      <c r="O34" s="73"/>
    </row>
    <row r="35" spans="1:15">
      <c r="A35" s="1146"/>
      <c r="B35" s="17"/>
      <c r="C35" s="1083"/>
      <c r="D35" s="17"/>
      <c r="E35" s="17"/>
      <c r="F35" s="17"/>
      <c r="G35" s="17"/>
      <c r="H35" s="73"/>
      <c r="I35" s="72"/>
      <c r="J35" s="17"/>
      <c r="K35" s="17"/>
      <c r="L35" s="17"/>
      <c r="M35" s="17"/>
      <c r="N35" s="17"/>
      <c r="O35" s="73"/>
    </row>
    <row r="36" spans="1:15">
      <c r="A36" s="87"/>
      <c r="B36" s="90"/>
      <c r="C36" s="82"/>
      <c r="D36" s="82"/>
      <c r="E36" s="89"/>
      <c r="F36" s="90"/>
      <c r="G36" s="90" t="s">
        <v>4052</v>
      </c>
      <c r="H36" s="85"/>
      <c r="I36" s="442"/>
      <c r="J36" s="606" t="s">
        <v>4053</v>
      </c>
      <c r="K36" s="414"/>
      <c r="L36" s="414"/>
      <c r="M36" s="445"/>
      <c r="N36" s="82"/>
      <c r="O36" s="85"/>
    </row>
    <row r="37" spans="1:15">
      <c r="A37" s="72"/>
      <c r="B37" s="98" t="s">
        <v>4054</v>
      </c>
      <c r="C37" s="81"/>
      <c r="D37" s="81"/>
      <c r="E37" s="347" t="s">
        <v>4055</v>
      </c>
      <c r="F37" s="346" t="s">
        <v>4056</v>
      </c>
      <c r="G37" s="805" t="s">
        <v>4056</v>
      </c>
      <c r="H37" s="402" t="s">
        <v>4056</v>
      </c>
      <c r="I37" s="80"/>
      <c r="J37" s="82"/>
      <c r="K37" s="82"/>
      <c r="L37" s="89"/>
      <c r="M37" s="82"/>
      <c r="N37" s="81"/>
      <c r="O37" s="83"/>
    </row>
    <row r="38" spans="1:15">
      <c r="A38" s="272" t="s">
        <v>1964</v>
      </c>
      <c r="B38" s="98" t="s">
        <v>4057</v>
      </c>
      <c r="C38" s="81"/>
      <c r="D38" s="348" t="s">
        <v>4058</v>
      </c>
      <c r="E38" s="347" t="s">
        <v>4059</v>
      </c>
      <c r="F38" s="346" t="s">
        <v>4060</v>
      </c>
      <c r="G38" s="346" t="s">
        <v>4061</v>
      </c>
      <c r="H38" s="271" t="s">
        <v>4061</v>
      </c>
      <c r="I38" s="333" t="s">
        <v>4062</v>
      </c>
      <c r="J38" s="348" t="s">
        <v>4063</v>
      </c>
      <c r="K38" s="348" t="s">
        <v>4064</v>
      </c>
      <c r="L38" s="69" t="s">
        <v>4065</v>
      </c>
      <c r="M38" s="489"/>
      <c r="N38" s="348" t="s">
        <v>4066</v>
      </c>
      <c r="O38" s="271" t="s">
        <v>1964</v>
      </c>
    </row>
    <row r="39" spans="1:15">
      <c r="A39" s="272" t="s">
        <v>1967</v>
      </c>
      <c r="B39" s="98" t="s">
        <v>4067</v>
      </c>
      <c r="C39" s="81"/>
      <c r="D39" s="348" t="s">
        <v>4068</v>
      </c>
      <c r="E39" s="347" t="s">
        <v>4069</v>
      </c>
      <c r="F39" s="346" t="s">
        <v>4070</v>
      </c>
      <c r="G39" s="346" t="s">
        <v>4071</v>
      </c>
      <c r="H39" s="271" t="s">
        <v>4072</v>
      </c>
      <c r="I39" s="333" t="s">
        <v>4073</v>
      </c>
      <c r="J39" s="348" t="s">
        <v>4074</v>
      </c>
      <c r="K39" s="348" t="s">
        <v>4074</v>
      </c>
      <c r="L39" s="69" t="s">
        <v>4074</v>
      </c>
      <c r="M39" s="489"/>
      <c r="N39" s="348" t="s">
        <v>4075</v>
      </c>
      <c r="O39" s="271" t="s">
        <v>1967</v>
      </c>
    </row>
    <row r="40" spans="1:15">
      <c r="A40" s="74"/>
      <c r="B40" s="105"/>
      <c r="C40" s="118" t="s">
        <v>3423</v>
      </c>
      <c r="D40" s="491" t="s">
        <v>3424</v>
      </c>
      <c r="E40" s="800" t="s">
        <v>3425</v>
      </c>
      <c r="F40" s="398" t="s">
        <v>3426</v>
      </c>
      <c r="G40" s="398" t="s">
        <v>2672</v>
      </c>
      <c r="H40" s="274" t="s">
        <v>2673</v>
      </c>
      <c r="I40" s="334" t="s">
        <v>2674</v>
      </c>
      <c r="J40" s="491" t="s">
        <v>2675</v>
      </c>
      <c r="K40" s="491" t="s">
        <v>2676</v>
      </c>
      <c r="L40" s="75" t="s">
        <v>2677</v>
      </c>
      <c r="M40" s="385"/>
      <c r="N40" s="491" t="s">
        <v>2678</v>
      </c>
      <c r="O40" s="111"/>
    </row>
    <row r="41" spans="1:15">
      <c r="A41" s="74">
        <v>1</v>
      </c>
      <c r="B41" s="2127" t="s">
        <v>5331</v>
      </c>
      <c r="C41" s="2128"/>
      <c r="D41" s="2129" t="s">
        <v>4748</v>
      </c>
      <c r="E41" s="2130">
        <v>3</v>
      </c>
      <c r="F41" s="105"/>
      <c r="G41" s="105"/>
      <c r="H41" s="111"/>
      <c r="I41" s="2132">
        <v>924</v>
      </c>
      <c r="J41" s="393"/>
      <c r="K41" s="2133">
        <v>115710</v>
      </c>
      <c r="L41" s="548"/>
      <c r="M41" s="393"/>
      <c r="N41" s="393">
        <f>SUM(J41:L41)</f>
        <v>115710</v>
      </c>
      <c r="O41" s="111">
        <v>1</v>
      </c>
    </row>
    <row r="42" spans="1:15">
      <c r="A42" s="74">
        <v>2</v>
      </c>
      <c r="B42" s="2127" t="s">
        <v>5332</v>
      </c>
      <c r="C42" s="2128"/>
      <c r="D42" s="2129" t="s">
        <v>4748</v>
      </c>
      <c r="E42" s="2130">
        <v>4</v>
      </c>
      <c r="F42" s="105"/>
      <c r="G42" s="105"/>
      <c r="H42" s="111"/>
      <c r="I42" s="2131">
        <v>447</v>
      </c>
      <c r="J42" s="550"/>
      <c r="K42" s="2134">
        <v>8950</v>
      </c>
      <c r="L42" s="551"/>
      <c r="M42" s="550"/>
      <c r="N42" s="550">
        <f t="shared" ref="N42:N53" si="0">SUM(J42:M42)</f>
        <v>8950</v>
      </c>
      <c r="O42" s="111">
        <v>2</v>
      </c>
    </row>
    <row r="43" spans="1:15">
      <c r="A43" s="74">
        <v>3</v>
      </c>
      <c r="B43" s="2127" t="s">
        <v>3349</v>
      </c>
      <c r="C43" s="2128"/>
      <c r="D43" s="2129" t="s">
        <v>4748</v>
      </c>
      <c r="E43" s="2130">
        <v>32</v>
      </c>
      <c r="F43" s="105"/>
      <c r="G43" s="105"/>
      <c r="H43" s="111"/>
      <c r="I43" s="2131"/>
      <c r="J43" s="550"/>
      <c r="K43" s="2134"/>
      <c r="L43" s="551"/>
      <c r="M43" s="550"/>
      <c r="N43" s="550">
        <f t="shared" si="0"/>
        <v>0</v>
      </c>
      <c r="O43" s="111">
        <v>3</v>
      </c>
    </row>
    <row r="44" spans="1:15">
      <c r="A44" s="74">
        <v>4</v>
      </c>
      <c r="B44" s="2127" t="s">
        <v>5333</v>
      </c>
      <c r="C44" s="2128"/>
      <c r="D44" s="2129" t="s">
        <v>4748</v>
      </c>
      <c r="E44" s="2130"/>
      <c r="F44" s="105"/>
      <c r="G44" s="105"/>
      <c r="H44" s="111"/>
      <c r="I44" s="2131"/>
      <c r="J44" s="550"/>
      <c r="K44" s="2134"/>
      <c r="L44" s="551"/>
      <c r="M44" s="550"/>
      <c r="N44" s="550">
        <f t="shared" si="0"/>
        <v>0</v>
      </c>
      <c r="O44" s="111">
        <v>4</v>
      </c>
    </row>
    <row r="45" spans="1:15">
      <c r="A45" s="74">
        <v>5</v>
      </c>
      <c r="B45" s="2127" t="s">
        <v>5334</v>
      </c>
      <c r="C45" s="2128"/>
      <c r="D45" s="2129" t="s">
        <v>4748</v>
      </c>
      <c r="E45" s="2130">
        <v>27</v>
      </c>
      <c r="F45" s="105"/>
      <c r="G45" s="105"/>
      <c r="H45" s="111"/>
      <c r="I45" s="2131">
        <v>277</v>
      </c>
      <c r="J45" s="550"/>
      <c r="K45" s="2134">
        <v>5719</v>
      </c>
      <c r="L45" s="551"/>
      <c r="M45" s="550"/>
      <c r="N45" s="550">
        <f t="shared" si="0"/>
        <v>5719</v>
      </c>
      <c r="O45" s="111">
        <v>5</v>
      </c>
    </row>
    <row r="46" spans="1:15">
      <c r="A46" s="74">
        <v>6</v>
      </c>
      <c r="B46" s="2127" t="s">
        <v>5335</v>
      </c>
      <c r="C46" s="2128"/>
      <c r="D46" s="2129" t="s">
        <v>4748</v>
      </c>
      <c r="E46" s="2130"/>
      <c r="F46" s="105"/>
      <c r="G46" s="105"/>
      <c r="H46" s="111"/>
      <c r="I46" s="2131">
        <v>52212</v>
      </c>
      <c r="J46" s="550"/>
      <c r="K46" s="2134">
        <v>2925615</v>
      </c>
      <c r="L46" s="551"/>
      <c r="M46" s="550"/>
      <c r="N46" s="550">
        <f t="shared" si="0"/>
        <v>2925615</v>
      </c>
      <c r="O46" s="111">
        <v>6</v>
      </c>
    </row>
    <row r="47" spans="1:15">
      <c r="A47" s="74">
        <v>7</v>
      </c>
      <c r="B47" s="2127" t="s">
        <v>5336</v>
      </c>
      <c r="C47" s="2128"/>
      <c r="D47" s="2129" t="s">
        <v>4748</v>
      </c>
      <c r="E47" s="2130">
        <v>65</v>
      </c>
      <c r="F47" s="105"/>
      <c r="G47" s="105"/>
      <c r="H47" s="111"/>
      <c r="I47" s="108"/>
      <c r="J47" s="550"/>
      <c r="K47" s="2134">
        <v>19840</v>
      </c>
      <c r="L47" s="551"/>
      <c r="M47" s="550"/>
      <c r="N47" s="550">
        <f t="shared" si="0"/>
        <v>19840</v>
      </c>
      <c r="O47" s="111">
        <v>7</v>
      </c>
    </row>
    <row r="48" spans="1:15">
      <c r="A48" s="74">
        <v>8</v>
      </c>
      <c r="B48" s="2127"/>
      <c r="C48" s="2128"/>
      <c r="D48" s="2128"/>
      <c r="E48" s="2126"/>
      <c r="F48" s="105"/>
      <c r="G48" s="105"/>
      <c r="H48" s="111"/>
      <c r="I48" s="108"/>
      <c r="J48" s="550"/>
      <c r="K48" s="2134"/>
      <c r="L48" s="551"/>
      <c r="M48" s="550"/>
      <c r="N48" s="550">
        <f t="shared" si="0"/>
        <v>0</v>
      </c>
      <c r="O48" s="111">
        <v>8</v>
      </c>
    </row>
    <row r="49" spans="1:15">
      <c r="A49" s="74">
        <v>9</v>
      </c>
      <c r="B49" s="2127" t="s">
        <v>5337</v>
      </c>
      <c r="C49" s="2128"/>
      <c r="D49" s="2128"/>
      <c r="E49" s="2126"/>
      <c r="F49" s="105"/>
      <c r="G49" s="105"/>
      <c r="H49" s="111"/>
      <c r="I49" s="108"/>
      <c r="J49" s="550"/>
      <c r="K49" s="2134"/>
      <c r="L49" s="551"/>
      <c r="M49" s="550"/>
      <c r="N49" s="550">
        <f t="shared" si="0"/>
        <v>0</v>
      </c>
      <c r="O49" s="111">
        <v>9</v>
      </c>
    </row>
    <row r="50" spans="1:15">
      <c r="A50" s="74">
        <v>10</v>
      </c>
      <c r="B50" s="2127"/>
      <c r="C50" s="2128"/>
      <c r="D50" s="2128"/>
      <c r="E50" s="2126"/>
      <c r="F50" s="105"/>
      <c r="G50" s="105"/>
      <c r="H50" s="111"/>
      <c r="I50" s="108"/>
      <c r="J50" s="550"/>
      <c r="K50" s="2134"/>
      <c r="L50" s="551"/>
      <c r="M50" s="550"/>
      <c r="N50" s="550">
        <f t="shared" si="0"/>
        <v>0</v>
      </c>
      <c r="O50" s="111">
        <v>10</v>
      </c>
    </row>
    <row r="51" spans="1:15">
      <c r="A51" s="74">
        <v>11</v>
      </c>
      <c r="B51" s="2127" t="s">
        <v>5338</v>
      </c>
      <c r="C51" s="2128"/>
      <c r="D51" s="2129" t="s">
        <v>4747</v>
      </c>
      <c r="E51" s="2126"/>
      <c r="F51" s="105"/>
      <c r="G51" s="105"/>
      <c r="H51" s="111"/>
      <c r="I51" s="108"/>
      <c r="J51" s="550"/>
      <c r="K51" s="2134">
        <v>4236</v>
      </c>
      <c r="L51" s="551"/>
      <c r="M51" s="550"/>
      <c r="N51" s="550">
        <f t="shared" si="0"/>
        <v>4236</v>
      </c>
      <c r="O51" s="111">
        <v>11</v>
      </c>
    </row>
    <row r="52" spans="1:15">
      <c r="A52" s="74">
        <v>12</v>
      </c>
      <c r="B52" s="105"/>
      <c r="C52" s="118"/>
      <c r="D52" s="118"/>
      <c r="E52" s="77"/>
      <c r="F52" s="105"/>
      <c r="G52" s="105"/>
      <c r="H52" s="111"/>
      <c r="I52" s="108"/>
      <c r="J52" s="550"/>
      <c r="K52" s="550"/>
      <c r="L52" s="551"/>
      <c r="M52" s="550"/>
      <c r="N52" s="550">
        <f t="shared" si="0"/>
        <v>0</v>
      </c>
      <c r="O52" s="111">
        <v>12</v>
      </c>
    </row>
    <row r="53" spans="1:15">
      <c r="A53" s="74">
        <v>13</v>
      </c>
      <c r="B53" s="105" t="s">
        <v>1349</v>
      </c>
      <c r="C53" s="118"/>
      <c r="D53" s="607"/>
      <c r="E53" s="608"/>
      <c r="F53" s="609"/>
      <c r="G53" s="609"/>
      <c r="H53" s="610"/>
      <c r="I53" s="108"/>
      <c r="J53" s="550"/>
      <c r="K53" s="550"/>
      <c r="L53" s="551"/>
      <c r="M53" s="550"/>
      <c r="N53" s="550">
        <f t="shared" si="0"/>
        <v>0</v>
      </c>
      <c r="O53" s="111">
        <v>13</v>
      </c>
    </row>
    <row r="54" spans="1:15" ht="15.75" thickBot="1">
      <c r="A54" s="112">
        <v>14</v>
      </c>
      <c r="B54" s="611" t="s">
        <v>2657</v>
      </c>
      <c r="C54" s="612"/>
      <c r="D54" s="613"/>
      <c r="E54" s="614"/>
      <c r="F54" s="615"/>
      <c r="G54" s="615"/>
      <c r="H54" s="616"/>
      <c r="I54" s="617">
        <f>SUM(I41:I53)</f>
        <v>53860</v>
      </c>
      <c r="J54" s="396">
        <f>SUM(J41:J53)</f>
        <v>0</v>
      </c>
      <c r="K54" s="396">
        <f>SUM(K41:K53)</f>
        <v>3080070</v>
      </c>
      <c r="L54" s="379"/>
      <c r="M54" s="510">
        <f>SUM(M41:M53)</f>
        <v>0</v>
      </c>
      <c r="N54" s="396">
        <f>SUM(N41:N53)</f>
        <v>3080070</v>
      </c>
      <c r="O54" s="450">
        <v>14</v>
      </c>
    </row>
    <row r="55" spans="1:15">
      <c r="A55" s="69"/>
      <c r="B55" s="69"/>
      <c r="C55" s="69"/>
      <c r="D55" s="69"/>
      <c r="E55" s="69"/>
      <c r="F55" s="69"/>
      <c r="G55" s="69"/>
      <c r="H55" s="69"/>
      <c r="I55" s="69"/>
      <c r="J55" s="69"/>
      <c r="K55" s="69"/>
      <c r="L55" s="69"/>
      <c r="M55" s="69"/>
      <c r="N55" s="69"/>
      <c r="O55" s="69"/>
    </row>
    <row r="56" spans="1:15">
      <c r="A56" s="474" t="s">
        <v>4076</v>
      </c>
      <c r="B56" s="69"/>
      <c r="C56" s="69"/>
      <c r="D56" s="69"/>
      <c r="E56" s="1083"/>
      <c r="F56" s="69"/>
      <c r="G56" s="69"/>
      <c r="H56" s="69"/>
      <c r="I56" s="17" t="str">
        <f>A56</f>
        <v>FERC FORM NO.1 (REVISED. 12-90) NYPSC Modified-96</v>
      </c>
      <c r="J56" s="17"/>
      <c r="K56" s="1083"/>
      <c r="L56" s="17"/>
      <c r="M56" s="17"/>
      <c r="N56" s="17"/>
      <c r="O56" s="332" t="s">
        <v>4077</v>
      </c>
    </row>
    <row r="57" spans="1:15">
      <c r="A57" s="69" t="s">
        <v>4078</v>
      </c>
      <c r="B57" s="69"/>
      <c r="C57" s="69"/>
      <c r="D57" s="69"/>
      <c r="E57" s="69"/>
      <c r="F57" s="69"/>
      <c r="G57" s="69"/>
      <c r="H57" s="69"/>
      <c r="I57" s="69" t="s">
        <v>4079</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506</v>
      </c>
      <c r="B61" s="1084"/>
      <c r="C61" s="69"/>
      <c r="D61" s="69"/>
      <c r="E61" s="69"/>
      <c r="F61" s="69"/>
      <c r="G61" s="69"/>
      <c r="H61" s="69"/>
      <c r="I61" s="17"/>
      <c r="J61" s="17"/>
      <c r="K61" s="17"/>
      <c r="L61" s="17"/>
      <c r="M61" s="17"/>
      <c r="N61" s="17"/>
      <c r="O61" s="17"/>
    </row>
    <row r="62" spans="1:15" ht="15.75">
      <c r="A62" s="71"/>
      <c r="B62" s="1084"/>
      <c r="C62" s="69"/>
      <c r="D62" s="69"/>
      <c r="E62" s="69"/>
      <c r="F62" s="69"/>
      <c r="G62" s="69"/>
      <c r="H62" s="69"/>
      <c r="I62" s="17"/>
      <c r="J62" s="17"/>
      <c r="K62" s="17"/>
      <c r="L62" s="17"/>
      <c r="M62" s="17"/>
      <c r="N62" s="17"/>
      <c r="O62" s="17"/>
    </row>
    <row r="63" spans="1:15" ht="16.5" thickBot="1">
      <c r="A63" s="1152" t="str">
        <f>'Data Sheet'!$C$25</f>
        <v>Central Hudson Gas &amp; Electric</v>
      </c>
      <c r="B63" s="69"/>
      <c r="C63" s="69"/>
      <c r="D63" s="69"/>
      <c r="E63" s="69"/>
      <c r="F63" s="1142" t="str">
        <f>'Data Sheet'!$C$40</f>
        <v>4/15/2015</v>
      </c>
      <c r="G63" s="1083" t="str">
        <f>'Data Sheet'!$C$38</f>
        <v>12/31/14</v>
      </c>
      <c r="H63" s="69"/>
      <c r="I63" s="1152" t="str">
        <f>'Data Sheet'!$C$25</f>
        <v>Central Hudson Gas &amp; Electric</v>
      </c>
      <c r="J63" s="17"/>
      <c r="K63" s="17"/>
      <c r="L63" s="1142" t="str">
        <f>'Data Sheet'!$C$40</f>
        <v>4/15/2015</v>
      </c>
      <c r="M63" s="17"/>
      <c r="N63" s="1083" t="str">
        <f>'Data Sheet'!$C$38</f>
        <v>12/31/14</v>
      </c>
      <c r="O63" s="17"/>
    </row>
    <row r="64" spans="1:15">
      <c r="A64" s="29"/>
      <c r="B64" s="66"/>
      <c r="C64" s="66"/>
      <c r="D64" s="66"/>
      <c r="E64" s="66"/>
      <c r="F64" s="66"/>
      <c r="G64" s="66"/>
      <c r="H64" s="67"/>
      <c r="I64" s="29"/>
      <c r="J64" s="66"/>
      <c r="K64" s="66"/>
      <c r="L64" s="66"/>
      <c r="M64" s="66"/>
      <c r="N64" s="66"/>
      <c r="O64" s="67"/>
    </row>
    <row r="65" spans="1:15">
      <c r="A65" s="149" t="s">
        <v>1710</v>
      </c>
      <c r="B65" s="75"/>
      <c r="C65" s="75"/>
      <c r="D65" s="75"/>
      <c r="E65" s="75"/>
      <c r="F65" s="75"/>
      <c r="G65" s="75"/>
      <c r="H65" s="533"/>
      <c r="I65" s="413" t="s">
        <v>1711</v>
      </c>
      <c r="J65" s="414"/>
      <c r="K65" s="414"/>
      <c r="L65" s="414"/>
      <c r="M65" s="414"/>
      <c r="N65" s="414"/>
      <c r="O65" s="73"/>
    </row>
    <row r="66" spans="1:15">
      <c r="A66" s="87"/>
      <c r="B66" s="90"/>
      <c r="C66" s="82"/>
      <c r="D66" s="82"/>
      <c r="E66" s="89"/>
      <c r="F66" s="90"/>
      <c r="G66" s="90" t="s">
        <v>4052</v>
      </c>
      <c r="H66" s="85"/>
      <c r="I66" s="442"/>
      <c r="J66" s="89"/>
      <c r="K66" s="89" t="s">
        <v>4080</v>
      </c>
      <c r="L66" s="89"/>
      <c r="M66" s="82"/>
      <c r="N66" s="82"/>
      <c r="O66" s="85"/>
    </row>
    <row r="67" spans="1:15">
      <c r="A67" s="72"/>
      <c r="B67" s="98" t="s">
        <v>4054</v>
      </c>
      <c r="C67" s="81"/>
      <c r="D67" s="81"/>
      <c r="E67" s="347" t="s">
        <v>4055</v>
      </c>
      <c r="F67" s="346" t="s">
        <v>4056</v>
      </c>
      <c r="G67" s="805" t="s">
        <v>4056</v>
      </c>
      <c r="H67" s="402" t="s">
        <v>4056</v>
      </c>
      <c r="I67" s="80"/>
      <c r="J67" s="82"/>
      <c r="K67" s="82"/>
      <c r="L67" s="89"/>
      <c r="M67" s="82"/>
      <c r="N67" s="81"/>
      <c r="O67" s="83"/>
    </row>
    <row r="68" spans="1:15">
      <c r="A68" s="272" t="s">
        <v>1964</v>
      </c>
      <c r="B68" s="98" t="s">
        <v>4057</v>
      </c>
      <c r="C68" s="81"/>
      <c r="D68" s="348" t="s">
        <v>4058</v>
      </c>
      <c r="E68" s="347" t="s">
        <v>4059</v>
      </c>
      <c r="F68" s="346" t="s">
        <v>4060</v>
      </c>
      <c r="G68" s="346" t="s">
        <v>4061</v>
      </c>
      <c r="H68" s="271" t="s">
        <v>4061</v>
      </c>
      <c r="I68" s="333" t="s">
        <v>4062</v>
      </c>
      <c r="J68" s="348" t="s">
        <v>4063</v>
      </c>
      <c r="K68" s="348" t="s">
        <v>4064</v>
      </c>
      <c r="L68" s="69" t="s">
        <v>4065</v>
      </c>
      <c r="M68" s="489"/>
      <c r="N68" s="348" t="s">
        <v>4066</v>
      </c>
      <c r="O68" s="271" t="s">
        <v>1964</v>
      </c>
    </row>
    <row r="69" spans="1:15">
      <c r="A69" s="272" t="s">
        <v>1967</v>
      </c>
      <c r="B69" s="98" t="s">
        <v>4067</v>
      </c>
      <c r="C69" s="81"/>
      <c r="D69" s="348" t="s">
        <v>4068</v>
      </c>
      <c r="E69" s="347" t="s">
        <v>4069</v>
      </c>
      <c r="F69" s="346" t="s">
        <v>4070</v>
      </c>
      <c r="G69" s="346" t="s">
        <v>4071</v>
      </c>
      <c r="H69" s="271" t="s">
        <v>4072</v>
      </c>
      <c r="I69" s="333" t="s">
        <v>4073</v>
      </c>
      <c r="J69" s="348" t="s">
        <v>4074</v>
      </c>
      <c r="K69" s="348" t="s">
        <v>4074</v>
      </c>
      <c r="L69" s="69" t="s">
        <v>4074</v>
      </c>
      <c r="M69" s="489"/>
      <c r="N69" s="348" t="s">
        <v>4075</v>
      </c>
      <c r="O69" s="271" t="s">
        <v>1967</v>
      </c>
    </row>
    <row r="70" spans="1:15">
      <c r="A70" s="74"/>
      <c r="B70" s="105"/>
      <c r="C70" s="118" t="s">
        <v>3423</v>
      </c>
      <c r="D70" s="491" t="s">
        <v>3424</v>
      </c>
      <c r="E70" s="800" t="s">
        <v>3425</v>
      </c>
      <c r="F70" s="398" t="s">
        <v>3426</v>
      </c>
      <c r="G70" s="398" t="s">
        <v>2672</v>
      </c>
      <c r="H70" s="274" t="s">
        <v>2673</v>
      </c>
      <c r="I70" s="334" t="s">
        <v>2674</v>
      </c>
      <c r="J70" s="491" t="s">
        <v>2675</v>
      </c>
      <c r="K70" s="491" t="s">
        <v>2676</v>
      </c>
      <c r="L70" s="75" t="s">
        <v>2677</v>
      </c>
      <c r="M70" s="385"/>
      <c r="N70" s="491" t="s">
        <v>2678</v>
      </c>
      <c r="O70" s="111"/>
    </row>
    <row r="71" spans="1:15">
      <c r="A71" s="74">
        <v>1</v>
      </c>
      <c r="B71" s="105"/>
      <c r="C71" s="118"/>
      <c r="D71" s="118"/>
      <c r="E71" s="77"/>
      <c r="F71" s="105"/>
      <c r="G71" s="105"/>
      <c r="H71" s="111"/>
      <c r="I71" s="108"/>
      <c r="J71" s="393"/>
      <c r="K71" s="393"/>
      <c r="L71" s="548"/>
      <c r="M71" s="393"/>
      <c r="N71" s="393">
        <f>SUM(J71:L71)</f>
        <v>0</v>
      </c>
      <c r="O71" s="111">
        <v>1</v>
      </c>
    </row>
    <row r="72" spans="1:15">
      <c r="A72" s="74">
        <v>2</v>
      </c>
      <c r="B72" s="105"/>
      <c r="C72" s="118"/>
      <c r="D72" s="118"/>
      <c r="E72" s="77"/>
      <c r="F72" s="105"/>
      <c r="G72" s="105"/>
      <c r="H72" s="111"/>
      <c r="I72" s="108"/>
      <c r="J72" s="550"/>
      <c r="K72" s="550"/>
      <c r="L72" s="551"/>
      <c r="M72" s="550"/>
      <c r="N72" s="550">
        <f t="shared" ref="N72:N120" si="1">SUM(J72:M72)</f>
        <v>0</v>
      </c>
      <c r="O72" s="111">
        <v>2</v>
      </c>
    </row>
    <row r="73" spans="1:15">
      <c r="A73" s="74">
        <v>3</v>
      </c>
      <c r="B73" s="105"/>
      <c r="C73" s="118"/>
      <c r="D73" s="118"/>
      <c r="E73" s="77"/>
      <c r="F73" s="105"/>
      <c r="G73" s="105"/>
      <c r="H73" s="111"/>
      <c r="I73" s="108"/>
      <c r="J73" s="550"/>
      <c r="K73" s="550"/>
      <c r="L73" s="551"/>
      <c r="M73" s="550"/>
      <c r="N73" s="550">
        <f t="shared" si="1"/>
        <v>0</v>
      </c>
      <c r="O73" s="111">
        <v>3</v>
      </c>
    </row>
    <row r="74" spans="1:15">
      <c r="A74" s="74">
        <v>4</v>
      </c>
      <c r="B74" s="105"/>
      <c r="C74" s="118"/>
      <c r="D74" s="118"/>
      <c r="E74" s="77"/>
      <c r="F74" s="105"/>
      <c r="G74" s="105"/>
      <c r="H74" s="111"/>
      <c r="I74" s="108"/>
      <c r="J74" s="550"/>
      <c r="K74" s="550"/>
      <c r="L74" s="551"/>
      <c r="M74" s="550"/>
      <c r="N74" s="550">
        <f t="shared" si="1"/>
        <v>0</v>
      </c>
      <c r="O74" s="111">
        <v>4</v>
      </c>
    </row>
    <row r="75" spans="1:15">
      <c r="A75" s="74">
        <v>5</v>
      </c>
      <c r="B75" s="105"/>
      <c r="C75" s="118"/>
      <c r="D75" s="118"/>
      <c r="E75" s="77"/>
      <c r="F75" s="105"/>
      <c r="G75" s="105"/>
      <c r="H75" s="111"/>
      <c r="I75" s="108"/>
      <c r="J75" s="550"/>
      <c r="K75" s="550"/>
      <c r="L75" s="551"/>
      <c r="M75" s="550"/>
      <c r="N75" s="550">
        <f t="shared" si="1"/>
        <v>0</v>
      </c>
      <c r="O75" s="111">
        <v>5</v>
      </c>
    </row>
    <row r="76" spans="1:15">
      <c r="A76" s="74">
        <v>6</v>
      </c>
      <c r="B76" s="105"/>
      <c r="C76" s="118"/>
      <c r="D76" s="118"/>
      <c r="E76" s="77"/>
      <c r="F76" s="105"/>
      <c r="G76" s="105"/>
      <c r="H76" s="111"/>
      <c r="I76" s="108"/>
      <c r="J76" s="550"/>
      <c r="K76" s="550"/>
      <c r="L76" s="551"/>
      <c r="M76" s="550"/>
      <c r="N76" s="550">
        <f t="shared" si="1"/>
        <v>0</v>
      </c>
      <c r="O76" s="111">
        <v>6</v>
      </c>
    </row>
    <row r="77" spans="1:15">
      <c r="A77" s="74">
        <v>7</v>
      </c>
      <c r="B77" s="105"/>
      <c r="C77" s="118"/>
      <c r="D77" s="118"/>
      <c r="E77" s="77"/>
      <c r="F77" s="105"/>
      <c r="G77" s="105"/>
      <c r="H77" s="111"/>
      <c r="I77" s="108"/>
      <c r="J77" s="550"/>
      <c r="K77" s="550"/>
      <c r="L77" s="551"/>
      <c r="M77" s="550"/>
      <c r="N77" s="550">
        <f t="shared" si="1"/>
        <v>0</v>
      </c>
      <c r="O77" s="111">
        <v>7</v>
      </c>
    </row>
    <row r="78" spans="1:15">
      <c r="A78" s="74">
        <v>8</v>
      </c>
      <c r="B78" s="105"/>
      <c r="C78" s="118"/>
      <c r="D78" s="118"/>
      <c r="E78" s="77"/>
      <c r="F78" s="105"/>
      <c r="G78" s="105"/>
      <c r="H78" s="111"/>
      <c r="I78" s="108"/>
      <c r="J78" s="550"/>
      <c r="K78" s="550"/>
      <c r="L78" s="551"/>
      <c r="M78" s="550"/>
      <c r="N78" s="550">
        <f t="shared" si="1"/>
        <v>0</v>
      </c>
      <c r="O78" s="111">
        <v>8</v>
      </c>
    </row>
    <row r="79" spans="1:15">
      <c r="A79" s="74">
        <v>9</v>
      </c>
      <c r="B79" s="105"/>
      <c r="C79" s="118"/>
      <c r="D79" s="118"/>
      <c r="E79" s="77"/>
      <c r="F79" s="105"/>
      <c r="G79" s="105"/>
      <c r="H79" s="111"/>
      <c r="I79" s="108"/>
      <c r="J79" s="550"/>
      <c r="K79" s="550"/>
      <c r="L79" s="551"/>
      <c r="M79" s="550"/>
      <c r="N79" s="550">
        <f t="shared" si="1"/>
        <v>0</v>
      </c>
      <c r="O79" s="111">
        <v>9</v>
      </c>
    </row>
    <row r="80" spans="1:15">
      <c r="A80" s="74">
        <v>10</v>
      </c>
      <c r="B80" s="105"/>
      <c r="C80" s="118"/>
      <c r="D80" s="118"/>
      <c r="E80" s="77"/>
      <c r="F80" s="105"/>
      <c r="G80" s="105"/>
      <c r="H80" s="111"/>
      <c r="I80" s="108"/>
      <c r="J80" s="550"/>
      <c r="K80" s="550"/>
      <c r="L80" s="551"/>
      <c r="M80" s="550"/>
      <c r="N80" s="550">
        <f t="shared" si="1"/>
        <v>0</v>
      </c>
      <c r="O80" s="111">
        <v>10</v>
      </c>
    </row>
    <row r="81" spans="1:15">
      <c r="A81" s="74">
        <v>11</v>
      </c>
      <c r="B81" s="105"/>
      <c r="C81" s="118"/>
      <c r="D81" s="118"/>
      <c r="E81" s="77"/>
      <c r="F81" s="105"/>
      <c r="G81" s="105"/>
      <c r="H81" s="111"/>
      <c r="I81" s="108"/>
      <c r="J81" s="550"/>
      <c r="K81" s="550"/>
      <c r="L81" s="551"/>
      <c r="M81" s="550"/>
      <c r="N81" s="550">
        <f t="shared" si="1"/>
        <v>0</v>
      </c>
      <c r="O81" s="111">
        <v>11</v>
      </c>
    </row>
    <row r="82" spans="1:15">
      <c r="A82" s="74">
        <v>12</v>
      </c>
      <c r="B82" s="105"/>
      <c r="C82" s="118"/>
      <c r="D82" s="118"/>
      <c r="E82" s="77"/>
      <c r="F82" s="105"/>
      <c r="G82" s="105"/>
      <c r="H82" s="111"/>
      <c r="I82" s="108"/>
      <c r="J82" s="550"/>
      <c r="K82" s="550"/>
      <c r="L82" s="551"/>
      <c r="M82" s="550"/>
      <c r="N82" s="550">
        <f t="shared" si="1"/>
        <v>0</v>
      </c>
      <c r="O82" s="111">
        <v>12</v>
      </c>
    </row>
    <row r="83" spans="1:15">
      <c r="A83" s="74">
        <v>13</v>
      </c>
      <c r="B83" s="105"/>
      <c r="C83" s="118"/>
      <c r="D83" s="118"/>
      <c r="E83" s="77"/>
      <c r="F83" s="105"/>
      <c r="G83" s="105"/>
      <c r="H83" s="111"/>
      <c r="I83" s="108"/>
      <c r="J83" s="550"/>
      <c r="K83" s="550"/>
      <c r="L83" s="551"/>
      <c r="M83" s="550"/>
      <c r="N83" s="550">
        <f t="shared" si="1"/>
        <v>0</v>
      </c>
      <c r="O83" s="111">
        <v>13</v>
      </c>
    </row>
    <row r="84" spans="1:15">
      <c r="A84" s="74">
        <v>14</v>
      </c>
      <c r="B84" s="105"/>
      <c r="C84" s="118"/>
      <c r="D84" s="118"/>
      <c r="E84" s="77"/>
      <c r="F84" s="105"/>
      <c r="G84" s="105"/>
      <c r="H84" s="111"/>
      <c r="I84" s="108"/>
      <c r="J84" s="550"/>
      <c r="K84" s="550"/>
      <c r="L84" s="551"/>
      <c r="M84" s="550"/>
      <c r="N84" s="550">
        <f t="shared" si="1"/>
        <v>0</v>
      </c>
      <c r="O84" s="111">
        <v>14</v>
      </c>
    </row>
    <row r="85" spans="1:15">
      <c r="A85" s="74">
        <v>15</v>
      </c>
      <c r="B85" s="105"/>
      <c r="C85" s="118"/>
      <c r="D85" s="118"/>
      <c r="E85" s="77"/>
      <c r="F85" s="105"/>
      <c r="G85" s="105"/>
      <c r="H85" s="111"/>
      <c r="I85" s="108"/>
      <c r="J85" s="550"/>
      <c r="K85" s="550"/>
      <c r="L85" s="551"/>
      <c r="M85" s="550"/>
      <c r="N85" s="550">
        <f t="shared" si="1"/>
        <v>0</v>
      </c>
      <c r="O85" s="111">
        <v>15</v>
      </c>
    </row>
    <row r="86" spans="1:15">
      <c r="A86" s="74">
        <v>16</v>
      </c>
      <c r="B86" s="105"/>
      <c r="C86" s="118"/>
      <c r="D86" s="118"/>
      <c r="E86" s="77"/>
      <c r="F86" s="105"/>
      <c r="G86" s="105"/>
      <c r="H86" s="111"/>
      <c r="I86" s="108"/>
      <c r="J86" s="550"/>
      <c r="K86" s="550"/>
      <c r="L86" s="551"/>
      <c r="M86" s="550"/>
      <c r="N86" s="550">
        <f t="shared" si="1"/>
        <v>0</v>
      </c>
      <c r="O86" s="111">
        <v>16</v>
      </c>
    </row>
    <row r="87" spans="1:15">
      <c r="A87" s="74">
        <v>17</v>
      </c>
      <c r="B87" s="105"/>
      <c r="C87" s="118"/>
      <c r="D87" s="118"/>
      <c r="E87" s="77"/>
      <c r="F87" s="105"/>
      <c r="G87" s="105"/>
      <c r="H87" s="111"/>
      <c r="I87" s="108"/>
      <c r="J87" s="550"/>
      <c r="K87" s="550"/>
      <c r="L87" s="551"/>
      <c r="M87" s="550"/>
      <c r="N87" s="550">
        <f t="shared" si="1"/>
        <v>0</v>
      </c>
      <c r="O87" s="111">
        <v>17</v>
      </c>
    </row>
    <row r="88" spans="1:15">
      <c r="A88" s="74">
        <v>18</v>
      </c>
      <c r="B88" s="105"/>
      <c r="C88" s="118"/>
      <c r="D88" s="118"/>
      <c r="E88" s="77"/>
      <c r="F88" s="105"/>
      <c r="G88" s="105"/>
      <c r="H88" s="111"/>
      <c r="I88" s="108"/>
      <c r="J88" s="550"/>
      <c r="K88" s="550"/>
      <c r="L88" s="551"/>
      <c r="M88" s="550"/>
      <c r="N88" s="550">
        <f t="shared" si="1"/>
        <v>0</v>
      </c>
      <c r="O88" s="111">
        <v>18</v>
      </c>
    </row>
    <row r="89" spans="1:15">
      <c r="A89" s="74">
        <v>19</v>
      </c>
      <c r="B89" s="105"/>
      <c r="C89" s="118"/>
      <c r="D89" s="118"/>
      <c r="E89" s="77"/>
      <c r="F89" s="105"/>
      <c r="G89" s="105"/>
      <c r="H89" s="111"/>
      <c r="I89" s="108"/>
      <c r="J89" s="550"/>
      <c r="K89" s="550"/>
      <c r="L89" s="551"/>
      <c r="M89" s="550"/>
      <c r="N89" s="550">
        <f t="shared" si="1"/>
        <v>0</v>
      </c>
      <c r="O89" s="111">
        <v>19</v>
      </c>
    </row>
    <row r="90" spans="1:15">
      <c r="A90" s="74">
        <v>20</v>
      </c>
      <c r="B90" s="105"/>
      <c r="C90" s="118"/>
      <c r="D90" s="118"/>
      <c r="E90" s="77"/>
      <c r="F90" s="105"/>
      <c r="G90" s="105"/>
      <c r="H90" s="111"/>
      <c r="I90" s="108"/>
      <c r="J90" s="550"/>
      <c r="K90" s="550"/>
      <c r="L90" s="551"/>
      <c r="M90" s="550"/>
      <c r="N90" s="550">
        <f t="shared" si="1"/>
        <v>0</v>
      </c>
      <c r="O90" s="111">
        <v>20</v>
      </c>
    </row>
    <row r="91" spans="1:15">
      <c r="A91" s="74">
        <v>21</v>
      </c>
      <c r="B91" s="105"/>
      <c r="C91" s="118"/>
      <c r="D91" s="118"/>
      <c r="E91" s="77"/>
      <c r="F91" s="105"/>
      <c r="G91" s="105"/>
      <c r="H91" s="111"/>
      <c r="I91" s="108"/>
      <c r="J91" s="550"/>
      <c r="K91" s="550"/>
      <c r="L91" s="551"/>
      <c r="M91" s="550"/>
      <c r="N91" s="550">
        <f t="shared" si="1"/>
        <v>0</v>
      </c>
      <c r="O91" s="111">
        <v>21</v>
      </c>
    </row>
    <row r="92" spans="1:15">
      <c r="A92" s="74">
        <v>22</v>
      </c>
      <c r="B92" s="105"/>
      <c r="C92" s="118"/>
      <c r="D92" s="118"/>
      <c r="E92" s="77"/>
      <c r="F92" s="105"/>
      <c r="G92" s="105"/>
      <c r="H92" s="111"/>
      <c r="I92" s="108"/>
      <c r="J92" s="550"/>
      <c r="K92" s="550"/>
      <c r="L92" s="551"/>
      <c r="M92" s="550"/>
      <c r="N92" s="550">
        <f t="shared" si="1"/>
        <v>0</v>
      </c>
      <c r="O92" s="111">
        <v>22</v>
      </c>
    </row>
    <row r="93" spans="1:15">
      <c r="A93" s="74">
        <v>23</v>
      </c>
      <c r="B93" s="105"/>
      <c r="C93" s="118"/>
      <c r="D93" s="118"/>
      <c r="E93" s="77"/>
      <c r="F93" s="105"/>
      <c r="G93" s="105"/>
      <c r="H93" s="111"/>
      <c r="I93" s="108"/>
      <c r="J93" s="550"/>
      <c r="K93" s="550"/>
      <c r="L93" s="551"/>
      <c r="M93" s="550"/>
      <c r="N93" s="550">
        <f t="shared" si="1"/>
        <v>0</v>
      </c>
      <c r="O93" s="111">
        <v>23</v>
      </c>
    </row>
    <row r="94" spans="1:15">
      <c r="A94" s="74">
        <v>24</v>
      </c>
      <c r="B94" s="105"/>
      <c r="C94" s="118"/>
      <c r="D94" s="118"/>
      <c r="E94" s="77"/>
      <c r="F94" s="105"/>
      <c r="G94" s="105"/>
      <c r="H94" s="111"/>
      <c r="I94" s="108"/>
      <c r="J94" s="550"/>
      <c r="K94" s="550"/>
      <c r="L94" s="551"/>
      <c r="M94" s="550"/>
      <c r="N94" s="550">
        <f t="shared" si="1"/>
        <v>0</v>
      </c>
      <c r="O94" s="111">
        <v>24</v>
      </c>
    </row>
    <row r="95" spans="1:15">
      <c r="A95" s="74">
        <v>25</v>
      </c>
      <c r="B95" s="105"/>
      <c r="C95" s="118"/>
      <c r="D95" s="118"/>
      <c r="E95" s="77"/>
      <c r="F95" s="105"/>
      <c r="G95" s="105"/>
      <c r="H95" s="111"/>
      <c r="I95" s="108"/>
      <c r="J95" s="550"/>
      <c r="K95" s="550"/>
      <c r="L95" s="551"/>
      <c r="M95" s="550"/>
      <c r="N95" s="550">
        <f t="shared" si="1"/>
        <v>0</v>
      </c>
      <c r="O95" s="111">
        <v>25</v>
      </c>
    </row>
    <row r="96" spans="1:15">
      <c r="A96" s="74">
        <v>26</v>
      </c>
      <c r="B96" s="105"/>
      <c r="C96" s="118"/>
      <c r="D96" s="118"/>
      <c r="E96" s="77"/>
      <c r="F96" s="105"/>
      <c r="G96" s="105"/>
      <c r="H96" s="111"/>
      <c r="I96" s="108"/>
      <c r="J96" s="550"/>
      <c r="K96" s="550"/>
      <c r="L96" s="551"/>
      <c r="M96" s="550"/>
      <c r="N96" s="550">
        <f t="shared" si="1"/>
        <v>0</v>
      </c>
      <c r="O96" s="111">
        <v>26</v>
      </c>
    </row>
    <row r="97" spans="1:15">
      <c r="A97" s="74">
        <v>27</v>
      </c>
      <c r="B97" s="105"/>
      <c r="C97" s="118"/>
      <c r="D97" s="118"/>
      <c r="E97" s="77"/>
      <c r="F97" s="105"/>
      <c r="G97" s="105"/>
      <c r="H97" s="111"/>
      <c r="I97" s="108"/>
      <c r="J97" s="550"/>
      <c r="K97" s="550"/>
      <c r="L97" s="551"/>
      <c r="M97" s="550"/>
      <c r="N97" s="550">
        <f t="shared" si="1"/>
        <v>0</v>
      </c>
      <c r="O97" s="111">
        <v>27</v>
      </c>
    </row>
    <row r="98" spans="1:15">
      <c r="A98" s="74">
        <v>28</v>
      </c>
      <c r="B98" s="105"/>
      <c r="C98" s="118"/>
      <c r="D98" s="118"/>
      <c r="E98" s="77"/>
      <c r="F98" s="105"/>
      <c r="G98" s="105"/>
      <c r="H98" s="111"/>
      <c r="I98" s="108"/>
      <c r="J98" s="550"/>
      <c r="K98" s="550"/>
      <c r="L98" s="551"/>
      <c r="M98" s="550"/>
      <c r="N98" s="550">
        <f t="shared" si="1"/>
        <v>0</v>
      </c>
      <c r="O98" s="111">
        <v>28</v>
      </c>
    </row>
    <row r="99" spans="1:15">
      <c r="A99" s="74">
        <v>29</v>
      </c>
      <c r="B99" s="105"/>
      <c r="C99" s="118"/>
      <c r="D99" s="118"/>
      <c r="E99" s="77"/>
      <c r="F99" s="105"/>
      <c r="G99" s="105"/>
      <c r="H99" s="111"/>
      <c r="I99" s="108"/>
      <c r="J99" s="550"/>
      <c r="K99" s="550"/>
      <c r="L99" s="551"/>
      <c r="M99" s="550"/>
      <c r="N99" s="550">
        <f t="shared" si="1"/>
        <v>0</v>
      </c>
      <c r="O99" s="111">
        <v>29</v>
      </c>
    </row>
    <row r="100" spans="1:15">
      <c r="A100" s="74">
        <v>30</v>
      </c>
      <c r="B100" s="105"/>
      <c r="C100" s="118"/>
      <c r="D100" s="118"/>
      <c r="E100" s="77"/>
      <c r="F100" s="105"/>
      <c r="G100" s="105"/>
      <c r="H100" s="111"/>
      <c r="I100" s="108"/>
      <c r="J100" s="550"/>
      <c r="K100" s="550"/>
      <c r="L100" s="551"/>
      <c r="M100" s="550"/>
      <c r="N100" s="550">
        <f t="shared" si="1"/>
        <v>0</v>
      </c>
      <c r="O100" s="111">
        <v>30</v>
      </c>
    </row>
    <row r="101" spans="1:15">
      <c r="A101" s="74">
        <v>31</v>
      </c>
      <c r="B101" s="105"/>
      <c r="C101" s="118"/>
      <c r="D101" s="118"/>
      <c r="E101" s="77"/>
      <c r="F101" s="105"/>
      <c r="G101" s="105"/>
      <c r="H101" s="111"/>
      <c r="I101" s="108"/>
      <c r="J101" s="550"/>
      <c r="K101" s="550"/>
      <c r="L101" s="551"/>
      <c r="M101" s="550"/>
      <c r="N101" s="550">
        <f t="shared" si="1"/>
        <v>0</v>
      </c>
      <c r="O101" s="111">
        <v>31</v>
      </c>
    </row>
    <row r="102" spans="1:15">
      <c r="A102" s="74">
        <v>32</v>
      </c>
      <c r="B102" s="105"/>
      <c r="C102" s="118"/>
      <c r="D102" s="118"/>
      <c r="E102" s="77"/>
      <c r="F102" s="105"/>
      <c r="G102" s="105"/>
      <c r="H102" s="111"/>
      <c r="I102" s="108"/>
      <c r="J102" s="550"/>
      <c r="K102" s="550"/>
      <c r="L102" s="551"/>
      <c r="M102" s="550"/>
      <c r="N102" s="550">
        <f t="shared" si="1"/>
        <v>0</v>
      </c>
      <c r="O102" s="111">
        <v>32</v>
      </c>
    </row>
    <row r="103" spans="1:15">
      <c r="A103" s="74">
        <v>33</v>
      </c>
      <c r="B103" s="105"/>
      <c r="C103" s="118"/>
      <c r="D103" s="118"/>
      <c r="E103" s="77"/>
      <c r="F103" s="105"/>
      <c r="G103" s="105"/>
      <c r="H103" s="111"/>
      <c r="I103" s="108"/>
      <c r="J103" s="550"/>
      <c r="K103" s="550"/>
      <c r="L103" s="551"/>
      <c r="M103" s="550"/>
      <c r="N103" s="550">
        <f t="shared" si="1"/>
        <v>0</v>
      </c>
      <c r="O103" s="111">
        <v>33</v>
      </c>
    </row>
    <row r="104" spans="1:15">
      <c r="A104" s="74">
        <v>34</v>
      </c>
      <c r="B104" s="105"/>
      <c r="C104" s="118"/>
      <c r="D104" s="118"/>
      <c r="E104" s="77"/>
      <c r="F104" s="105"/>
      <c r="G104" s="105"/>
      <c r="H104" s="111"/>
      <c r="I104" s="108"/>
      <c r="J104" s="550"/>
      <c r="K104" s="550"/>
      <c r="L104" s="551"/>
      <c r="M104" s="550"/>
      <c r="N104" s="550">
        <f t="shared" si="1"/>
        <v>0</v>
      </c>
      <c r="O104" s="111">
        <v>34</v>
      </c>
    </row>
    <row r="105" spans="1:15">
      <c r="A105" s="74">
        <v>35</v>
      </c>
      <c r="B105" s="105"/>
      <c r="C105" s="118"/>
      <c r="D105" s="118"/>
      <c r="E105" s="77"/>
      <c r="F105" s="105"/>
      <c r="G105" s="105"/>
      <c r="H105" s="111"/>
      <c r="I105" s="108"/>
      <c r="J105" s="550"/>
      <c r="K105" s="550"/>
      <c r="L105" s="551"/>
      <c r="M105" s="550"/>
      <c r="N105" s="550">
        <f t="shared" si="1"/>
        <v>0</v>
      </c>
      <c r="O105" s="111">
        <v>35</v>
      </c>
    </row>
    <row r="106" spans="1:15">
      <c r="A106" s="74">
        <v>36</v>
      </c>
      <c r="B106" s="105"/>
      <c r="C106" s="118"/>
      <c r="D106" s="118"/>
      <c r="E106" s="77"/>
      <c r="F106" s="105"/>
      <c r="G106" s="105"/>
      <c r="H106" s="111"/>
      <c r="I106" s="108"/>
      <c r="J106" s="550"/>
      <c r="K106" s="550"/>
      <c r="L106" s="551"/>
      <c r="M106" s="550"/>
      <c r="N106" s="550">
        <f t="shared" si="1"/>
        <v>0</v>
      </c>
      <c r="O106" s="111">
        <v>36</v>
      </c>
    </row>
    <row r="107" spans="1:15">
      <c r="A107" s="74">
        <v>37</v>
      </c>
      <c r="B107" s="105"/>
      <c r="C107" s="118"/>
      <c r="D107" s="118"/>
      <c r="E107" s="77"/>
      <c r="F107" s="105"/>
      <c r="G107" s="105"/>
      <c r="H107" s="111"/>
      <c r="I107" s="108"/>
      <c r="J107" s="550"/>
      <c r="K107" s="550"/>
      <c r="L107" s="551"/>
      <c r="M107" s="550"/>
      <c r="N107" s="550">
        <f t="shared" si="1"/>
        <v>0</v>
      </c>
      <c r="O107" s="111">
        <v>37</v>
      </c>
    </row>
    <row r="108" spans="1:15">
      <c r="A108" s="74">
        <v>38</v>
      </c>
      <c r="B108" s="105"/>
      <c r="C108" s="118"/>
      <c r="D108" s="118"/>
      <c r="E108" s="77"/>
      <c r="F108" s="105"/>
      <c r="G108" s="105"/>
      <c r="H108" s="111"/>
      <c r="I108" s="108"/>
      <c r="J108" s="550"/>
      <c r="K108" s="550"/>
      <c r="L108" s="551"/>
      <c r="M108" s="550"/>
      <c r="N108" s="550">
        <f t="shared" si="1"/>
        <v>0</v>
      </c>
      <c r="O108" s="111">
        <v>38</v>
      </c>
    </row>
    <row r="109" spans="1:15">
      <c r="A109" s="74">
        <v>39</v>
      </c>
      <c r="B109" s="105"/>
      <c r="C109" s="118"/>
      <c r="D109" s="118"/>
      <c r="E109" s="77"/>
      <c r="F109" s="105"/>
      <c r="G109" s="105"/>
      <c r="H109" s="111"/>
      <c r="I109" s="108"/>
      <c r="J109" s="550"/>
      <c r="K109" s="550"/>
      <c r="L109" s="551"/>
      <c r="M109" s="550"/>
      <c r="N109" s="550">
        <f t="shared" si="1"/>
        <v>0</v>
      </c>
      <c r="O109" s="111">
        <v>39</v>
      </c>
    </row>
    <row r="110" spans="1:15">
      <c r="A110" s="74">
        <v>40</v>
      </c>
      <c r="B110" s="105"/>
      <c r="C110" s="118"/>
      <c r="D110" s="118"/>
      <c r="E110" s="77"/>
      <c r="F110" s="105"/>
      <c r="G110" s="105"/>
      <c r="H110" s="111"/>
      <c r="I110" s="108"/>
      <c r="J110" s="550"/>
      <c r="K110" s="550"/>
      <c r="L110" s="551"/>
      <c r="M110" s="550"/>
      <c r="N110" s="550">
        <f t="shared" si="1"/>
        <v>0</v>
      </c>
      <c r="O110" s="111">
        <v>40</v>
      </c>
    </row>
    <row r="111" spans="1:15">
      <c r="A111" s="74">
        <v>41</v>
      </c>
      <c r="B111" s="105"/>
      <c r="C111" s="118"/>
      <c r="D111" s="118"/>
      <c r="E111" s="77"/>
      <c r="F111" s="105"/>
      <c r="G111" s="105"/>
      <c r="H111" s="111"/>
      <c r="I111" s="108"/>
      <c r="J111" s="550"/>
      <c r="K111" s="550"/>
      <c r="L111" s="551"/>
      <c r="M111" s="550"/>
      <c r="N111" s="550">
        <f t="shared" si="1"/>
        <v>0</v>
      </c>
      <c r="O111" s="111">
        <v>41</v>
      </c>
    </row>
    <row r="112" spans="1:15">
      <c r="A112" s="74">
        <v>42</v>
      </c>
      <c r="B112" s="105"/>
      <c r="C112" s="118"/>
      <c r="D112" s="118"/>
      <c r="E112" s="77"/>
      <c r="F112" s="105"/>
      <c r="G112" s="105"/>
      <c r="H112" s="111"/>
      <c r="I112" s="108"/>
      <c r="J112" s="550"/>
      <c r="K112" s="550"/>
      <c r="L112" s="551"/>
      <c r="M112" s="550"/>
      <c r="N112" s="550">
        <f t="shared" si="1"/>
        <v>0</v>
      </c>
      <c r="O112" s="111">
        <v>42</v>
      </c>
    </row>
    <row r="113" spans="1:15">
      <c r="A113" s="74">
        <v>43</v>
      </c>
      <c r="B113" s="105"/>
      <c r="C113" s="118"/>
      <c r="D113" s="118"/>
      <c r="E113" s="77"/>
      <c r="F113" s="105"/>
      <c r="G113" s="105"/>
      <c r="H113" s="111"/>
      <c r="I113" s="108"/>
      <c r="J113" s="550"/>
      <c r="K113" s="550"/>
      <c r="L113" s="551"/>
      <c r="M113" s="550"/>
      <c r="N113" s="550">
        <f t="shared" si="1"/>
        <v>0</v>
      </c>
      <c r="O113" s="111">
        <v>43</v>
      </c>
    </row>
    <row r="114" spans="1:15">
      <c r="A114" s="74">
        <v>44</v>
      </c>
      <c r="B114" s="105"/>
      <c r="C114" s="118"/>
      <c r="D114" s="118"/>
      <c r="E114" s="77"/>
      <c r="F114" s="105"/>
      <c r="G114" s="105"/>
      <c r="H114" s="111"/>
      <c r="I114" s="108"/>
      <c r="J114" s="550"/>
      <c r="K114" s="550"/>
      <c r="L114" s="551"/>
      <c r="M114" s="550"/>
      <c r="N114" s="550">
        <f t="shared" si="1"/>
        <v>0</v>
      </c>
      <c r="O114" s="111">
        <v>44</v>
      </c>
    </row>
    <row r="115" spans="1:15">
      <c r="A115" s="74">
        <v>45</v>
      </c>
      <c r="B115" s="105"/>
      <c r="C115" s="118"/>
      <c r="D115" s="118"/>
      <c r="E115" s="77"/>
      <c r="F115" s="105"/>
      <c r="G115" s="105"/>
      <c r="H115" s="111"/>
      <c r="I115" s="108"/>
      <c r="J115" s="550"/>
      <c r="K115" s="550"/>
      <c r="L115" s="551"/>
      <c r="M115" s="550"/>
      <c r="N115" s="550">
        <f t="shared" si="1"/>
        <v>0</v>
      </c>
      <c r="O115" s="111">
        <v>45</v>
      </c>
    </row>
    <row r="116" spans="1:15">
      <c r="A116" s="74">
        <v>46</v>
      </c>
      <c r="B116" s="105"/>
      <c r="C116" s="118"/>
      <c r="D116" s="118"/>
      <c r="E116" s="77"/>
      <c r="F116" s="105"/>
      <c r="G116" s="105"/>
      <c r="H116" s="111"/>
      <c r="I116" s="108"/>
      <c r="J116" s="550"/>
      <c r="K116" s="550"/>
      <c r="L116" s="551"/>
      <c r="M116" s="550"/>
      <c r="N116" s="550">
        <f t="shared" si="1"/>
        <v>0</v>
      </c>
      <c r="O116" s="111">
        <v>46</v>
      </c>
    </row>
    <row r="117" spans="1:15">
      <c r="A117" s="74">
        <v>47</v>
      </c>
      <c r="B117" s="105"/>
      <c r="C117" s="118"/>
      <c r="D117" s="118"/>
      <c r="E117" s="77"/>
      <c r="F117" s="105"/>
      <c r="G117" s="105"/>
      <c r="H117" s="111"/>
      <c r="I117" s="108"/>
      <c r="J117" s="550"/>
      <c r="K117" s="550"/>
      <c r="L117" s="551"/>
      <c r="M117" s="550"/>
      <c r="N117" s="550">
        <f t="shared" si="1"/>
        <v>0</v>
      </c>
      <c r="O117" s="111">
        <v>47</v>
      </c>
    </row>
    <row r="118" spans="1:15">
      <c r="A118" s="74">
        <v>48</v>
      </c>
      <c r="B118" s="105"/>
      <c r="C118" s="118"/>
      <c r="D118" s="118"/>
      <c r="E118" s="77"/>
      <c r="F118" s="105"/>
      <c r="G118" s="105"/>
      <c r="H118" s="111"/>
      <c r="I118" s="108"/>
      <c r="J118" s="550"/>
      <c r="K118" s="550"/>
      <c r="L118" s="551"/>
      <c r="M118" s="550"/>
      <c r="N118" s="550">
        <f t="shared" si="1"/>
        <v>0</v>
      </c>
      <c r="O118" s="111">
        <v>48</v>
      </c>
    </row>
    <row r="119" spans="1:15">
      <c r="A119" s="74">
        <v>49</v>
      </c>
      <c r="B119" s="105"/>
      <c r="C119" s="118"/>
      <c r="D119" s="118"/>
      <c r="E119" s="77"/>
      <c r="F119" s="105"/>
      <c r="G119" s="105"/>
      <c r="H119" s="111"/>
      <c r="I119" s="108"/>
      <c r="J119" s="550"/>
      <c r="K119" s="550"/>
      <c r="L119" s="551"/>
      <c r="M119" s="550"/>
      <c r="N119" s="550">
        <f t="shared" si="1"/>
        <v>0</v>
      </c>
      <c r="O119" s="111">
        <v>49</v>
      </c>
    </row>
    <row r="120" spans="1:15">
      <c r="A120" s="74">
        <v>50</v>
      </c>
      <c r="B120" s="105"/>
      <c r="C120" s="118"/>
      <c r="D120" s="118"/>
      <c r="E120" s="77"/>
      <c r="F120" s="105"/>
      <c r="G120" s="105"/>
      <c r="H120" s="111"/>
      <c r="I120" s="108"/>
      <c r="J120" s="550"/>
      <c r="K120" s="550"/>
      <c r="L120" s="551"/>
      <c r="M120" s="550"/>
      <c r="N120" s="550">
        <f t="shared" si="1"/>
        <v>0</v>
      </c>
      <c r="O120" s="111">
        <v>50</v>
      </c>
    </row>
    <row r="121" spans="1:15" ht="15.75" thickBot="1">
      <c r="A121" s="112">
        <v>51</v>
      </c>
      <c r="B121" s="611" t="s">
        <v>2657</v>
      </c>
      <c r="C121" s="612"/>
      <c r="D121" s="613"/>
      <c r="E121" s="614"/>
      <c r="F121" s="615"/>
      <c r="G121" s="615"/>
      <c r="H121" s="616"/>
      <c r="I121" s="617">
        <f>SUM(I71:I120)</f>
        <v>0</v>
      </c>
      <c r="J121" s="510">
        <f>SUM(J71:J120)</f>
        <v>0</v>
      </c>
      <c r="K121" s="510">
        <f>SUM(K71:K120)</f>
        <v>0</v>
      </c>
      <c r="L121" s="486"/>
      <c r="M121" s="510">
        <f>SUM(M71:M120)</f>
        <v>0</v>
      </c>
      <c r="N121" s="510">
        <f>SUM(N71:N120)</f>
        <v>0</v>
      </c>
      <c r="O121" s="450">
        <v>51</v>
      </c>
    </row>
    <row r="122" spans="1:15">
      <c r="A122" s="989"/>
      <c r="B122" s="1153"/>
      <c r="C122" s="1153"/>
      <c r="D122" s="1154"/>
      <c r="E122" s="1154"/>
      <c r="F122" s="1154"/>
      <c r="G122" s="1154"/>
      <c r="H122" s="1154"/>
      <c r="I122" s="1155"/>
      <c r="J122" s="1156"/>
      <c r="K122" s="1156"/>
      <c r="L122" s="1156"/>
      <c r="M122" s="1156"/>
      <c r="N122" s="1156"/>
      <c r="O122" s="989"/>
    </row>
    <row r="123" spans="1:15">
      <c r="A123" s="474" t="s">
        <v>4076</v>
      </c>
      <c r="B123" s="1083"/>
      <c r="C123" s="1083"/>
      <c r="D123" s="1083"/>
      <c r="E123" s="1083"/>
      <c r="F123" s="1083"/>
      <c r="G123" s="1083"/>
      <c r="I123" s="474" t="s">
        <v>4076</v>
      </c>
    </row>
    <row r="124" spans="1:15">
      <c r="A124" s="69" t="s">
        <v>4081</v>
      </c>
      <c r="B124" s="69"/>
      <c r="C124" s="69"/>
      <c r="D124" s="69"/>
      <c r="E124" s="69"/>
      <c r="F124" s="69"/>
      <c r="G124" s="69"/>
      <c r="H124" s="69"/>
      <c r="I124" s="69" t="s">
        <v>4082</v>
      </c>
      <c r="J124" s="69"/>
      <c r="K124" s="69"/>
      <c r="L124" s="69"/>
      <c r="M124" s="69"/>
      <c r="N124" s="69"/>
      <c r="O124" s="69"/>
    </row>
  </sheetData>
  <customSheetViews>
    <customSheetView guid="{98C50475-4C04-4614-833E-ABC6EEFF4E8E}"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
      <headerFooter alignWithMargins="0"/>
    </customSheetView>
    <customSheetView guid="{C6EFCE4C-D5CB-4C1D-A286-0DC52BE770F9}"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2"/>
      <headerFooter alignWithMargins="0"/>
    </customSheetView>
    <customSheetView guid="{4BC658A1-0B43-4474-B09F-01138A2D4649}"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3"/>
      <headerFooter alignWithMargins="0"/>
    </customSheetView>
    <customSheetView guid="{615B5AE4-EF39-45E8-9166-92037A1A48C3}"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4"/>
      <headerFooter alignWithMargins="0"/>
    </customSheetView>
    <customSheetView guid="{5615FF12-3AD0-401B-9520-85684B49B8C2}"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5"/>
      <headerFooter alignWithMargins="0"/>
    </customSheetView>
    <customSheetView guid="{770BB473-BE5C-4268-9ADA-B2B104B49C99}"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6"/>
      <headerFooter alignWithMargins="0"/>
    </customSheetView>
    <customSheetView guid="{2DCD765F-7FFB-4119-8ABA-95F832C93250}"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7"/>
      <headerFooter alignWithMargins="0"/>
    </customSheetView>
    <customSheetView guid="{9A54DEF0-DEC4-4137-89B1-509D03916E27}"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8"/>
      <headerFooter alignWithMargins="0"/>
    </customSheetView>
    <customSheetView guid="{3F1C1F7F-1627-415A-A980-D9471073F5DE}"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9"/>
      <headerFooter alignWithMargins="0"/>
    </customSheetView>
    <customSheetView guid="{139C5046-2F46-48F5-A0B9-76AEA7D78668}" scale="85" colorId="22" showPageBreaks="1" topLeftCell="I37">
      <selection activeCell="K61" sqref="K61"/>
      <rowBreaks count="1" manualBreakCount="1">
        <brk id="58" max="16383" man="1"/>
      </rowBreaks>
      <pageMargins left="0.5" right="0.5" top="0.5" bottom="0.5" header="0" footer="0"/>
      <printOptions horizontalCentered="1" verticalCentered="1"/>
      <pageSetup scale="72" fitToWidth="2" fitToHeight="2" orientation="portrait" r:id="rId10"/>
      <headerFooter alignWithMargins="0"/>
    </customSheetView>
    <customSheetView guid="{B81AA01E-C0DE-4A87-A251-E1F5DB0B073A}" scale="60" colorId="22" showPageBreaks="1" view="pageBreakPreview">
      <selection activeCell="C2" sqref="C2"/>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1"/>
      <headerFooter alignWithMargins="0"/>
    </customSheetView>
  </customSheetViews>
  <printOptions horizontalCentered="1" verticalCentered="1"/>
  <pageMargins left="0.5" right="0.5" top="0.5" bottom="0.5" header="0" footer="0"/>
  <pageSetup scale="72" fitToWidth="2" fitToHeight="2" orientation="portrait" horizontalDpi="300" verticalDpi="300" r:id="rId12"/>
  <headerFooter alignWithMargins="0"/>
  <rowBreaks count="1" manualBreakCount="1">
    <brk id="5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X63"/>
  <sheetViews>
    <sheetView defaultGridColor="0" view="pageBreakPreview" topLeftCell="D13" colorId="22" zoomScale="60" zoomScaleNormal="85" workbookViewId="0">
      <selection activeCell="K63" sqref="K63"/>
    </sheetView>
  </sheetViews>
  <sheetFormatPr defaultColWidth="9.6640625" defaultRowHeight="15"/>
  <cols>
    <col min="1" max="1" width="9.6640625" style="1725"/>
    <col min="2" max="2" width="4.6640625" style="1725" customWidth="1"/>
    <col min="3" max="3" width="1.6640625" style="1725" customWidth="1"/>
    <col min="4" max="4" width="45.6640625" style="1725" customWidth="1"/>
    <col min="5" max="5" width="24.33203125" style="1725" customWidth="1"/>
    <col min="6" max="7" width="15.6640625" style="1725" customWidth="1"/>
    <col min="8" max="8" width="4.6640625" style="1725" customWidth="1"/>
    <col min="9" max="9" width="5.6640625" style="1725" customWidth="1"/>
    <col min="10" max="10" width="45.6640625" style="1725" customWidth="1"/>
    <col min="11" max="11" width="20.6640625" style="1725" customWidth="1"/>
    <col min="12" max="13" width="15.6640625" style="1725" customWidth="1"/>
    <col min="14" max="14" width="4.6640625" style="1725" customWidth="1"/>
    <col min="15" max="15" width="45.6640625" style="1725" customWidth="1"/>
    <col min="16" max="16" width="20.6640625" style="1725" customWidth="1"/>
    <col min="17" max="18" width="15.6640625" style="1725" customWidth="1"/>
    <col min="19" max="19" width="4.6640625" style="1725" customWidth="1"/>
    <col min="20" max="20" width="3.33203125" style="1725" customWidth="1"/>
    <col min="21" max="21" width="52.21875" style="1725" customWidth="1"/>
    <col min="22" max="22" width="22.44140625" style="1725" customWidth="1"/>
    <col min="23" max="24" width="15.6640625" style="1725" customWidth="1"/>
    <col min="25" max="16384" width="9.6640625" style="1725"/>
  </cols>
  <sheetData>
    <row r="1" spans="2:24">
      <c r="B1" s="1726" t="s">
        <v>2036</v>
      </c>
      <c r="C1" s="1727"/>
      <c r="D1" s="1727"/>
      <c r="E1" s="1728" t="s">
        <v>1529</v>
      </c>
      <c r="F1" s="1729" t="s">
        <v>2038</v>
      </c>
      <c r="G1" s="1730" t="s">
        <v>2039</v>
      </c>
      <c r="H1" s="1726" t="s">
        <v>2036</v>
      </c>
      <c r="I1" s="1727"/>
      <c r="J1" s="1727"/>
      <c r="K1" s="1728" t="s">
        <v>1529</v>
      </c>
      <c r="L1" s="1728" t="s">
        <v>2038</v>
      </c>
      <c r="M1" s="1731" t="s">
        <v>4083</v>
      </c>
      <c r="N1" s="1726" t="s">
        <v>2506</v>
      </c>
      <c r="O1" s="1732"/>
      <c r="P1" s="1732" t="s">
        <v>1529</v>
      </c>
      <c r="Q1" s="1732" t="s">
        <v>2038</v>
      </c>
      <c r="R1" s="1730" t="s">
        <v>2039</v>
      </c>
      <c r="S1" s="1726" t="s">
        <v>2506</v>
      </c>
      <c r="T1" s="1727"/>
      <c r="U1" s="1727"/>
      <c r="V1" s="1728" t="s">
        <v>1529</v>
      </c>
      <c r="W1" s="1728" t="s">
        <v>2038</v>
      </c>
      <c r="X1" s="1731" t="s">
        <v>2039</v>
      </c>
    </row>
    <row r="2" spans="2:24" ht="15.75">
      <c r="B2" s="1733" t="str">
        <f>'[2]Data Sheet'!$C$25</f>
        <v>Central Hudson Gas &amp; Electric</v>
      </c>
      <c r="C2" s="1734"/>
      <c r="D2" s="1734"/>
      <c r="E2" s="1735" t="s">
        <v>1317</v>
      </c>
      <c r="F2" s="1736" t="s">
        <v>2041</v>
      </c>
      <c r="G2" s="1737"/>
      <c r="H2" s="1733" t="str">
        <f>'[2]Data Sheet'!$C$25</f>
        <v>Central Hudson Gas &amp; Electric</v>
      </c>
      <c r="I2" s="1734"/>
      <c r="J2" s="1734"/>
      <c r="K2" s="1735" t="s">
        <v>1317</v>
      </c>
      <c r="L2" s="1738" t="s">
        <v>2041</v>
      </c>
      <c r="M2" s="1739"/>
      <c r="N2" s="1740" t="str">
        <f>'[2]Data Sheet'!$C$25</f>
        <v>Central Hudson Gas &amp; Electric</v>
      </c>
      <c r="O2" s="1741"/>
      <c r="P2" s="1741" t="s">
        <v>1849</v>
      </c>
      <c r="Q2" s="1742" t="s">
        <v>2041</v>
      </c>
      <c r="R2" s="1737"/>
      <c r="S2" s="1740" t="str">
        <f>'[2]Data Sheet'!$C$25</f>
        <v>Central Hudson Gas &amp; Electric</v>
      </c>
      <c r="T2" s="1734"/>
      <c r="U2" s="1734"/>
      <c r="V2" s="1735" t="s">
        <v>1849</v>
      </c>
      <c r="W2" s="1738" t="s">
        <v>2041</v>
      </c>
      <c r="X2" s="1739"/>
    </row>
    <row r="3" spans="2:24" ht="15" customHeight="1">
      <c r="B3" s="1743"/>
      <c r="C3" s="1744"/>
      <c r="D3" s="1744"/>
      <c r="E3" s="1745" t="s">
        <v>1318</v>
      </c>
      <c r="F3" s="1746" t="s">
        <v>4794</v>
      </c>
      <c r="G3" s="1747">
        <v>42004</v>
      </c>
      <c r="H3" s="1743"/>
      <c r="I3" s="1744"/>
      <c r="J3" s="1744"/>
      <c r="K3" s="1745" t="s">
        <v>1318</v>
      </c>
      <c r="L3" s="1746" t="s">
        <v>4794</v>
      </c>
      <c r="M3" s="1747">
        <v>42004</v>
      </c>
      <c r="N3" s="1743" t="s">
        <v>2025</v>
      </c>
      <c r="O3" s="1748"/>
      <c r="P3" s="1748" t="s">
        <v>1850</v>
      </c>
      <c r="Q3" s="1746" t="s">
        <v>4794</v>
      </c>
      <c r="R3" s="1747">
        <v>42004</v>
      </c>
      <c r="S3" s="1743"/>
      <c r="T3" s="1744"/>
      <c r="U3" s="1744"/>
      <c r="V3" s="1745" t="s">
        <v>1850</v>
      </c>
      <c r="W3" s="1746" t="s">
        <v>4794</v>
      </c>
      <c r="X3" s="1747">
        <v>42004</v>
      </c>
    </row>
    <row r="4" spans="2:24" ht="15" customHeight="1">
      <c r="B4" s="1749" t="s">
        <v>4084</v>
      </c>
      <c r="C4" s="1750"/>
      <c r="D4" s="1750"/>
      <c r="E4" s="1750"/>
      <c r="F4" s="1750"/>
      <c r="G4" s="1751"/>
      <c r="H4" s="1749" t="s">
        <v>4085</v>
      </c>
      <c r="I4" s="1750"/>
      <c r="J4" s="1750"/>
      <c r="K4" s="1750"/>
      <c r="L4" s="1750"/>
      <c r="M4" s="1751"/>
      <c r="N4" s="1749" t="s">
        <v>4085</v>
      </c>
      <c r="O4" s="1750"/>
      <c r="P4" s="1750"/>
      <c r="Q4" s="1750"/>
      <c r="R4" s="1751"/>
      <c r="S4" s="1752" t="s">
        <v>4085</v>
      </c>
      <c r="T4" s="1753"/>
      <c r="U4" s="1753"/>
      <c r="V4" s="1753"/>
      <c r="W4" s="1753"/>
      <c r="X4" s="1754"/>
    </row>
    <row r="5" spans="2:24">
      <c r="B5" s="1755"/>
      <c r="C5" s="1756" t="s">
        <v>4086</v>
      </c>
      <c r="D5" s="1756"/>
      <c r="E5" s="1756"/>
      <c r="F5" s="1756"/>
      <c r="G5" s="1757"/>
      <c r="H5" s="1758" t="s">
        <v>1964</v>
      </c>
      <c r="I5" s="1759"/>
      <c r="J5" s="1759"/>
      <c r="K5" s="1759"/>
      <c r="L5" s="1760" t="s">
        <v>346</v>
      </c>
      <c r="M5" s="1761" t="s">
        <v>346</v>
      </c>
      <c r="N5" s="1762"/>
      <c r="O5" s="1763"/>
      <c r="P5" s="1764"/>
      <c r="Q5" s="1760" t="s">
        <v>346</v>
      </c>
      <c r="R5" s="1761" t="s">
        <v>346</v>
      </c>
      <c r="S5" s="1733"/>
      <c r="T5" s="1738"/>
      <c r="U5" s="1763" t="s">
        <v>213</v>
      </c>
      <c r="V5" s="1763"/>
      <c r="W5" s="1765" t="s">
        <v>346</v>
      </c>
      <c r="X5" s="1761" t="s">
        <v>346</v>
      </c>
    </row>
    <row r="6" spans="2:24">
      <c r="B6" s="1758"/>
      <c r="C6" s="1759"/>
      <c r="D6" s="1763" t="s">
        <v>213</v>
      </c>
      <c r="E6" s="1763"/>
      <c r="F6" s="1766" t="s">
        <v>346</v>
      </c>
      <c r="G6" s="1767" t="s">
        <v>346</v>
      </c>
      <c r="H6" s="1758" t="s">
        <v>1967</v>
      </c>
      <c r="I6" s="1759"/>
      <c r="J6" s="1759"/>
      <c r="K6" s="1759"/>
      <c r="L6" s="1760" t="s">
        <v>214</v>
      </c>
      <c r="M6" s="1761" t="s">
        <v>217</v>
      </c>
      <c r="N6" s="1758" t="s">
        <v>1964</v>
      </c>
      <c r="O6" s="1763" t="s">
        <v>213</v>
      </c>
      <c r="P6" s="1764"/>
      <c r="Q6" s="1760" t="s">
        <v>214</v>
      </c>
      <c r="R6" s="1761" t="s">
        <v>217</v>
      </c>
      <c r="S6" s="1768" t="s">
        <v>1964</v>
      </c>
      <c r="T6" s="1738"/>
      <c r="U6" s="1763"/>
      <c r="V6" s="1763"/>
      <c r="W6" s="1765" t="s">
        <v>214</v>
      </c>
      <c r="X6" s="1761" t="s">
        <v>217</v>
      </c>
    </row>
    <row r="7" spans="2:24">
      <c r="B7" s="1758" t="s">
        <v>1964</v>
      </c>
      <c r="C7" s="1759"/>
      <c r="D7" s="1763"/>
      <c r="E7" s="1763"/>
      <c r="F7" s="1766" t="s">
        <v>214</v>
      </c>
      <c r="G7" s="1767" t="s">
        <v>217</v>
      </c>
      <c r="H7" s="1769"/>
      <c r="I7" s="1756"/>
      <c r="J7" s="1756"/>
      <c r="K7" s="1756"/>
      <c r="L7" s="1770" t="s">
        <v>3424</v>
      </c>
      <c r="M7" s="1771" t="s">
        <v>3425</v>
      </c>
      <c r="N7" s="1769" t="s">
        <v>1967</v>
      </c>
      <c r="O7" s="1750" t="s">
        <v>3423</v>
      </c>
      <c r="P7" s="1772"/>
      <c r="Q7" s="1770" t="s">
        <v>3424</v>
      </c>
      <c r="R7" s="1771" t="s">
        <v>3425</v>
      </c>
      <c r="S7" s="1773" t="s">
        <v>1967</v>
      </c>
      <c r="T7" s="1774"/>
      <c r="U7" s="1750" t="s">
        <v>3423</v>
      </c>
      <c r="V7" s="1750"/>
      <c r="W7" s="1775" t="s">
        <v>3424</v>
      </c>
      <c r="X7" s="1771" t="s">
        <v>3425</v>
      </c>
    </row>
    <row r="8" spans="2:24">
      <c r="B8" s="1769" t="s">
        <v>1967</v>
      </c>
      <c r="C8" s="1756"/>
      <c r="D8" s="1750" t="s">
        <v>3423</v>
      </c>
      <c r="E8" s="1750"/>
      <c r="F8" s="1776" t="s">
        <v>3424</v>
      </c>
      <c r="G8" s="1777" t="s">
        <v>3425</v>
      </c>
      <c r="H8" s="1769">
        <v>51</v>
      </c>
      <c r="I8" s="1750" t="s">
        <v>4087</v>
      </c>
      <c r="J8" s="1750"/>
      <c r="K8" s="1750"/>
      <c r="L8" s="1778"/>
      <c r="M8" s="1779"/>
      <c r="N8" s="1780">
        <v>104</v>
      </c>
      <c r="O8" s="1750" t="s">
        <v>4088</v>
      </c>
      <c r="P8" s="1772"/>
      <c r="Q8" s="1781"/>
      <c r="R8" s="1782"/>
      <c r="S8" s="1755">
        <v>154</v>
      </c>
      <c r="T8" s="1774"/>
      <c r="U8" s="1756" t="s">
        <v>4089</v>
      </c>
      <c r="V8" s="1756"/>
      <c r="W8" s="1781"/>
      <c r="X8" s="1782"/>
    </row>
    <row r="9" spans="2:24">
      <c r="B9" s="1769">
        <v>1</v>
      </c>
      <c r="C9" s="1756"/>
      <c r="D9" s="1756" t="s">
        <v>4090</v>
      </c>
      <c r="E9" s="1756"/>
      <c r="F9" s="1778"/>
      <c r="G9" s="1779"/>
      <c r="H9" s="1769">
        <f t="shared" ref="H9:H60" si="0">H8+1</f>
        <v>52</v>
      </c>
      <c r="I9" s="1756" t="s">
        <v>4091</v>
      </c>
      <c r="J9" s="1756"/>
      <c r="K9" s="1756"/>
      <c r="L9" s="1783"/>
      <c r="M9" s="1784"/>
      <c r="N9" s="1780">
        <v>105</v>
      </c>
      <c r="O9" s="1756" t="s">
        <v>4092</v>
      </c>
      <c r="P9" s="1785"/>
      <c r="Q9" s="1786">
        <v>551214</v>
      </c>
      <c r="R9" s="1787">
        <v>508283</v>
      </c>
      <c r="S9" s="1755">
        <v>155</v>
      </c>
      <c r="T9" s="1774"/>
      <c r="U9" s="1756" t="s">
        <v>4093</v>
      </c>
      <c r="V9" s="1756"/>
      <c r="W9" s="1788">
        <v>3016498</v>
      </c>
      <c r="X9" s="1789">
        <v>3102837</v>
      </c>
    </row>
    <row r="10" spans="2:24">
      <c r="B10" s="1769">
        <v>2</v>
      </c>
      <c r="C10" s="1756"/>
      <c r="D10" s="1756" t="s">
        <v>4094</v>
      </c>
      <c r="E10" s="1756"/>
      <c r="F10" s="1790"/>
      <c r="G10" s="1791"/>
      <c r="H10" s="1769">
        <f t="shared" si="0"/>
        <v>53</v>
      </c>
      <c r="I10" s="1756" t="s">
        <v>4095</v>
      </c>
      <c r="J10" s="1756" t="s">
        <v>4096</v>
      </c>
      <c r="K10" s="1756"/>
      <c r="L10" s="1792">
        <v>47996</v>
      </c>
      <c r="M10" s="1793">
        <v>86624</v>
      </c>
      <c r="N10" s="1780">
        <v>106</v>
      </c>
      <c r="O10" s="1756" t="s">
        <v>4097</v>
      </c>
      <c r="P10" s="1785"/>
      <c r="Q10" s="1786">
        <v>455703</v>
      </c>
      <c r="R10" s="1787">
        <v>335435</v>
      </c>
      <c r="S10" s="1755">
        <v>156</v>
      </c>
      <c r="T10" s="1794"/>
      <c r="U10" s="1756" t="s">
        <v>4098</v>
      </c>
      <c r="V10" s="1756"/>
      <c r="W10" s="1795">
        <v>573931</v>
      </c>
      <c r="X10" s="1796">
        <v>543811</v>
      </c>
    </row>
    <row r="11" spans="2:24">
      <c r="B11" s="1769">
        <v>3</v>
      </c>
      <c r="C11" s="1756"/>
      <c r="D11" s="1756" t="s">
        <v>4099</v>
      </c>
      <c r="E11" s="1756"/>
      <c r="F11" s="1783"/>
      <c r="G11" s="1784" t="s">
        <v>2025</v>
      </c>
      <c r="H11" s="1769">
        <f t="shared" si="0"/>
        <v>54</v>
      </c>
      <c r="I11" s="1756" t="s">
        <v>4100</v>
      </c>
      <c r="J11" s="1756" t="s">
        <v>4101</v>
      </c>
      <c r="K11" s="1756"/>
      <c r="L11" s="1792">
        <v>1585</v>
      </c>
      <c r="M11" s="1793">
        <v>4820</v>
      </c>
      <c r="N11" s="1780">
        <v>107</v>
      </c>
      <c r="O11" s="1756" t="s">
        <v>1248</v>
      </c>
      <c r="P11" s="1785"/>
      <c r="Q11" s="1786">
        <v>6426845</v>
      </c>
      <c r="R11" s="1787">
        <v>7150479</v>
      </c>
      <c r="S11" s="1755">
        <v>157</v>
      </c>
      <c r="T11" s="1774"/>
      <c r="U11" s="1756" t="s">
        <v>1249</v>
      </c>
      <c r="V11" s="1756"/>
      <c r="W11" s="1795">
        <v>3319198</v>
      </c>
      <c r="X11" s="1796">
        <v>2744071</v>
      </c>
    </row>
    <row r="12" spans="2:24">
      <c r="B12" s="1769">
        <v>4</v>
      </c>
      <c r="C12" s="1756"/>
      <c r="D12" s="1756" t="s">
        <v>1250</v>
      </c>
      <c r="E12" s="1756"/>
      <c r="F12" s="1788"/>
      <c r="G12" s="1789"/>
      <c r="H12" s="1769">
        <f t="shared" si="0"/>
        <v>55</v>
      </c>
      <c r="I12" s="1756" t="s">
        <v>1251</v>
      </c>
      <c r="J12" s="1756" t="s">
        <v>1252</v>
      </c>
      <c r="K12" s="1756"/>
      <c r="L12" s="1792">
        <v>86347</v>
      </c>
      <c r="M12" s="1793">
        <v>77344</v>
      </c>
      <c r="N12" s="1780">
        <v>108</v>
      </c>
      <c r="O12" s="1756" t="s">
        <v>1253</v>
      </c>
      <c r="P12" s="1785"/>
      <c r="Q12" s="1786">
        <v>915250</v>
      </c>
      <c r="R12" s="1787">
        <v>783273</v>
      </c>
      <c r="S12" s="1755">
        <v>158</v>
      </c>
      <c r="T12" s="1774"/>
      <c r="U12" s="1756" t="s">
        <v>1254</v>
      </c>
      <c r="V12" s="1756"/>
      <c r="W12" s="1795">
        <f>16622816+11202495+332762</f>
        <v>28158073</v>
      </c>
      <c r="X12" s="1796">
        <v>27985176</v>
      </c>
    </row>
    <row r="13" spans="2:24">
      <c r="B13" s="1769">
        <v>5</v>
      </c>
      <c r="C13" s="1756"/>
      <c r="D13" s="1756" t="s">
        <v>1255</v>
      </c>
      <c r="E13" s="1756"/>
      <c r="F13" s="1795"/>
      <c r="G13" s="1796"/>
      <c r="H13" s="1769">
        <f t="shared" si="0"/>
        <v>56</v>
      </c>
      <c r="I13" s="1756" t="s">
        <v>1256</v>
      </c>
      <c r="J13" s="1756" t="s">
        <v>1257</v>
      </c>
      <c r="K13" s="1756"/>
      <c r="L13" s="1792">
        <v>405593</v>
      </c>
      <c r="M13" s="1793">
        <v>317940</v>
      </c>
      <c r="N13" s="1780">
        <v>109</v>
      </c>
      <c r="O13" s="1756" t="s">
        <v>1258</v>
      </c>
      <c r="P13" s="1785"/>
      <c r="Q13" s="1797">
        <v>0</v>
      </c>
      <c r="R13" s="1793">
        <v>0</v>
      </c>
      <c r="S13" s="1755">
        <v>159</v>
      </c>
      <c r="T13" s="1774"/>
      <c r="U13" s="1756" t="s">
        <v>1259</v>
      </c>
      <c r="V13" s="1756"/>
      <c r="W13" s="1795">
        <v>0</v>
      </c>
      <c r="X13" s="1796">
        <v>0</v>
      </c>
    </row>
    <row r="14" spans="2:24">
      <c r="B14" s="1769">
        <v>6</v>
      </c>
      <c r="C14" s="1756"/>
      <c r="D14" s="1756" t="s">
        <v>1260</v>
      </c>
      <c r="E14" s="1756"/>
      <c r="F14" s="1795"/>
      <c r="G14" s="1796"/>
      <c r="H14" s="1769">
        <f t="shared" si="0"/>
        <v>57</v>
      </c>
      <c r="I14" s="1756" t="s">
        <v>1261</v>
      </c>
      <c r="J14" s="1756" t="s">
        <v>1262</v>
      </c>
      <c r="K14" s="1756"/>
      <c r="L14" s="1792">
        <v>83491</v>
      </c>
      <c r="M14" s="1793">
        <v>119516</v>
      </c>
      <c r="N14" s="1780">
        <v>110</v>
      </c>
      <c r="O14" s="1756" t="s">
        <v>1263</v>
      </c>
      <c r="P14" s="1785"/>
      <c r="Q14" s="1797">
        <v>2125569</v>
      </c>
      <c r="R14" s="1793">
        <v>2398564</v>
      </c>
      <c r="S14" s="1755">
        <v>160</v>
      </c>
      <c r="T14" s="1774"/>
      <c r="U14" s="1756" t="s">
        <v>1264</v>
      </c>
      <c r="V14" s="1756"/>
      <c r="W14" s="1795">
        <v>12749651</v>
      </c>
      <c r="X14" s="1796">
        <v>14371962</v>
      </c>
    </row>
    <row r="15" spans="2:24">
      <c r="B15" s="1769">
        <v>7</v>
      </c>
      <c r="C15" s="1756"/>
      <c r="D15" s="1756" t="s">
        <v>1265</v>
      </c>
      <c r="E15" s="1756"/>
      <c r="F15" s="1795"/>
      <c r="G15" s="1796"/>
      <c r="H15" s="1769">
        <f t="shared" si="0"/>
        <v>58</v>
      </c>
      <c r="I15" s="1756"/>
      <c r="J15" s="1798" t="s">
        <v>1266</v>
      </c>
      <c r="K15" s="1756"/>
      <c r="L15" s="1799">
        <f>SUM(L10:L14)</f>
        <v>625012</v>
      </c>
      <c r="M15" s="1800">
        <f>SUM(M10:M14)</f>
        <v>606244</v>
      </c>
      <c r="N15" s="1780">
        <v>111</v>
      </c>
      <c r="O15" s="1756" t="s">
        <v>1267</v>
      </c>
      <c r="P15" s="1785"/>
      <c r="Q15" s="1797">
        <v>1128907</v>
      </c>
      <c r="R15" s="1793">
        <v>1189682</v>
      </c>
      <c r="S15" s="1755">
        <v>161</v>
      </c>
      <c r="T15" s="1774"/>
      <c r="U15" s="1756" t="s">
        <v>1268</v>
      </c>
      <c r="V15" s="1756"/>
      <c r="W15" s="1795">
        <v>0</v>
      </c>
      <c r="X15" s="1796">
        <v>0</v>
      </c>
    </row>
    <row r="16" spans="2:24">
      <c r="B16" s="1769">
        <v>8</v>
      </c>
      <c r="C16" s="1756"/>
      <c r="D16" s="1756" t="s">
        <v>1269</v>
      </c>
      <c r="E16" s="1756"/>
      <c r="F16" s="1795"/>
      <c r="G16" s="1796"/>
      <c r="H16" s="1769">
        <f t="shared" si="0"/>
        <v>59</v>
      </c>
      <c r="I16" s="1756"/>
      <c r="J16" s="1775" t="s">
        <v>1270</v>
      </c>
      <c r="K16" s="1756"/>
      <c r="L16" s="1799">
        <f>L15+F58</f>
        <v>824184</v>
      </c>
      <c r="M16" s="1801">
        <f>M15+G58</f>
        <v>768503</v>
      </c>
      <c r="N16" s="1780">
        <v>112</v>
      </c>
      <c r="O16" s="1756" t="s">
        <v>1271</v>
      </c>
      <c r="P16" s="1785"/>
      <c r="Q16" s="1797">
        <f>5087949+82606+335866</f>
        <v>5506421</v>
      </c>
      <c r="R16" s="1793">
        <v>5339174</v>
      </c>
      <c r="S16" s="1755">
        <v>162</v>
      </c>
      <c r="T16" s="1774"/>
      <c r="U16" s="1756" t="s">
        <v>2827</v>
      </c>
      <c r="V16" s="1756"/>
      <c r="W16" s="1795">
        <v>0</v>
      </c>
      <c r="X16" s="1796">
        <v>0</v>
      </c>
    </row>
    <row r="17" spans="2:24">
      <c r="B17" s="1769">
        <v>9</v>
      </c>
      <c r="C17" s="1756"/>
      <c r="D17" s="1756" t="s">
        <v>2828</v>
      </c>
      <c r="E17" s="1756"/>
      <c r="F17" s="1795"/>
      <c r="G17" s="1796"/>
      <c r="H17" s="1769">
        <f t="shared" si="0"/>
        <v>60</v>
      </c>
      <c r="I17" s="1750" t="s">
        <v>2829</v>
      </c>
      <c r="J17" s="1750"/>
      <c r="K17" s="1750"/>
      <c r="L17" s="1802"/>
      <c r="M17" s="1803"/>
      <c r="N17" s="1780">
        <v>113</v>
      </c>
      <c r="O17" s="1756" t="s">
        <v>2830</v>
      </c>
      <c r="P17" s="1785"/>
      <c r="Q17" s="1797">
        <v>152746</v>
      </c>
      <c r="R17" s="1793">
        <v>153268</v>
      </c>
      <c r="S17" s="1755">
        <v>163</v>
      </c>
      <c r="T17" s="1774"/>
      <c r="U17" s="1756" t="s">
        <v>2831</v>
      </c>
      <c r="V17" s="1756"/>
      <c r="W17" s="1795">
        <f>8148895+33019+1806607</f>
        <v>9988521</v>
      </c>
      <c r="X17" s="1796">
        <v>11082106</v>
      </c>
    </row>
    <row r="18" spans="2:24">
      <c r="B18" s="1769">
        <v>10</v>
      </c>
      <c r="C18" s="1756"/>
      <c r="D18" s="1756" t="s">
        <v>2832</v>
      </c>
      <c r="E18" s="1756"/>
      <c r="F18" s="1795"/>
      <c r="G18" s="1796"/>
      <c r="H18" s="1769">
        <f t="shared" si="0"/>
        <v>61</v>
      </c>
      <c r="I18" s="1756" t="s">
        <v>4099</v>
      </c>
      <c r="J18" s="1756"/>
      <c r="K18" s="1756"/>
      <c r="L18" s="1804"/>
      <c r="M18" s="1805"/>
      <c r="N18" s="1780">
        <v>114</v>
      </c>
      <c r="O18" s="1756" t="s">
        <v>2833</v>
      </c>
      <c r="P18" s="1785"/>
      <c r="Q18" s="1806">
        <f>L60+SUM(Q9:Q17)</f>
        <v>19640693</v>
      </c>
      <c r="R18" s="1800">
        <f>M60+SUM(R9:R17)</f>
        <v>20172366</v>
      </c>
      <c r="S18" s="1755">
        <v>164</v>
      </c>
      <c r="T18" s="1774"/>
      <c r="U18" s="1756" t="s">
        <v>2834</v>
      </c>
      <c r="V18" s="1756"/>
      <c r="W18" s="1795">
        <v>78529</v>
      </c>
      <c r="X18" s="1796">
        <v>73564</v>
      </c>
    </row>
    <row r="19" spans="2:24">
      <c r="B19" s="1769">
        <v>11</v>
      </c>
      <c r="C19" s="1756"/>
      <c r="D19" s="1756" t="s">
        <v>2835</v>
      </c>
      <c r="E19" s="1756"/>
      <c r="F19" s="1795"/>
      <c r="G19" s="1796"/>
      <c r="H19" s="1769">
        <f t="shared" si="0"/>
        <v>62</v>
      </c>
      <c r="I19" s="1756" t="s">
        <v>2836</v>
      </c>
      <c r="J19" s="1756" t="s">
        <v>2837</v>
      </c>
      <c r="K19" s="1756"/>
      <c r="L19" s="1792">
        <v>8791</v>
      </c>
      <c r="M19" s="1793">
        <v>3107</v>
      </c>
      <c r="N19" s="1780">
        <v>115</v>
      </c>
      <c r="O19" s="1756" t="s">
        <v>4091</v>
      </c>
      <c r="P19" s="1785"/>
      <c r="Q19" s="1807"/>
      <c r="R19" s="1808"/>
      <c r="S19" s="1755">
        <v>165</v>
      </c>
      <c r="T19" s="1774"/>
      <c r="U19" s="1756" t="s">
        <v>2838</v>
      </c>
      <c r="V19" s="1756"/>
      <c r="W19" s="1809">
        <f>SUM(Q55:Q56)-Q57+SUM(W9:W18)</f>
        <v>81334339</v>
      </c>
      <c r="X19" s="1801">
        <f>SUM(R55:R56)-R57+SUM(X9:X18)</f>
        <v>84826231</v>
      </c>
    </row>
    <row r="20" spans="2:24">
      <c r="B20" s="1769">
        <v>12</v>
      </c>
      <c r="C20" s="1756"/>
      <c r="D20" s="1756" t="s">
        <v>2839</v>
      </c>
      <c r="E20" s="1756"/>
      <c r="F20" s="1795"/>
      <c r="G20" s="1796"/>
      <c r="H20" s="1769">
        <f t="shared" si="0"/>
        <v>63</v>
      </c>
      <c r="I20" s="1756" t="s">
        <v>2840</v>
      </c>
      <c r="J20" s="1756" t="s">
        <v>2841</v>
      </c>
      <c r="K20" s="1756"/>
      <c r="L20" s="1792">
        <v>73497</v>
      </c>
      <c r="M20" s="1793">
        <v>85231</v>
      </c>
      <c r="N20" s="1780">
        <v>116</v>
      </c>
      <c r="O20" s="1756" t="s">
        <v>2842</v>
      </c>
      <c r="P20" s="1785"/>
      <c r="Q20" s="1797">
        <v>244891</v>
      </c>
      <c r="R20" s="1793">
        <v>250282</v>
      </c>
      <c r="S20" s="1755">
        <v>166</v>
      </c>
      <c r="T20" s="1774"/>
      <c r="U20" s="1756" t="s">
        <v>4091</v>
      </c>
      <c r="V20" s="1756"/>
      <c r="W20" s="1807"/>
      <c r="X20" s="1808"/>
    </row>
    <row r="21" spans="2:24">
      <c r="B21" s="1769">
        <v>13</v>
      </c>
      <c r="C21" s="1756"/>
      <c r="D21" s="1756" t="s">
        <v>2843</v>
      </c>
      <c r="E21" s="1756"/>
      <c r="F21" s="1809">
        <f>SUM(F12:F20)</f>
        <v>0</v>
      </c>
      <c r="G21" s="1801">
        <f>SUM(G12:G20)</f>
        <v>0</v>
      </c>
      <c r="H21" s="1769">
        <f t="shared" si="0"/>
        <v>64</v>
      </c>
      <c r="I21" s="1756" t="s">
        <v>2844</v>
      </c>
      <c r="J21" s="1756" t="s">
        <v>2845</v>
      </c>
      <c r="K21" s="1756"/>
      <c r="L21" s="1792">
        <f>36973+2554</f>
        <v>39527</v>
      </c>
      <c r="M21" s="1793">
        <v>25607</v>
      </c>
      <c r="N21" s="1780">
        <v>117</v>
      </c>
      <c r="O21" s="1756" t="s">
        <v>2912</v>
      </c>
      <c r="P21" s="1785"/>
      <c r="Q21" s="1797">
        <v>0</v>
      </c>
      <c r="R21" s="1793">
        <v>0</v>
      </c>
      <c r="S21" s="1755">
        <v>167</v>
      </c>
      <c r="T21" s="1774"/>
      <c r="U21" s="1756" t="s">
        <v>2913</v>
      </c>
      <c r="V21" s="1756"/>
      <c r="W21" s="1795">
        <f>1187725+92478-54908+52748+140095-21400</f>
        <v>1396738</v>
      </c>
      <c r="X21" s="1796">
        <v>1350816</v>
      </c>
    </row>
    <row r="22" spans="2:24">
      <c r="B22" s="1769">
        <v>14</v>
      </c>
      <c r="C22" s="1756"/>
      <c r="D22" s="1756" t="s">
        <v>4091</v>
      </c>
      <c r="E22" s="1756"/>
      <c r="F22" s="1804"/>
      <c r="G22" s="1805"/>
      <c r="H22" s="1769">
        <f t="shared" si="0"/>
        <v>65</v>
      </c>
      <c r="I22" s="1756" t="s">
        <v>2914</v>
      </c>
      <c r="J22" s="1756" t="s">
        <v>2915</v>
      </c>
      <c r="K22" s="1756"/>
      <c r="L22" s="1792">
        <v>28</v>
      </c>
      <c r="M22" s="1793">
        <v>0</v>
      </c>
      <c r="N22" s="1780">
        <v>118</v>
      </c>
      <c r="O22" s="1756" t="s">
        <v>2916</v>
      </c>
      <c r="P22" s="1785"/>
      <c r="Q22" s="1797">
        <v>1179370</v>
      </c>
      <c r="R22" s="1793">
        <v>944746</v>
      </c>
      <c r="S22" s="1733">
        <v>168</v>
      </c>
      <c r="T22" s="1738"/>
      <c r="U22" s="1759" t="s">
        <v>690</v>
      </c>
      <c r="V22" s="1759"/>
      <c r="W22" s="1810">
        <f>W19+W21</f>
        <v>82731077</v>
      </c>
      <c r="X22" s="1811">
        <f>X19+X21</f>
        <v>86177047</v>
      </c>
    </row>
    <row r="23" spans="2:24">
      <c r="B23" s="1769">
        <v>15</v>
      </c>
      <c r="C23" s="1756"/>
      <c r="D23" s="1756" t="s">
        <v>691</v>
      </c>
      <c r="E23" s="1756"/>
      <c r="F23" s="1795"/>
      <c r="G23" s="1796"/>
      <c r="H23" s="1769">
        <f t="shared" si="0"/>
        <v>66</v>
      </c>
      <c r="I23" s="1756" t="s">
        <v>692</v>
      </c>
      <c r="J23" s="1756" t="s">
        <v>693</v>
      </c>
      <c r="K23" s="1756"/>
      <c r="L23" s="1792">
        <v>0</v>
      </c>
      <c r="M23" s="1793">
        <v>0</v>
      </c>
      <c r="N23" s="1780">
        <v>119</v>
      </c>
      <c r="O23" s="1756" t="s">
        <v>694</v>
      </c>
      <c r="P23" s="1785"/>
      <c r="Q23" s="1797">
        <v>20929274</v>
      </c>
      <c r="R23" s="1793">
        <v>20701329</v>
      </c>
      <c r="S23" s="1755"/>
      <c r="T23" s="1774"/>
      <c r="U23" s="1756" t="s">
        <v>695</v>
      </c>
      <c r="V23" s="1756"/>
      <c r="W23" s="1809"/>
      <c r="X23" s="1801"/>
    </row>
    <row r="24" spans="2:24">
      <c r="B24" s="1769">
        <v>16</v>
      </c>
      <c r="C24" s="1756"/>
      <c r="D24" s="1756" t="s">
        <v>696</v>
      </c>
      <c r="E24" s="1756"/>
      <c r="F24" s="1795"/>
      <c r="G24" s="1796"/>
      <c r="H24" s="1769">
        <f t="shared" si="0"/>
        <v>67</v>
      </c>
      <c r="I24" s="1756"/>
      <c r="J24" s="1756" t="s">
        <v>697</v>
      </c>
      <c r="K24" s="1756"/>
      <c r="L24" s="1799">
        <f>SUM(L19:L23)</f>
        <v>121843</v>
      </c>
      <c r="M24" s="1800">
        <f>SUM(M19:M23)</f>
        <v>113945</v>
      </c>
      <c r="N24" s="1780">
        <v>120</v>
      </c>
      <c r="O24" s="1756" t="s">
        <v>698</v>
      </c>
      <c r="P24" s="1785"/>
      <c r="Q24" s="1797">
        <v>1346729</v>
      </c>
      <c r="R24" s="1793">
        <v>1362342</v>
      </c>
      <c r="S24" s="1733">
        <v>169</v>
      </c>
      <c r="T24" s="1738"/>
      <c r="U24" s="1759" t="s">
        <v>699</v>
      </c>
      <c r="V24" s="1759"/>
      <c r="W24" s="1812">
        <f>L37+L57+Q30+Q38+Q45+Q52+W22</f>
        <v>435537451</v>
      </c>
      <c r="X24" s="1812">
        <f>M37+M57+R30+R38+R45+R52+X22</f>
        <v>382154291</v>
      </c>
    </row>
    <row r="25" spans="2:24">
      <c r="B25" s="1769">
        <v>17</v>
      </c>
      <c r="C25" s="1756"/>
      <c r="D25" s="1756" t="s">
        <v>700</v>
      </c>
      <c r="E25" s="1756"/>
      <c r="F25" s="1795"/>
      <c r="G25" s="1796"/>
      <c r="H25" s="1769">
        <f t="shared" si="0"/>
        <v>68</v>
      </c>
      <c r="I25" s="1756" t="s">
        <v>4091</v>
      </c>
      <c r="J25" s="1756"/>
      <c r="K25" s="1756"/>
      <c r="L25" s="1807"/>
      <c r="M25" s="1808"/>
      <c r="N25" s="1780">
        <v>121</v>
      </c>
      <c r="O25" s="1756" t="s">
        <v>701</v>
      </c>
      <c r="P25" s="1785"/>
      <c r="Q25" s="1797">
        <v>0</v>
      </c>
      <c r="R25" s="1793">
        <v>0</v>
      </c>
      <c r="S25" s="1755"/>
      <c r="T25" s="1774"/>
      <c r="U25" s="1756" t="s">
        <v>702</v>
      </c>
      <c r="V25" s="1756"/>
      <c r="W25" s="1813"/>
      <c r="X25" s="1814"/>
    </row>
    <row r="26" spans="2:24">
      <c r="B26" s="1769">
        <v>18</v>
      </c>
      <c r="C26" s="1756"/>
      <c r="D26" s="1756" t="s">
        <v>703</v>
      </c>
      <c r="E26" s="1756"/>
      <c r="F26" s="1795"/>
      <c r="G26" s="1796"/>
      <c r="H26" s="1769">
        <f t="shared" si="0"/>
        <v>69</v>
      </c>
      <c r="I26" s="1756" t="s">
        <v>704</v>
      </c>
      <c r="J26" s="1756" t="s">
        <v>4096</v>
      </c>
      <c r="K26" s="1756"/>
      <c r="L26" s="1792">
        <v>26983</v>
      </c>
      <c r="M26" s="1793">
        <v>31673</v>
      </c>
      <c r="N26" s="1780">
        <v>122</v>
      </c>
      <c r="O26" s="1756" t="s">
        <v>705</v>
      </c>
      <c r="P26" s="1785"/>
      <c r="Q26" s="1797">
        <v>801299</v>
      </c>
      <c r="R26" s="1793">
        <v>944902</v>
      </c>
      <c r="S26" s="1733"/>
      <c r="T26" s="1759"/>
      <c r="U26" s="1759"/>
      <c r="V26" s="1759"/>
      <c r="W26" s="1759"/>
      <c r="X26" s="1815"/>
    </row>
    <row r="27" spans="2:24">
      <c r="B27" s="1769">
        <v>19</v>
      </c>
      <c r="C27" s="1756"/>
      <c r="D27" s="1756" t="s">
        <v>706</v>
      </c>
      <c r="E27" s="1756"/>
      <c r="F27" s="1795"/>
      <c r="G27" s="1796"/>
      <c r="H27" s="1769">
        <f t="shared" si="0"/>
        <v>70</v>
      </c>
      <c r="I27" s="1756" t="s">
        <v>707</v>
      </c>
      <c r="J27" s="1756" t="s">
        <v>4101</v>
      </c>
      <c r="K27" s="1756"/>
      <c r="L27" s="1792">
        <v>8043</v>
      </c>
      <c r="M27" s="1793">
        <v>0</v>
      </c>
      <c r="N27" s="1780">
        <v>123</v>
      </c>
      <c r="O27" s="1756" t="s">
        <v>708</v>
      </c>
      <c r="P27" s="1785"/>
      <c r="Q27" s="1797">
        <v>0</v>
      </c>
      <c r="R27" s="1793">
        <v>0</v>
      </c>
      <c r="S27" s="1733"/>
      <c r="T27" s="1759"/>
      <c r="U27" s="1759"/>
      <c r="V27" s="1759"/>
      <c r="W27" s="1816">
        <f>435537451-W24</f>
        <v>0</v>
      </c>
      <c r="X27" s="1815"/>
    </row>
    <row r="28" spans="2:24">
      <c r="B28" s="1769">
        <v>20</v>
      </c>
      <c r="C28" s="1756"/>
      <c r="D28" s="1756" t="s">
        <v>709</v>
      </c>
      <c r="E28" s="1756"/>
      <c r="F28" s="1809">
        <f>SUM(F23:F27)</f>
        <v>0</v>
      </c>
      <c r="G28" s="1801">
        <f>SUM(G23:G27)</f>
        <v>0</v>
      </c>
      <c r="H28" s="1769">
        <f t="shared" si="0"/>
        <v>71</v>
      </c>
      <c r="I28" s="1756" t="s">
        <v>710</v>
      </c>
      <c r="J28" s="1756" t="s">
        <v>711</v>
      </c>
      <c r="K28" s="1756"/>
      <c r="L28" s="1792">
        <v>8489</v>
      </c>
      <c r="M28" s="1793">
        <v>41026</v>
      </c>
      <c r="N28" s="1780">
        <v>124</v>
      </c>
      <c r="O28" s="1756" t="s">
        <v>712</v>
      </c>
      <c r="P28" s="1785"/>
      <c r="Q28" s="1797">
        <v>0</v>
      </c>
      <c r="R28" s="1793">
        <v>627</v>
      </c>
      <c r="S28" s="1733"/>
      <c r="T28" s="1759"/>
      <c r="U28" s="1759"/>
      <c r="V28" s="1759"/>
      <c r="W28" s="1816"/>
      <c r="X28" s="1817"/>
    </row>
    <row r="29" spans="2:24">
      <c r="B29" s="1769">
        <v>21</v>
      </c>
      <c r="C29" s="1756"/>
      <c r="D29" s="1756" t="s">
        <v>713</v>
      </c>
      <c r="E29" s="1756"/>
      <c r="F29" s="1809">
        <f>F21+F28</f>
        <v>0</v>
      </c>
      <c r="G29" s="1801">
        <f>G21+G28</f>
        <v>0</v>
      </c>
      <c r="H29" s="1769">
        <f t="shared" si="0"/>
        <v>72</v>
      </c>
      <c r="I29" s="1756" t="s">
        <v>714</v>
      </c>
      <c r="J29" s="1756" t="s">
        <v>715</v>
      </c>
      <c r="K29" s="1756"/>
      <c r="L29" s="1792">
        <v>90669</v>
      </c>
      <c r="M29" s="1793">
        <v>44959</v>
      </c>
      <c r="N29" s="1780">
        <v>125</v>
      </c>
      <c r="O29" s="1756" t="s">
        <v>716</v>
      </c>
      <c r="P29" s="1785"/>
      <c r="Q29" s="1806">
        <f>SUM(Q20:Q28)</f>
        <v>24501563</v>
      </c>
      <c r="R29" s="1800">
        <f>SUM(R20:R28)</f>
        <v>24204228</v>
      </c>
      <c r="S29" s="1733"/>
      <c r="T29" s="1759"/>
      <c r="U29" s="1759"/>
      <c r="V29" s="1759"/>
      <c r="W29" s="1759"/>
      <c r="X29" s="1815"/>
    </row>
    <row r="30" spans="2:24">
      <c r="B30" s="1769">
        <v>22</v>
      </c>
      <c r="C30" s="1756"/>
      <c r="D30" s="1756" t="s">
        <v>3071</v>
      </c>
      <c r="E30" s="1756"/>
      <c r="F30" s="1818"/>
      <c r="G30" s="1819"/>
      <c r="H30" s="1769">
        <f t="shared" si="0"/>
        <v>73</v>
      </c>
      <c r="I30" s="1756"/>
      <c r="J30" s="1798" t="s">
        <v>3072</v>
      </c>
      <c r="K30" s="1756"/>
      <c r="L30" s="1799">
        <f>SUM(L26:L29)</f>
        <v>134184</v>
      </c>
      <c r="M30" s="1801">
        <f>SUM(M26:M29)</f>
        <v>117658</v>
      </c>
      <c r="N30" s="1780">
        <v>126</v>
      </c>
      <c r="O30" s="1756" t="s">
        <v>3073</v>
      </c>
      <c r="P30" s="1785"/>
      <c r="Q30" s="1806">
        <f>Q18+Q29</f>
        <v>44142256</v>
      </c>
      <c r="R30" s="1800">
        <f>R18+R29</f>
        <v>44376594</v>
      </c>
      <c r="S30" s="1733"/>
      <c r="T30" s="1759"/>
      <c r="U30" s="1759"/>
      <c r="V30" s="1759"/>
      <c r="W30" s="1759"/>
      <c r="X30" s="1815"/>
    </row>
    <row r="31" spans="2:24">
      <c r="B31" s="1769">
        <v>23</v>
      </c>
      <c r="C31" s="1756"/>
      <c r="D31" s="1756" t="s">
        <v>4099</v>
      </c>
      <c r="E31" s="1756"/>
      <c r="F31" s="1804"/>
      <c r="G31" s="1805"/>
      <c r="H31" s="1769">
        <f t="shared" si="0"/>
        <v>74</v>
      </c>
      <c r="I31" s="1798"/>
      <c r="J31" s="1798" t="s">
        <v>3074</v>
      </c>
      <c r="K31" s="1756"/>
      <c r="L31" s="1801">
        <f>L24+L30</f>
        <v>256027</v>
      </c>
      <c r="M31" s="1801">
        <f>M24+M30</f>
        <v>231603</v>
      </c>
      <c r="N31" s="1780">
        <v>127</v>
      </c>
      <c r="O31" s="1750" t="s">
        <v>3213</v>
      </c>
      <c r="P31" s="1772"/>
      <c r="Q31" s="1778"/>
      <c r="R31" s="1779"/>
      <c r="S31" s="1752" t="s">
        <v>3214</v>
      </c>
      <c r="T31" s="1753"/>
      <c r="U31" s="1820"/>
      <c r="V31" s="1753"/>
      <c r="W31" s="1753"/>
      <c r="X31" s="1754"/>
    </row>
    <row r="32" spans="2:24">
      <c r="B32" s="1769">
        <v>24</v>
      </c>
      <c r="C32" s="1756"/>
      <c r="D32" s="1756" t="s">
        <v>3215</v>
      </c>
      <c r="E32" s="1756"/>
      <c r="F32" s="1795"/>
      <c r="G32" s="1796"/>
      <c r="H32" s="1769">
        <f t="shared" si="0"/>
        <v>75</v>
      </c>
      <c r="I32" s="1750" t="s">
        <v>3216</v>
      </c>
      <c r="J32" s="1750"/>
      <c r="K32" s="1750"/>
      <c r="L32" s="1807"/>
      <c r="M32" s="1808"/>
      <c r="N32" s="1780">
        <v>128</v>
      </c>
      <c r="O32" s="1756" t="s">
        <v>4099</v>
      </c>
      <c r="P32" s="1785"/>
      <c r="Q32" s="1783"/>
      <c r="R32" s="1784"/>
      <c r="S32" s="1733"/>
      <c r="T32" s="1759"/>
      <c r="U32" s="1759"/>
      <c r="V32" s="1759"/>
      <c r="W32" s="1759"/>
      <c r="X32" s="1815"/>
    </row>
    <row r="33" spans="2:24">
      <c r="B33" s="1769">
        <v>25</v>
      </c>
      <c r="C33" s="1756"/>
      <c r="D33" s="1756" t="s">
        <v>3217</v>
      </c>
      <c r="E33" s="1756"/>
      <c r="F33" s="1795"/>
      <c r="G33" s="1796"/>
      <c r="H33" s="1769">
        <f t="shared" si="0"/>
        <v>76</v>
      </c>
      <c r="I33" s="1756" t="s">
        <v>3218</v>
      </c>
      <c r="J33" s="1756" t="s">
        <v>3786</v>
      </c>
      <c r="K33" s="1756"/>
      <c r="L33" s="1792">
        <f>237835536-7097370</f>
        <v>230738166</v>
      </c>
      <c r="M33" s="1793">
        <v>183471112</v>
      </c>
      <c r="N33" s="1780">
        <v>129</v>
      </c>
      <c r="O33" s="1756" t="s">
        <v>3219</v>
      </c>
      <c r="P33" s="1785"/>
      <c r="Q33" s="1797">
        <v>0</v>
      </c>
      <c r="R33" s="1793">
        <v>0</v>
      </c>
      <c r="S33" s="1733"/>
      <c r="T33" s="1759"/>
      <c r="U33" s="1759" t="s">
        <v>3220</v>
      </c>
      <c r="V33" s="1759"/>
      <c r="W33" s="1759"/>
      <c r="X33" s="1815"/>
    </row>
    <row r="34" spans="2:24">
      <c r="B34" s="1769">
        <v>26</v>
      </c>
      <c r="C34" s="1756"/>
      <c r="D34" s="1756" t="s">
        <v>3221</v>
      </c>
      <c r="E34" s="1756"/>
      <c r="F34" s="1795"/>
      <c r="G34" s="1796"/>
      <c r="H34" s="1769">
        <f t="shared" si="0"/>
        <v>77</v>
      </c>
      <c r="I34" s="1756" t="s">
        <v>3222</v>
      </c>
      <c r="J34" s="1756" t="s">
        <v>3223</v>
      </c>
      <c r="K34" s="1756"/>
      <c r="L34" s="1792">
        <v>1442774</v>
      </c>
      <c r="M34" s="1793">
        <v>1453494</v>
      </c>
      <c r="N34" s="1780">
        <v>130</v>
      </c>
      <c r="O34" s="1756" t="s">
        <v>3224</v>
      </c>
      <c r="P34" s="1785"/>
      <c r="Q34" s="1797">
        <v>2309868</v>
      </c>
      <c r="R34" s="1793">
        <v>2187054</v>
      </c>
      <c r="S34" s="1733"/>
      <c r="T34" s="1759"/>
      <c r="U34" s="1759" t="s">
        <v>3225</v>
      </c>
      <c r="V34" s="1759"/>
      <c r="W34" s="1759"/>
      <c r="X34" s="1815"/>
    </row>
    <row r="35" spans="2:24">
      <c r="B35" s="1769">
        <v>27</v>
      </c>
      <c r="C35" s="1756"/>
      <c r="D35" s="1756" t="s">
        <v>3226</v>
      </c>
      <c r="E35" s="1756"/>
      <c r="F35" s="1795"/>
      <c r="G35" s="1796"/>
      <c r="H35" s="1769">
        <f t="shared" si="0"/>
        <v>78</v>
      </c>
      <c r="I35" s="1756" t="s">
        <v>3227</v>
      </c>
      <c r="J35" s="1756" t="s">
        <v>3228</v>
      </c>
      <c r="K35" s="1756"/>
      <c r="L35" s="1792">
        <v>438400</v>
      </c>
      <c r="M35" s="1793">
        <v>342309</v>
      </c>
      <c r="N35" s="1780">
        <v>131</v>
      </c>
      <c r="O35" s="1756" t="s">
        <v>3229</v>
      </c>
      <c r="P35" s="1785"/>
      <c r="Q35" s="1797">
        <v>11771507</v>
      </c>
      <c r="R35" s="1793">
        <v>10559886</v>
      </c>
      <c r="S35" s="1733"/>
      <c r="T35" s="1759"/>
      <c r="U35" s="1759" t="s">
        <v>3230</v>
      </c>
      <c r="V35" s="1759"/>
      <c r="W35" s="1759"/>
      <c r="X35" s="1815"/>
    </row>
    <row r="36" spans="2:24">
      <c r="B36" s="1769">
        <v>28</v>
      </c>
      <c r="C36" s="1756"/>
      <c r="D36" s="1756" t="s">
        <v>3231</v>
      </c>
      <c r="E36" s="1756"/>
      <c r="F36" s="1795"/>
      <c r="G36" s="1796"/>
      <c r="H36" s="1769">
        <f t="shared" si="0"/>
        <v>79</v>
      </c>
      <c r="I36" s="1756"/>
      <c r="J36" s="1756" t="s">
        <v>3232</v>
      </c>
      <c r="K36" s="1756"/>
      <c r="L36" s="1799">
        <f>SUM(L33:L35)</f>
        <v>232619340</v>
      </c>
      <c r="M36" s="1800">
        <f>SUM(M33:M35)</f>
        <v>185266915</v>
      </c>
      <c r="N36" s="1780">
        <f>SUM(N33:N35)</f>
        <v>390</v>
      </c>
      <c r="O36" s="1756" t="s">
        <v>3233</v>
      </c>
      <c r="P36" s="1785"/>
      <c r="Q36" s="1797">
        <v>4651392</v>
      </c>
      <c r="R36" s="1793">
        <v>2439095</v>
      </c>
      <c r="S36" s="1733"/>
      <c r="T36" s="1759"/>
      <c r="U36" s="1759" t="s">
        <v>3234</v>
      </c>
      <c r="V36" s="1759"/>
      <c r="W36" s="1759"/>
      <c r="X36" s="1815"/>
    </row>
    <row r="37" spans="2:24">
      <c r="B37" s="1769">
        <v>29</v>
      </c>
      <c r="C37" s="1756"/>
      <c r="D37" s="1756" t="s">
        <v>3235</v>
      </c>
      <c r="E37" s="1756"/>
      <c r="F37" s="1795"/>
      <c r="G37" s="1796"/>
      <c r="H37" s="1769">
        <f t="shared" si="0"/>
        <v>80</v>
      </c>
      <c r="I37" s="1756"/>
      <c r="J37" s="1756" t="s">
        <v>3236</v>
      </c>
      <c r="K37" s="1756"/>
      <c r="L37" s="1799">
        <f>F29+F49+L16+L31+L36</f>
        <v>233699551</v>
      </c>
      <c r="M37" s="1799">
        <f>G29+G49+M16+M31+M36</f>
        <v>186267021</v>
      </c>
      <c r="N37" s="1780">
        <v>133</v>
      </c>
      <c r="O37" s="1756" t="s">
        <v>3237</v>
      </c>
      <c r="P37" s="1785"/>
      <c r="Q37" s="1797">
        <v>958088</v>
      </c>
      <c r="R37" s="1793">
        <v>1003707</v>
      </c>
      <c r="S37" s="1733"/>
      <c r="T37" s="1759"/>
      <c r="U37" s="1759" t="s">
        <v>3238</v>
      </c>
      <c r="V37" s="1759"/>
      <c r="W37" s="1759"/>
      <c r="X37" s="1815"/>
    </row>
    <row r="38" spans="2:24">
      <c r="B38" s="1769">
        <v>30</v>
      </c>
      <c r="C38" s="1756"/>
      <c r="D38" s="1756" t="s">
        <v>3239</v>
      </c>
      <c r="E38" s="1756"/>
      <c r="F38" s="1795"/>
      <c r="G38" s="1796"/>
      <c r="H38" s="1769">
        <f t="shared" si="0"/>
        <v>81</v>
      </c>
      <c r="I38" s="1750" t="s">
        <v>3240</v>
      </c>
      <c r="J38" s="1750"/>
      <c r="K38" s="1750"/>
      <c r="L38" s="1802"/>
      <c r="M38" s="1803"/>
      <c r="N38" s="1780">
        <v>134</v>
      </c>
      <c r="O38" s="1756" t="s">
        <v>3241</v>
      </c>
      <c r="P38" s="1785"/>
      <c r="Q38" s="1806">
        <f>SUM(Q33:Q37)</f>
        <v>19690855</v>
      </c>
      <c r="R38" s="1800">
        <f>SUM(R33:R37)</f>
        <v>16189742</v>
      </c>
      <c r="S38" s="1733"/>
      <c r="T38" s="1759"/>
      <c r="U38" s="1759" t="s">
        <v>3242</v>
      </c>
      <c r="V38" s="1759"/>
      <c r="W38" s="1759"/>
      <c r="X38" s="1815"/>
    </row>
    <row r="39" spans="2:24">
      <c r="B39" s="1769">
        <v>31</v>
      </c>
      <c r="C39" s="1756"/>
      <c r="D39" s="1756" t="s">
        <v>3243</v>
      </c>
      <c r="E39" s="1756"/>
      <c r="F39" s="1795"/>
      <c r="G39" s="1796"/>
      <c r="H39" s="1769">
        <f t="shared" si="0"/>
        <v>82</v>
      </c>
      <c r="I39" s="1756" t="s">
        <v>4099</v>
      </c>
      <c r="J39" s="1756"/>
      <c r="K39" s="1756"/>
      <c r="L39" s="1804"/>
      <c r="M39" s="1805"/>
      <c r="N39" s="1780">
        <v>135</v>
      </c>
      <c r="O39" s="1750" t="s">
        <v>3244</v>
      </c>
      <c r="P39" s="1772"/>
      <c r="Q39" s="1802"/>
      <c r="R39" s="1803"/>
      <c r="S39" s="1733"/>
      <c r="T39" s="1759"/>
      <c r="U39" s="1759" t="s">
        <v>3245</v>
      </c>
      <c r="V39" s="1759"/>
      <c r="W39" s="1759"/>
      <c r="X39" s="1815"/>
    </row>
    <row r="40" spans="2:24">
      <c r="B40" s="1769">
        <v>32</v>
      </c>
      <c r="C40" s="1756"/>
      <c r="D40" s="1756" t="s">
        <v>3246</v>
      </c>
      <c r="E40" s="1756"/>
      <c r="F40" s="1795"/>
      <c r="G40" s="1796"/>
      <c r="H40" s="1769">
        <f t="shared" si="0"/>
        <v>83</v>
      </c>
      <c r="I40" s="1756" t="s">
        <v>3247</v>
      </c>
      <c r="J40" s="1756" t="s">
        <v>2837</v>
      </c>
      <c r="K40" s="1756"/>
      <c r="L40" s="1792">
        <v>625023</v>
      </c>
      <c r="M40" s="1793">
        <v>560756</v>
      </c>
      <c r="N40" s="1780">
        <v>136</v>
      </c>
      <c r="O40" s="1756" t="s">
        <v>4099</v>
      </c>
      <c r="P40" s="1785"/>
      <c r="Q40" s="1804"/>
      <c r="R40" s="1805"/>
      <c r="S40" s="1755"/>
      <c r="T40" s="1756"/>
      <c r="U40" s="1756"/>
      <c r="V40" s="1756"/>
      <c r="W40" s="1756"/>
      <c r="X40" s="1757"/>
    </row>
    <row r="41" spans="2:24">
      <c r="B41" s="1769">
        <v>33</v>
      </c>
      <c r="C41" s="1756"/>
      <c r="D41" s="1756" t="s">
        <v>3248</v>
      </c>
      <c r="E41" s="1756"/>
      <c r="F41" s="1809">
        <f>SUM(F32:F40)</f>
        <v>0</v>
      </c>
      <c r="G41" s="1801">
        <f>SUM(G32:G40)</f>
        <v>0</v>
      </c>
      <c r="H41" s="1769">
        <f t="shared" si="0"/>
        <v>84</v>
      </c>
      <c r="I41" s="1756" t="s">
        <v>3249</v>
      </c>
      <c r="J41" s="1756" t="s">
        <v>3250</v>
      </c>
      <c r="K41" s="1756"/>
      <c r="L41" s="1792">
        <f>16087+44206+1049+5378</f>
        <v>66720</v>
      </c>
      <c r="M41" s="1793">
        <v>72687</v>
      </c>
      <c r="N41" s="1780">
        <v>137</v>
      </c>
      <c r="O41" s="1756" t="s">
        <v>3251</v>
      </c>
      <c r="P41" s="1785"/>
      <c r="Q41" s="1797">
        <v>0</v>
      </c>
      <c r="R41" s="1793">
        <v>0</v>
      </c>
      <c r="S41" s="1755"/>
      <c r="T41" s="1756"/>
      <c r="U41" s="1756" t="s">
        <v>3252</v>
      </c>
      <c r="V41" s="1744"/>
      <c r="W41" s="1821">
        <v>42004</v>
      </c>
      <c r="X41" s="1822">
        <v>41639</v>
      </c>
    </row>
    <row r="42" spans="2:24">
      <c r="B42" s="1769">
        <v>34</v>
      </c>
      <c r="C42" s="1756"/>
      <c r="D42" s="1756" t="s">
        <v>4091</v>
      </c>
      <c r="E42" s="1756"/>
      <c r="F42" s="1804"/>
      <c r="G42" s="1805"/>
      <c r="H42" s="1769">
        <f t="shared" si="0"/>
        <v>85</v>
      </c>
      <c r="I42" s="1756" t="s">
        <v>3253</v>
      </c>
      <c r="J42" s="1756" t="s">
        <v>3254</v>
      </c>
      <c r="K42" s="1756"/>
      <c r="L42" s="1792">
        <v>379836</v>
      </c>
      <c r="M42" s="1793">
        <v>439047</v>
      </c>
      <c r="N42" s="1780">
        <v>138</v>
      </c>
      <c r="O42" s="1756" t="s">
        <v>4345</v>
      </c>
      <c r="P42" s="1785"/>
      <c r="Q42" s="1797">
        <v>42584874</v>
      </c>
      <c r="R42" s="1793">
        <v>37228710</v>
      </c>
      <c r="S42" s="1755"/>
      <c r="T42" s="1756"/>
      <c r="U42" s="1756" t="s">
        <v>4346</v>
      </c>
      <c r="V42" s="1744"/>
      <c r="W42" s="1823"/>
      <c r="X42" s="1824"/>
    </row>
    <row r="43" spans="2:24">
      <c r="B43" s="1769">
        <v>35</v>
      </c>
      <c r="C43" s="1756"/>
      <c r="D43" s="1756" t="s">
        <v>4347</v>
      </c>
      <c r="E43" s="1756"/>
      <c r="F43" s="1795"/>
      <c r="G43" s="1796"/>
      <c r="H43" s="1769">
        <f t="shared" si="0"/>
        <v>86</v>
      </c>
      <c r="I43" s="1756" t="s">
        <v>4348</v>
      </c>
      <c r="J43" s="1756" t="s">
        <v>4349</v>
      </c>
      <c r="K43" s="1756"/>
      <c r="L43" s="1792">
        <v>414484</v>
      </c>
      <c r="M43" s="1793">
        <v>320312</v>
      </c>
      <c r="N43" s="1780">
        <v>139</v>
      </c>
      <c r="O43" s="1756" t="s">
        <v>4350</v>
      </c>
      <c r="P43" s="1785"/>
      <c r="Q43" s="1797">
        <v>543074</v>
      </c>
      <c r="R43" s="1793">
        <v>587216</v>
      </c>
      <c r="S43" s="1755"/>
      <c r="T43" s="1756"/>
      <c r="U43" s="1756" t="s">
        <v>4351</v>
      </c>
      <c r="V43" s="1744"/>
      <c r="W43" s="1744"/>
      <c r="X43" s="1824"/>
    </row>
    <row r="44" spans="2:24">
      <c r="B44" s="1769">
        <v>36</v>
      </c>
      <c r="C44" s="1756"/>
      <c r="D44" s="1756" t="s">
        <v>4352</v>
      </c>
      <c r="E44" s="1756"/>
      <c r="F44" s="1795"/>
      <c r="G44" s="1796"/>
      <c r="H44" s="1769">
        <f t="shared" si="0"/>
        <v>87</v>
      </c>
      <c r="I44" s="1756" t="s">
        <v>4353</v>
      </c>
      <c r="J44" s="1756" t="s">
        <v>4354</v>
      </c>
      <c r="K44" s="1756"/>
      <c r="L44" s="1792">
        <v>0</v>
      </c>
      <c r="M44" s="1793">
        <v>0</v>
      </c>
      <c r="N44" s="1780">
        <v>140</v>
      </c>
      <c r="O44" s="1756" t="s">
        <v>4355</v>
      </c>
      <c r="P44" s="1785"/>
      <c r="Q44" s="1797">
        <f>548686+278234</f>
        <v>826920</v>
      </c>
      <c r="R44" s="1793">
        <v>985811</v>
      </c>
      <c r="S44" s="1755"/>
      <c r="T44" s="1756"/>
      <c r="U44" s="1756" t="s">
        <v>4356</v>
      </c>
      <c r="V44" s="1744"/>
      <c r="W44" s="2142">
        <v>739</v>
      </c>
      <c r="X44" s="1824">
        <v>720</v>
      </c>
    </row>
    <row r="45" spans="2:24">
      <c r="B45" s="1769">
        <v>37</v>
      </c>
      <c r="C45" s="1756"/>
      <c r="D45" s="1756" t="s">
        <v>4357</v>
      </c>
      <c r="E45" s="1756"/>
      <c r="F45" s="1795"/>
      <c r="G45" s="1796"/>
      <c r="H45" s="1769">
        <f t="shared" si="0"/>
        <v>88</v>
      </c>
      <c r="I45" s="1756" t="s">
        <v>4358</v>
      </c>
      <c r="J45" s="1756" t="s">
        <v>2395</v>
      </c>
      <c r="K45" s="1756"/>
      <c r="L45" s="1792">
        <v>2190553</v>
      </c>
      <c r="M45" s="1793">
        <v>2190438</v>
      </c>
      <c r="N45" s="1780">
        <v>141</v>
      </c>
      <c r="O45" s="1756" t="s">
        <v>3085</v>
      </c>
      <c r="P45" s="1785"/>
      <c r="Q45" s="1806">
        <f>SUM(Q41:Q44)</f>
        <v>43954868</v>
      </c>
      <c r="R45" s="1800">
        <f>SUM(R41:R44)</f>
        <v>38801737</v>
      </c>
      <c r="S45" s="1825"/>
      <c r="T45" s="1826"/>
      <c r="U45" s="1826"/>
      <c r="V45" s="1826"/>
      <c r="W45" s="1826"/>
      <c r="X45" s="1827"/>
    </row>
    <row r="46" spans="2:24">
      <c r="B46" s="1769">
        <v>38</v>
      </c>
      <c r="C46" s="1756"/>
      <c r="D46" s="1756" t="s">
        <v>269</v>
      </c>
      <c r="E46" s="1756"/>
      <c r="F46" s="1795"/>
      <c r="G46" s="1796"/>
      <c r="H46" s="1769">
        <f t="shared" si="0"/>
        <v>89</v>
      </c>
      <c r="I46" s="1756" t="s">
        <v>270</v>
      </c>
      <c r="J46" s="1756" t="s">
        <v>271</v>
      </c>
      <c r="K46" s="1756"/>
      <c r="L46" s="1792">
        <f>877695+47795+39167</f>
        <v>964657</v>
      </c>
      <c r="M46" s="1793">
        <v>675568</v>
      </c>
      <c r="N46" s="1780">
        <v>142</v>
      </c>
      <c r="O46" s="1750" t="s">
        <v>272</v>
      </c>
      <c r="P46" s="1772"/>
      <c r="Q46" s="1802"/>
      <c r="R46" s="1803"/>
      <c r="S46" s="1825"/>
      <c r="T46" s="1826"/>
      <c r="U46" s="1826"/>
      <c r="V46" s="1826"/>
      <c r="W46" s="1826"/>
      <c r="X46" s="1827"/>
    </row>
    <row r="47" spans="2:24">
      <c r="B47" s="1769">
        <v>39</v>
      </c>
      <c r="C47" s="1756"/>
      <c r="D47" s="1756" t="s">
        <v>273</v>
      </c>
      <c r="E47" s="1756"/>
      <c r="F47" s="1795"/>
      <c r="G47" s="1796"/>
      <c r="H47" s="1769">
        <f t="shared" si="0"/>
        <v>90</v>
      </c>
      <c r="I47" s="1756" t="s">
        <v>274</v>
      </c>
      <c r="J47" s="1756" t="s">
        <v>693</v>
      </c>
      <c r="K47" s="1756"/>
      <c r="L47" s="1792">
        <v>1306239</v>
      </c>
      <c r="M47" s="1793">
        <v>1594768</v>
      </c>
      <c r="N47" s="1780">
        <v>143</v>
      </c>
      <c r="O47" s="1756" t="s">
        <v>4099</v>
      </c>
      <c r="P47" s="1785"/>
      <c r="Q47" s="1804"/>
      <c r="R47" s="1805"/>
      <c r="S47" s="1825"/>
      <c r="T47" s="1826"/>
      <c r="U47" s="1826"/>
      <c r="V47" s="1826"/>
      <c r="W47" s="1826"/>
      <c r="X47" s="1827"/>
    </row>
    <row r="48" spans="2:24">
      <c r="B48" s="1769">
        <v>40</v>
      </c>
      <c r="C48" s="1756"/>
      <c r="D48" s="1756" t="s">
        <v>275</v>
      </c>
      <c r="E48" s="1756"/>
      <c r="F48" s="1809">
        <f>SUM(F43:F47)</f>
        <v>0</v>
      </c>
      <c r="G48" s="1801">
        <f>SUM(G43:G47)</f>
        <v>0</v>
      </c>
      <c r="H48" s="1769">
        <f t="shared" si="0"/>
        <v>91</v>
      </c>
      <c r="I48" s="1756"/>
      <c r="J48" s="1756" t="s">
        <v>276</v>
      </c>
      <c r="K48" s="1756"/>
      <c r="L48" s="1799">
        <f>SUM(L40:L47)</f>
        <v>5947512</v>
      </c>
      <c r="M48" s="1801">
        <f>SUM(M40:M47)</f>
        <v>5853576</v>
      </c>
      <c r="N48" s="1780">
        <v>144</v>
      </c>
      <c r="O48" s="1756" t="s">
        <v>277</v>
      </c>
      <c r="P48" s="1785"/>
      <c r="Q48" s="1797">
        <v>0</v>
      </c>
      <c r="R48" s="1793">
        <v>0</v>
      </c>
      <c r="S48" s="1825"/>
      <c r="T48" s="1826"/>
      <c r="U48" s="1826"/>
      <c r="V48" s="1826"/>
      <c r="W48" s="1826"/>
      <c r="X48" s="1827"/>
    </row>
    <row r="49" spans="1:24">
      <c r="B49" s="1769">
        <v>41</v>
      </c>
      <c r="C49" s="1756"/>
      <c r="D49" s="1756" t="s">
        <v>278</v>
      </c>
      <c r="E49" s="1756"/>
      <c r="F49" s="1809">
        <f>F41+F48</f>
        <v>0</v>
      </c>
      <c r="G49" s="1801">
        <f>G41+G48</f>
        <v>0</v>
      </c>
      <c r="H49" s="1769">
        <f t="shared" si="0"/>
        <v>92</v>
      </c>
      <c r="I49" s="1756" t="s">
        <v>4091</v>
      </c>
      <c r="J49" s="1756"/>
      <c r="K49" s="1756"/>
      <c r="L49" s="1807"/>
      <c r="M49" s="1808"/>
      <c r="N49" s="1780">
        <v>145</v>
      </c>
      <c r="O49" s="1756" t="s">
        <v>279</v>
      </c>
      <c r="P49" s="1785"/>
      <c r="Q49" s="1797">
        <v>269835</v>
      </c>
      <c r="R49" s="1793">
        <v>277623</v>
      </c>
      <c r="S49" s="1825"/>
      <c r="T49" s="1826"/>
      <c r="U49" s="1826"/>
      <c r="V49" s="1826"/>
      <c r="W49" s="1826"/>
      <c r="X49" s="1827"/>
    </row>
    <row r="50" spans="1:24">
      <c r="B50" s="1769">
        <v>42</v>
      </c>
      <c r="C50" s="1756"/>
      <c r="D50" s="1756" t="s">
        <v>280</v>
      </c>
      <c r="E50" s="1756"/>
      <c r="F50" s="1802"/>
      <c r="G50" s="1803"/>
      <c r="H50" s="1769">
        <f t="shared" si="0"/>
        <v>93</v>
      </c>
      <c r="I50" s="1756" t="s">
        <v>281</v>
      </c>
      <c r="J50" s="1756" t="s">
        <v>4096</v>
      </c>
      <c r="K50" s="1756"/>
      <c r="L50" s="1792">
        <v>183387</v>
      </c>
      <c r="M50" s="1793">
        <v>191542</v>
      </c>
      <c r="N50" s="1780">
        <v>146</v>
      </c>
      <c r="O50" s="1756" t="s">
        <v>282</v>
      </c>
      <c r="P50" s="1785"/>
      <c r="Q50" s="1797">
        <v>0</v>
      </c>
      <c r="R50" s="1793">
        <v>0</v>
      </c>
      <c r="S50" s="1825"/>
      <c r="T50" s="1826"/>
      <c r="U50" s="1826"/>
      <c r="V50" s="1826"/>
      <c r="W50" s="1826"/>
      <c r="X50" s="1827"/>
    </row>
    <row r="51" spans="1:24">
      <c r="B51" s="1769">
        <v>43</v>
      </c>
      <c r="C51" s="1756"/>
      <c r="D51" s="1756" t="s">
        <v>4099</v>
      </c>
      <c r="E51" s="1756"/>
      <c r="F51" s="1804"/>
      <c r="G51" s="1805"/>
      <c r="H51" s="1769">
        <f t="shared" si="0"/>
        <v>94</v>
      </c>
      <c r="I51" s="1756" t="s">
        <v>283</v>
      </c>
      <c r="J51" s="1756" t="s">
        <v>4101</v>
      </c>
      <c r="K51" s="1756"/>
      <c r="L51" s="1792">
        <f>2621+244364+468718</f>
        <v>715703</v>
      </c>
      <c r="M51" s="1793">
        <v>648929</v>
      </c>
      <c r="N51" s="1780">
        <v>147</v>
      </c>
      <c r="O51" s="1756" t="s">
        <v>284</v>
      </c>
      <c r="P51" s="1785"/>
      <c r="Q51" s="1797">
        <v>566</v>
      </c>
      <c r="R51" s="1793">
        <v>58680</v>
      </c>
      <c r="S51" s="1825"/>
      <c r="T51" s="1826"/>
      <c r="U51" s="1826"/>
      <c r="V51" s="1826"/>
      <c r="W51" s="1826"/>
      <c r="X51" s="1827"/>
    </row>
    <row r="52" spans="1:24">
      <c r="B52" s="1769">
        <v>44</v>
      </c>
      <c r="C52" s="1756"/>
      <c r="D52" s="1756" t="s">
        <v>285</v>
      </c>
      <c r="E52" s="1756"/>
      <c r="F52" s="1795">
        <v>545</v>
      </c>
      <c r="G52" s="1796">
        <v>921</v>
      </c>
      <c r="H52" s="1769">
        <f t="shared" si="0"/>
        <v>95</v>
      </c>
      <c r="I52" s="1756" t="s">
        <v>286</v>
      </c>
      <c r="J52" s="1756" t="s">
        <v>287</v>
      </c>
      <c r="K52" s="1756"/>
      <c r="L52" s="1792">
        <v>1225504</v>
      </c>
      <c r="M52" s="1793">
        <v>1020816</v>
      </c>
      <c r="N52" s="1780">
        <v>148</v>
      </c>
      <c r="O52" s="1756" t="s">
        <v>288</v>
      </c>
      <c r="P52" s="1785"/>
      <c r="Q52" s="1806">
        <f>SUM(Q48:Q51)</f>
        <v>270401</v>
      </c>
      <c r="R52" s="1800">
        <f>SUM(R48:R51)</f>
        <v>336303</v>
      </c>
      <c r="S52" s="1825"/>
      <c r="T52" s="1826"/>
      <c r="U52" s="1826"/>
      <c r="V52" s="1826"/>
      <c r="W52" s="1826"/>
      <c r="X52" s="1827"/>
    </row>
    <row r="53" spans="1:24">
      <c r="B53" s="1769">
        <v>45</v>
      </c>
      <c r="C53" s="1756"/>
      <c r="D53" s="1756" t="s">
        <v>289</v>
      </c>
      <c r="E53" s="1756"/>
      <c r="F53" s="1795"/>
      <c r="G53" s="1796"/>
      <c r="H53" s="1769">
        <f t="shared" si="0"/>
        <v>96</v>
      </c>
      <c r="I53" s="1756" t="s">
        <v>290</v>
      </c>
      <c r="J53" s="1756" t="s">
        <v>291</v>
      </c>
      <c r="K53" s="1756"/>
      <c r="L53" s="1792">
        <v>2975627</v>
      </c>
      <c r="M53" s="1793">
        <v>2290509</v>
      </c>
      <c r="N53" s="1780">
        <v>149</v>
      </c>
      <c r="O53" s="1750" t="s">
        <v>292</v>
      </c>
      <c r="P53" s="1772"/>
      <c r="Q53" s="1802"/>
      <c r="R53" s="1803"/>
      <c r="S53" s="1825"/>
      <c r="T53" s="1826"/>
      <c r="U53" s="1826"/>
      <c r="V53" s="1826"/>
      <c r="W53" s="1826"/>
      <c r="X53" s="1827"/>
    </row>
    <row r="54" spans="1:24">
      <c r="B54" s="1769">
        <v>46</v>
      </c>
      <c r="C54" s="1756"/>
      <c r="D54" s="1756" t="s">
        <v>3255</v>
      </c>
      <c r="E54" s="1756"/>
      <c r="F54" s="1795">
        <v>121</v>
      </c>
      <c r="G54" s="1796"/>
      <c r="H54" s="1769">
        <f t="shared" si="0"/>
        <v>97</v>
      </c>
      <c r="I54" s="1756" t="s">
        <v>3256</v>
      </c>
      <c r="J54" s="1756" t="s">
        <v>3257</v>
      </c>
      <c r="K54" s="1756"/>
      <c r="L54" s="1792">
        <v>710</v>
      </c>
      <c r="M54" s="1793">
        <v>475</v>
      </c>
      <c r="N54" s="1780">
        <v>150</v>
      </c>
      <c r="O54" s="1756" t="s">
        <v>4099</v>
      </c>
      <c r="P54" s="1785"/>
      <c r="Q54" s="1804"/>
      <c r="R54" s="1805"/>
      <c r="S54" s="1733"/>
      <c r="T54" s="1759"/>
      <c r="U54" s="1759"/>
      <c r="V54" s="1759"/>
      <c r="W54" s="1759"/>
      <c r="X54" s="1815"/>
    </row>
    <row r="55" spans="1:24">
      <c r="A55" s="1828"/>
      <c r="B55" s="1769">
        <v>47</v>
      </c>
      <c r="C55" s="1756"/>
      <c r="D55" s="1756" t="s">
        <v>3258</v>
      </c>
      <c r="E55" s="1756"/>
      <c r="F55" s="1795">
        <v>150867</v>
      </c>
      <c r="G55" s="1796">
        <v>92426</v>
      </c>
      <c r="H55" s="1769">
        <f t="shared" si="0"/>
        <v>98</v>
      </c>
      <c r="I55" s="1756" t="s">
        <v>3259</v>
      </c>
      <c r="J55" s="1756" t="s">
        <v>3260</v>
      </c>
      <c r="K55" s="1756"/>
      <c r="L55" s="1792">
        <v>0</v>
      </c>
      <c r="M55" s="1793">
        <v>0</v>
      </c>
      <c r="N55" s="1780">
        <v>151</v>
      </c>
      <c r="O55" s="1756" t="s">
        <v>3261</v>
      </c>
      <c r="P55" s="1785"/>
      <c r="Q55" s="1797">
        <f>19883563+196185+64872</f>
        <v>20144620</v>
      </c>
      <c r="R55" s="1793">
        <v>21652073</v>
      </c>
      <c r="S55" s="1733"/>
      <c r="T55" s="1759"/>
      <c r="U55" s="1759"/>
      <c r="V55" s="1759"/>
      <c r="W55" s="1759"/>
      <c r="X55" s="1815"/>
    </row>
    <row r="56" spans="1:24">
      <c r="B56" s="1769">
        <v>48</v>
      </c>
      <c r="C56" s="1756"/>
      <c r="D56" s="1756" t="s">
        <v>3262</v>
      </c>
      <c r="E56" s="1756"/>
      <c r="F56" s="1795">
        <f>47600+39</f>
        <v>47639</v>
      </c>
      <c r="G56" s="1796">
        <v>68912</v>
      </c>
      <c r="H56" s="1769">
        <f t="shared" si="0"/>
        <v>99</v>
      </c>
      <c r="I56" s="1756"/>
      <c r="J56" s="1798" t="s">
        <v>3263</v>
      </c>
      <c r="K56" s="1756"/>
      <c r="L56" s="1799">
        <f>SUM(L50:L55)</f>
        <v>5100931</v>
      </c>
      <c r="M56" s="1801">
        <f>SUM(M50:M55)</f>
        <v>4152271</v>
      </c>
      <c r="N56" s="1780">
        <v>152</v>
      </c>
      <c r="O56" s="1756" t="s">
        <v>3264</v>
      </c>
      <c r="P56" s="1785"/>
      <c r="Q56" s="1797">
        <f>3248541+23833+32944</f>
        <v>3305318</v>
      </c>
      <c r="R56" s="1793">
        <v>3270631</v>
      </c>
      <c r="S56" s="1733"/>
      <c r="T56" s="1759"/>
      <c r="U56" s="1759"/>
      <c r="V56" s="1759"/>
      <c r="W56" s="1759"/>
      <c r="X56" s="1815"/>
    </row>
    <row r="57" spans="1:24" ht="15.75" thickBot="1">
      <c r="B57" s="1769">
        <v>49</v>
      </c>
      <c r="C57" s="1756"/>
      <c r="D57" s="1756" t="s">
        <v>3265</v>
      </c>
      <c r="E57" s="1756"/>
      <c r="F57" s="1795">
        <v>0</v>
      </c>
      <c r="G57" s="1796">
        <v>0</v>
      </c>
      <c r="H57" s="1769">
        <f t="shared" si="0"/>
        <v>100</v>
      </c>
      <c r="I57" s="1756"/>
      <c r="J57" s="1756" t="s">
        <v>3266</v>
      </c>
      <c r="K57" s="1756"/>
      <c r="L57" s="1799">
        <f>L48+L56</f>
        <v>11048443</v>
      </c>
      <c r="M57" s="1801">
        <f>M48+M56</f>
        <v>10005847</v>
      </c>
      <c r="N57" s="1829">
        <v>153</v>
      </c>
      <c r="O57" s="1830" t="s">
        <v>4162</v>
      </c>
      <c r="P57" s="1831"/>
      <c r="Q57" s="1832">
        <v>0</v>
      </c>
      <c r="R57" s="1833">
        <v>0</v>
      </c>
      <c r="S57" s="1834"/>
      <c r="T57" s="1830"/>
      <c r="U57" s="1830"/>
      <c r="V57" s="1830"/>
      <c r="W57" s="1830"/>
      <c r="X57" s="1835"/>
    </row>
    <row r="58" spans="1:24" ht="15.75" thickBot="1">
      <c r="B58" s="1836">
        <v>50</v>
      </c>
      <c r="C58" s="1830"/>
      <c r="D58" s="1830" t="s">
        <v>4163</v>
      </c>
      <c r="E58" s="1830"/>
      <c r="F58" s="1837">
        <f>SUM(F52:F57)</f>
        <v>199172</v>
      </c>
      <c r="G58" s="1838">
        <f>SUM(G52:G57)</f>
        <v>162259</v>
      </c>
      <c r="H58" s="1769">
        <f t="shared" si="0"/>
        <v>101</v>
      </c>
      <c r="I58" s="1750" t="s">
        <v>4164</v>
      </c>
      <c r="J58" s="1750"/>
      <c r="K58" s="1750"/>
      <c r="L58" s="1839"/>
      <c r="M58" s="1840"/>
      <c r="N58" s="1759"/>
      <c r="O58" s="1759"/>
      <c r="P58" s="1759"/>
      <c r="Q58" s="1759"/>
      <c r="R58" s="1759"/>
      <c r="S58" s="1759"/>
      <c r="T58" s="1759"/>
      <c r="U58" s="1759"/>
      <c r="V58" s="1759"/>
      <c r="W58" s="1759"/>
      <c r="X58" s="1759"/>
    </row>
    <row r="59" spans="1:24">
      <c r="B59" s="1763"/>
      <c r="C59" s="1763"/>
      <c r="D59" s="1763"/>
      <c r="E59" s="1763"/>
      <c r="F59" s="1763"/>
      <c r="G59" s="1763"/>
      <c r="H59" s="1769">
        <f t="shared" si="0"/>
        <v>102</v>
      </c>
      <c r="I59" s="1756" t="s">
        <v>4099</v>
      </c>
      <c r="J59" s="1756"/>
      <c r="K59" s="1756"/>
      <c r="L59" s="1841"/>
      <c r="M59" s="1842"/>
      <c r="N59" s="1843" t="s">
        <v>4165</v>
      </c>
      <c r="O59" s="1765"/>
      <c r="P59" s="1826"/>
      <c r="Q59" s="1763"/>
      <c r="R59" s="1763"/>
      <c r="S59" s="1843" t="s">
        <v>4165</v>
      </c>
      <c r="T59" s="1763"/>
      <c r="U59" s="1843"/>
      <c r="V59" s="1826"/>
      <c r="W59" s="1763"/>
      <c r="X59" s="1763" t="s">
        <v>4166</v>
      </c>
    </row>
    <row r="60" spans="1:24" ht="15.75" thickBot="1">
      <c r="B60" s="1843" t="s">
        <v>4165</v>
      </c>
      <c r="C60" s="1763"/>
      <c r="D60" s="1844"/>
      <c r="E60" s="1826"/>
      <c r="F60" s="1763"/>
      <c r="G60" s="1763"/>
      <c r="H60" s="1836">
        <f t="shared" si="0"/>
        <v>103</v>
      </c>
      <c r="I60" s="1830" t="s">
        <v>4167</v>
      </c>
      <c r="J60" s="1830" t="s">
        <v>2837</v>
      </c>
      <c r="K60" s="1830"/>
      <c r="L60" s="1845">
        <v>2378038</v>
      </c>
      <c r="M60" s="1846">
        <v>2314208</v>
      </c>
      <c r="N60" s="1763" t="s">
        <v>4168</v>
      </c>
      <c r="O60" s="1763"/>
      <c r="P60" s="1763"/>
      <c r="Q60" s="1763"/>
      <c r="R60" s="1763"/>
      <c r="S60" s="1763" t="s">
        <v>4169</v>
      </c>
      <c r="T60" s="1847"/>
      <c r="U60" s="1847"/>
      <c r="V60" s="1847"/>
      <c r="W60" s="1847"/>
      <c r="X60" s="1847"/>
    </row>
    <row r="61" spans="1:24">
      <c r="B61" s="1763" t="s">
        <v>4170</v>
      </c>
      <c r="C61" s="1763"/>
      <c r="D61" s="1763"/>
      <c r="E61" s="1763"/>
      <c r="F61" s="1763"/>
      <c r="G61" s="1763"/>
      <c r="H61" s="1759"/>
      <c r="I61" s="1759"/>
      <c r="J61" s="1759"/>
      <c r="K61" s="1759"/>
      <c r="L61" s="1759"/>
      <c r="M61" s="1759"/>
      <c r="N61" s="1759"/>
      <c r="O61" s="1759"/>
      <c r="P61" s="1759"/>
      <c r="Q61" s="1759"/>
      <c r="R61" s="1759"/>
    </row>
    <row r="62" spans="1:24">
      <c r="B62" s="1763"/>
      <c r="C62" s="1763"/>
      <c r="D62" s="1763"/>
      <c r="E62" s="1763"/>
      <c r="F62" s="1763"/>
      <c r="G62" s="1763"/>
      <c r="H62" s="1759" t="s">
        <v>4171</v>
      </c>
      <c r="I62" s="1759"/>
      <c r="J62" s="1759"/>
      <c r="K62" s="1826"/>
      <c r="L62" s="1759"/>
      <c r="M62" s="1759"/>
      <c r="N62" s="1759"/>
      <c r="O62" s="1759"/>
      <c r="P62" s="1759"/>
      <c r="Q62" s="1759"/>
      <c r="R62" s="1759"/>
    </row>
    <row r="63" spans="1:24">
      <c r="I63" s="988"/>
      <c r="J63" s="988"/>
      <c r="K63" s="1848" t="s">
        <v>5540</v>
      </c>
      <c r="M63"/>
    </row>
  </sheetData>
  <customSheetViews>
    <customSheetView guid="{98C50475-4C04-4614-833E-ABC6EEFF4E8E}" scale="60" colorId="22" showPageBreaks="1" printArea="1" view="pageBreakPreview" topLeftCell="D13">
      <selection activeCell="K63" sqref="K63"/>
      <colBreaks count="3" manualBreakCount="3">
        <brk id="7" max="1048575" man="1"/>
        <brk id="13" max="1048575" man="1"/>
        <brk id="18" max="1048575" man="1"/>
      </colBreaks>
      <pageMargins left="0" right="0" top="0" bottom="0" header="0.25" footer="0.25"/>
      <printOptions horizontalCentered="1" verticalCentered="1"/>
      <pageSetup scale="66" fitToWidth="4" orientation="portrait" r:id="rId1"/>
      <headerFooter alignWithMargins="0"/>
    </customSheetView>
    <customSheetView guid="{C6EFCE4C-D5CB-4C1D-A286-0DC52BE770F9}" scale="85" colorId="22">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2"/>
      <headerFooter alignWithMargins="0"/>
    </customSheetView>
    <customSheetView guid="{4BC658A1-0B43-4474-B09F-01138A2D4649}" scale="85" colorId="22">
      <selection activeCell="U46" sqref="U46"/>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3"/>
      <headerFooter alignWithMargins="0"/>
    </customSheetView>
    <customSheetView guid="{615B5AE4-EF39-45E8-9166-92037A1A48C3}" scale="85" colorId="22" topLeftCell="Q25">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4"/>
      <headerFooter alignWithMargins="0"/>
    </customSheetView>
    <customSheetView guid="{5615FF12-3AD0-401B-9520-85684B49B8C2}" scale="85" colorId="22" topLeftCell="Q25">
      <selection activeCell="U65" sqref="U65"/>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5"/>
      <headerFooter alignWithMargins="0"/>
    </customSheetView>
    <customSheetView guid="{770BB473-BE5C-4268-9ADA-B2B104B49C99}" scale="85" colorId="22" showPageBreaks="1">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6"/>
      <headerFooter alignWithMargins="0"/>
    </customSheetView>
    <customSheetView guid="{2DCD765F-7FFB-4119-8ABA-95F832C93250}" scale="85" colorId="22" topLeftCell="Q25">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7"/>
      <headerFooter alignWithMargins="0"/>
    </customSheetView>
    <customSheetView guid="{9A54DEF0-DEC4-4137-89B1-509D03916E27}" scale="85" colorId="22">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8"/>
      <headerFooter alignWithMargins="0"/>
    </customSheetView>
    <customSheetView guid="{3F1C1F7F-1627-415A-A980-D9471073F5DE}" scale="85" colorId="22">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9"/>
      <headerFooter alignWithMargins="0"/>
    </customSheetView>
    <customSheetView guid="{139C5046-2F46-48F5-A0B9-76AEA7D78668}" scale="85" colorId="22">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0"/>
      <headerFooter alignWithMargins="0"/>
    </customSheetView>
    <customSheetView guid="{B81AA01E-C0DE-4A87-A251-E1F5DB0B073A}" scale="85" colorId="22">
      <selection activeCell="E39" sqref="E39"/>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1"/>
      <headerFooter alignWithMargins="0"/>
    </customSheetView>
  </customSheetViews>
  <printOptions horizontalCentered="1" verticalCentered="1"/>
  <pageMargins left="0" right="0" top="0" bottom="0" header="0.25" footer="0.25"/>
  <pageSetup scale="66" fitToWidth="4" orientation="portrait" r:id="rId12"/>
  <headerFooter alignWithMargins="0"/>
  <colBreaks count="3" manualBreakCount="3">
    <brk id="7" max="1048575" man="1"/>
    <brk id="13" max="1048575" man="1"/>
    <brk id="18"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249"/>
  <sheetViews>
    <sheetView defaultGridColor="0" view="pageBreakPreview" topLeftCell="A25" colorId="22" zoomScale="60" zoomScaleNormal="85" workbookViewId="0">
      <selection activeCell="B3" sqref="B3"/>
    </sheetView>
  </sheetViews>
  <sheetFormatPr defaultColWidth="9.6640625" defaultRowHeight="15"/>
  <cols>
    <col min="1" max="1" width="4.6640625" customWidth="1"/>
    <col min="2" max="2" width="30.6640625" customWidth="1"/>
    <col min="3" max="4" width="11.6640625" customWidth="1"/>
    <col min="5" max="6" width="12.6640625" customWidth="1"/>
    <col min="7" max="7" width="18.77734375" customWidth="1"/>
    <col min="8" max="8" width="3.6640625" customWidth="1"/>
    <col min="9" max="9" width="12.6640625" customWidth="1"/>
    <col min="10" max="10" width="13.6640625" customWidth="1"/>
    <col min="11" max="11" width="14.109375" customWidth="1"/>
    <col min="12" max="14" width="13.6640625" customWidth="1"/>
    <col min="15" max="15" width="15.6640625" customWidth="1"/>
    <col min="16" max="16" width="4.6640625" customWidth="1"/>
    <col min="17" max="17" width="13.6640625" customWidth="1"/>
  </cols>
  <sheetData>
    <row r="1" spans="1:16">
      <c r="A1" s="29" t="s">
        <v>2036</v>
      </c>
      <c r="B1" s="261"/>
      <c r="C1" s="66" t="s">
        <v>1529</v>
      </c>
      <c r="D1" s="1087"/>
      <c r="E1" s="66" t="s">
        <v>2038</v>
      </c>
      <c r="F1" s="261"/>
      <c r="G1" s="67" t="s">
        <v>2039</v>
      </c>
      <c r="H1" s="29" t="s">
        <v>2036</v>
      </c>
      <c r="I1" s="66"/>
      <c r="J1" s="66"/>
      <c r="K1" s="261"/>
      <c r="L1" s="66" t="s">
        <v>1529</v>
      </c>
      <c r="M1" s="261"/>
      <c r="N1" s="261" t="s">
        <v>2038</v>
      </c>
      <c r="O1" s="66" t="s">
        <v>2039</v>
      </c>
      <c r="P1" s="67"/>
    </row>
    <row r="2" spans="1:16">
      <c r="A2" s="72" t="str">
        <f>'Data Sheet'!$C$25</f>
        <v>Central Hudson Gas &amp; Electric</v>
      </c>
      <c r="B2" s="81"/>
      <c r="C2" s="17" t="s">
        <v>1849</v>
      </c>
      <c r="D2" s="1092"/>
      <c r="E2" s="17" t="s">
        <v>2041</v>
      </c>
      <c r="F2" s="81"/>
      <c r="G2" s="73"/>
      <c r="H2" s="72" t="str">
        <f>'Data Sheet'!$C$25</f>
        <v>Central Hudson Gas &amp; Electric</v>
      </c>
      <c r="I2" s="17"/>
      <c r="J2" s="17"/>
      <c r="K2" s="81"/>
      <c r="L2" s="17" t="s">
        <v>1849</v>
      </c>
      <c r="M2" s="81"/>
      <c r="N2" s="81" t="s">
        <v>2041</v>
      </c>
      <c r="O2" s="17"/>
      <c r="P2" s="73"/>
    </row>
    <row r="3" spans="1:16" ht="15" customHeight="1">
      <c r="A3" s="72"/>
      <c r="B3" s="81"/>
      <c r="C3" s="77" t="s">
        <v>1850</v>
      </c>
      <c r="D3" s="1099"/>
      <c r="E3" s="1585" t="str">
        <f>'Data Sheet'!$C$40</f>
        <v>4/15/2015</v>
      </c>
      <c r="F3" s="118"/>
      <c r="G3" s="1103" t="str">
        <f>'Data Sheet'!$C$38</f>
        <v>12/31/14</v>
      </c>
      <c r="H3" s="74"/>
      <c r="I3" s="77"/>
      <c r="J3" s="77"/>
      <c r="K3" s="118"/>
      <c r="L3" s="77" t="s">
        <v>1850</v>
      </c>
      <c r="M3" s="118"/>
      <c r="N3" s="1585" t="str">
        <f>'Data Sheet'!$C$40</f>
        <v>4/15/2015</v>
      </c>
      <c r="O3" s="1082" t="str">
        <f>'Data Sheet'!$C$38</f>
        <v>12/31/14</v>
      </c>
      <c r="P3" s="76"/>
    </row>
    <row r="4" spans="1:16" ht="15" customHeight="1">
      <c r="A4" s="413" t="s">
        <v>4172</v>
      </c>
      <c r="B4" s="414"/>
      <c r="C4" s="414"/>
      <c r="D4" s="69"/>
      <c r="E4" s="69"/>
      <c r="F4" s="69"/>
      <c r="G4" s="1145"/>
      <c r="H4" s="380" t="s">
        <v>4173</v>
      </c>
      <c r="I4" s="69"/>
      <c r="J4" s="69"/>
      <c r="K4" s="69"/>
      <c r="L4" s="69"/>
      <c r="M4" s="69"/>
      <c r="N4" s="69"/>
      <c r="O4" s="69"/>
      <c r="P4" s="73"/>
    </row>
    <row r="5" spans="1:16">
      <c r="A5" s="149" t="s">
        <v>4174</v>
      </c>
      <c r="B5" s="75"/>
      <c r="C5" s="75"/>
      <c r="D5" s="75"/>
      <c r="E5" s="75"/>
      <c r="F5" s="75"/>
      <c r="G5" s="1157"/>
      <c r="H5" s="149" t="s">
        <v>4175</v>
      </c>
      <c r="I5" s="75"/>
      <c r="J5" s="75"/>
      <c r="K5" s="75"/>
      <c r="L5" s="75"/>
      <c r="M5" s="75"/>
      <c r="N5" s="75"/>
      <c r="O5" s="75"/>
      <c r="P5" s="76"/>
    </row>
    <row r="6" spans="1:16">
      <c r="A6" s="72"/>
      <c r="B6" s="17"/>
      <c r="C6" s="17"/>
      <c r="D6" s="17"/>
      <c r="E6" s="17"/>
      <c r="F6" s="17"/>
      <c r="G6" s="73"/>
      <c r="H6" s="72"/>
      <c r="I6" s="17"/>
      <c r="J6" s="17"/>
      <c r="K6" s="17"/>
      <c r="L6" s="17"/>
      <c r="M6" s="17"/>
      <c r="N6" s="17"/>
      <c r="O6" s="17"/>
      <c r="P6" s="73"/>
    </row>
    <row r="7" spans="1:16">
      <c r="A7" s="72" t="s">
        <v>2724</v>
      </c>
      <c r="B7" s="17" t="s">
        <v>4176</v>
      </c>
      <c r="C7" s="17"/>
      <c r="D7" s="17"/>
      <c r="E7" s="17"/>
      <c r="F7" s="17"/>
      <c r="G7" s="73"/>
      <c r="H7" s="72"/>
      <c r="I7" s="17" t="s">
        <v>4177</v>
      </c>
      <c r="J7" s="17"/>
      <c r="K7" s="17"/>
      <c r="L7" s="17"/>
      <c r="M7" s="17"/>
      <c r="N7" s="17"/>
      <c r="O7" s="17"/>
      <c r="P7" s="73"/>
    </row>
    <row r="8" spans="1:16">
      <c r="A8" s="72"/>
      <c r="B8" s="17" t="s">
        <v>4178</v>
      </c>
      <c r="C8" s="17"/>
      <c r="D8" s="17"/>
      <c r="E8" s="17"/>
      <c r="F8" s="17"/>
      <c r="G8" s="73"/>
      <c r="H8" s="72"/>
      <c r="I8" s="17" t="s">
        <v>4179</v>
      </c>
      <c r="J8" s="17"/>
      <c r="K8" s="17"/>
      <c r="L8" s="17"/>
      <c r="M8" s="17"/>
      <c r="N8" s="17"/>
      <c r="O8" s="17"/>
      <c r="P8" s="73"/>
    </row>
    <row r="9" spans="1:16">
      <c r="A9" s="72" t="s">
        <v>2641</v>
      </c>
      <c r="B9" s="17" t="s">
        <v>4180</v>
      </c>
      <c r="C9" s="17"/>
      <c r="D9" s="17"/>
      <c r="E9" s="17"/>
      <c r="F9" s="17"/>
      <c r="G9" s="73"/>
      <c r="H9" s="72"/>
      <c r="I9" s="17" t="s">
        <v>4181</v>
      </c>
      <c r="J9" s="17"/>
      <c r="K9" s="17"/>
      <c r="L9" s="17"/>
      <c r="M9" s="17"/>
      <c r="N9" s="17"/>
      <c r="O9" s="17"/>
      <c r="P9" s="73"/>
    </row>
    <row r="10" spans="1:16">
      <c r="A10" s="72"/>
      <c r="B10" s="17" t="s">
        <v>4182</v>
      </c>
      <c r="C10" s="17"/>
      <c r="D10" s="17"/>
      <c r="E10" s="17"/>
      <c r="F10" s="17"/>
      <c r="G10" s="73"/>
      <c r="H10" s="72"/>
      <c r="I10" s="17" t="s">
        <v>4183</v>
      </c>
      <c r="J10" s="17"/>
      <c r="K10" s="17"/>
      <c r="L10" s="17"/>
      <c r="M10" s="17"/>
      <c r="N10" s="17"/>
      <c r="O10" s="17"/>
      <c r="P10" s="73"/>
    </row>
    <row r="11" spans="1:16">
      <c r="A11" s="72"/>
      <c r="B11" s="17" t="s">
        <v>4184</v>
      </c>
      <c r="C11" s="17"/>
      <c r="D11" s="17"/>
      <c r="E11" s="17"/>
      <c r="F11" s="17"/>
      <c r="G11" s="73"/>
      <c r="H11" s="72" t="s">
        <v>4185</v>
      </c>
      <c r="I11" s="17" t="s">
        <v>4186</v>
      </c>
      <c r="J11" s="17"/>
      <c r="K11" s="17"/>
      <c r="L11" s="17"/>
      <c r="M11" s="17"/>
      <c r="N11" s="17"/>
      <c r="O11" s="17"/>
      <c r="P11" s="73"/>
    </row>
    <row r="12" spans="1:16">
      <c r="A12" s="72" t="s">
        <v>2642</v>
      </c>
      <c r="B12" s="17" t="s">
        <v>4187</v>
      </c>
      <c r="C12" s="17"/>
      <c r="D12" s="17"/>
      <c r="E12" s="17"/>
      <c r="F12" s="17"/>
      <c r="G12" s="73"/>
      <c r="H12" s="72"/>
      <c r="I12" s="17" t="s">
        <v>4188</v>
      </c>
      <c r="J12" s="17"/>
      <c r="K12" s="17"/>
      <c r="L12" s="17"/>
      <c r="M12" s="17"/>
      <c r="N12" s="17"/>
      <c r="O12" s="17"/>
      <c r="P12" s="73"/>
    </row>
    <row r="13" spans="1:16">
      <c r="A13" s="72"/>
      <c r="B13" s="17" t="s">
        <v>3887</v>
      </c>
      <c r="C13" s="17"/>
      <c r="D13" s="17"/>
      <c r="E13" s="17"/>
      <c r="F13" s="17"/>
      <c r="G13" s="73"/>
      <c r="H13" s="72"/>
      <c r="I13" s="17" t="s">
        <v>4189</v>
      </c>
      <c r="J13" s="17"/>
      <c r="K13" s="17"/>
      <c r="L13" s="17"/>
      <c r="M13" s="17"/>
      <c r="N13" s="17"/>
      <c r="O13" s="17"/>
      <c r="P13" s="73"/>
    </row>
    <row r="14" spans="1:16">
      <c r="A14" s="72"/>
      <c r="B14" s="17" t="s">
        <v>4190</v>
      </c>
      <c r="C14" s="17"/>
      <c r="D14" s="17"/>
      <c r="E14" s="17"/>
      <c r="F14" s="17"/>
      <c r="G14" s="73"/>
      <c r="H14" s="72" t="s">
        <v>4191</v>
      </c>
      <c r="I14" s="17" t="s">
        <v>4192</v>
      </c>
      <c r="J14" s="17"/>
      <c r="K14" s="17"/>
      <c r="L14" s="17"/>
      <c r="M14" s="17"/>
      <c r="N14" s="17"/>
      <c r="O14" s="17"/>
      <c r="P14" s="73"/>
    </row>
    <row r="15" spans="1:16">
      <c r="A15" s="72"/>
      <c r="B15" s="17" t="s">
        <v>2949</v>
      </c>
      <c r="C15" s="17"/>
      <c r="D15" s="17"/>
      <c r="E15" s="17"/>
      <c r="F15" s="17"/>
      <c r="G15" s="73"/>
      <c r="H15" s="72"/>
      <c r="I15" s="17" t="s">
        <v>2950</v>
      </c>
      <c r="J15" s="17"/>
      <c r="K15" s="17"/>
      <c r="L15" s="17"/>
      <c r="M15" s="17"/>
      <c r="N15" s="17"/>
      <c r="O15" s="17"/>
      <c r="P15" s="73"/>
    </row>
    <row r="16" spans="1:16">
      <c r="A16" s="72"/>
      <c r="B16" s="17" t="s">
        <v>3893</v>
      </c>
      <c r="C16" s="17"/>
      <c r="D16" s="17"/>
      <c r="E16" s="17"/>
      <c r="F16" s="17"/>
      <c r="G16" s="73"/>
      <c r="H16" s="72"/>
      <c r="I16" s="17" t="s">
        <v>2951</v>
      </c>
      <c r="J16" s="17"/>
      <c r="K16" s="17"/>
      <c r="L16" s="17"/>
      <c r="M16" s="17"/>
      <c r="N16" s="17"/>
      <c r="O16" s="17"/>
      <c r="P16" s="73"/>
    </row>
    <row r="17" spans="1:16">
      <c r="A17" s="72"/>
      <c r="B17" s="17" t="s">
        <v>3895</v>
      </c>
      <c r="C17" s="17"/>
      <c r="D17" s="17"/>
      <c r="E17" s="17"/>
      <c r="F17" s="17"/>
      <c r="G17" s="73"/>
      <c r="H17" s="72"/>
      <c r="I17" s="17" t="s">
        <v>2952</v>
      </c>
      <c r="J17" s="17"/>
      <c r="K17" s="17"/>
      <c r="L17" s="17"/>
      <c r="M17" s="17"/>
      <c r="N17" s="17"/>
      <c r="O17" s="17"/>
      <c r="P17" s="73"/>
    </row>
    <row r="18" spans="1:16">
      <c r="A18" s="72"/>
      <c r="B18" s="17" t="s">
        <v>2953</v>
      </c>
      <c r="C18" s="17"/>
      <c r="D18" s="17"/>
      <c r="E18" s="17"/>
      <c r="F18" s="17"/>
      <c r="G18" s="73"/>
      <c r="H18" s="72"/>
      <c r="I18" s="17" t="s">
        <v>2954</v>
      </c>
      <c r="J18" s="17"/>
      <c r="K18" s="17"/>
      <c r="L18" s="17"/>
      <c r="M18" s="17"/>
      <c r="N18" s="17"/>
      <c r="O18" s="17"/>
      <c r="P18" s="73"/>
    </row>
    <row r="19" spans="1:16">
      <c r="A19" s="72"/>
      <c r="B19" s="17" t="s">
        <v>791</v>
      </c>
      <c r="C19" s="17"/>
      <c r="D19" s="17"/>
      <c r="E19" s="17"/>
      <c r="F19" s="17"/>
      <c r="G19" s="73"/>
      <c r="H19" s="72"/>
      <c r="I19" s="17" t="s">
        <v>792</v>
      </c>
      <c r="J19" s="17"/>
      <c r="K19" s="17"/>
      <c r="L19" s="17"/>
      <c r="M19" s="17"/>
      <c r="N19" s="17"/>
      <c r="O19" s="17"/>
      <c r="P19" s="73"/>
    </row>
    <row r="20" spans="1:16">
      <c r="A20" s="72"/>
      <c r="B20" s="17" t="s">
        <v>793</v>
      </c>
      <c r="C20" s="17"/>
      <c r="D20" s="17"/>
      <c r="E20" s="17"/>
      <c r="F20" s="17"/>
      <c r="G20" s="73"/>
      <c r="H20" s="72"/>
      <c r="I20" s="17" t="s">
        <v>794</v>
      </c>
      <c r="J20" s="17"/>
      <c r="K20" s="17"/>
      <c r="L20" s="17"/>
      <c r="M20" s="17"/>
      <c r="N20" s="17"/>
      <c r="O20" s="17"/>
      <c r="P20" s="73"/>
    </row>
    <row r="21" spans="1:16">
      <c r="A21" s="72"/>
      <c r="B21" s="17" t="s">
        <v>795</v>
      </c>
      <c r="C21" s="17"/>
      <c r="D21" s="17"/>
      <c r="E21" s="17"/>
      <c r="F21" s="17"/>
      <c r="G21" s="73"/>
      <c r="H21" s="72"/>
      <c r="I21" s="17" t="s">
        <v>796</v>
      </c>
      <c r="J21" s="17"/>
      <c r="K21" s="17"/>
      <c r="L21" s="17"/>
      <c r="M21" s="17"/>
      <c r="N21" s="17"/>
      <c r="O21" s="17"/>
      <c r="P21" s="73"/>
    </row>
    <row r="22" spans="1:16">
      <c r="A22" s="72"/>
      <c r="B22" s="17" t="s">
        <v>797</v>
      </c>
      <c r="C22" s="17"/>
      <c r="D22" s="17"/>
      <c r="E22" s="17"/>
      <c r="F22" s="17"/>
      <c r="G22" s="73"/>
      <c r="H22" s="72" t="s">
        <v>798</v>
      </c>
      <c r="I22" s="17" t="s">
        <v>799</v>
      </c>
      <c r="J22" s="17"/>
      <c r="K22" s="17"/>
      <c r="L22" s="17"/>
      <c r="M22" s="17"/>
      <c r="N22" s="17"/>
      <c r="O22" s="17"/>
      <c r="P22" s="73"/>
    </row>
    <row r="23" spans="1:16">
      <c r="A23" s="72"/>
      <c r="B23" s="17" t="s">
        <v>800</v>
      </c>
      <c r="C23" s="17"/>
      <c r="D23" s="17"/>
      <c r="E23" s="17"/>
      <c r="F23" s="17"/>
      <c r="G23" s="73"/>
      <c r="H23" s="72"/>
      <c r="I23" s="17" t="s">
        <v>801</v>
      </c>
      <c r="J23" s="17"/>
      <c r="K23" s="17"/>
      <c r="L23" s="17"/>
      <c r="M23" s="17"/>
      <c r="N23" s="17"/>
      <c r="O23" s="17"/>
      <c r="P23" s="73"/>
    </row>
    <row r="24" spans="1:16">
      <c r="A24" s="72"/>
      <c r="B24" s="17" t="s">
        <v>802</v>
      </c>
      <c r="C24" s="17"/>
      <c r="D24" s="17"/>
      <c r="E24" s="17"/>
      <c r="F24" s="17"/>
      <c r="G24" s="73"/>
      <c r="H24" s="1146"/>
      <c r="I24" s="17" t="s">
        <v>803</v>
      </c>
      <c r="J24" s="17"/>
      <c r="K24" s="17"/>
      <c r="L24" s="17"/>
      <c r="M24" s="17"/>
      <c r="N24" s="17"/>
      <c r="O24" s="17"/>
      <c r="P24" s="73"/>
    </row>
    <row r="25" spans="1:16">
      <c r="A25" s="72"/>
      <c r="B25" s="17" t="s">
        <v>2998</v>
      </c>
      <c r="C25" s="17"/>
      <c r="D25" s="17"/>
      <c r="E25" s="17"/>
      <c r="F25" s="17"/>
      <c r="G25" s="73"/>
      <c r="H25" s="72" t="s">
        <v>804</v>
      </c>
      <c r="I25" s="17" t="s">
        <v>805</v>
      </c>
      <c r="J25" s="17"/>
      <c r="K25" s="17"/>
      <c r="L25" s="17"/>
      <c r="M25" s="17"/>
      <c r="N25" s="17"/>
      <c r="O25" s="17"/>
      <c r="P25" s="73"/>
    </row>
    <row r="26" spans="1:16">
      <c r="A26" s="72"/>
      <c r="B26" s="17" t="s">
        <v>806</v>
      </c>
      <c r="C26" s="17"/>
      <c r="D26" s="17"/>
      <c r="E26" s="17"/>
      <c r="F26" s="17"/>
      <c r="G26" s="73"/>
      <c r="H26" s="72"/>
      <c r="I26" s="17" t="s">
        <v>807</v>
      </c>
      <c r="J26" s="17"/>
      <c r="K26" s="17"/>
      <c r="L26" s="17"/>
      <c r="M26" s="17"/>
      <c r="N26" s="17"/>
      <c r="O26" s="17"/>
      <c r="P26" s="73"/>
    </row>
    <row r="27" spans="1:16">
      <c r="A27" s="72"/>
      <c r="B27" s="17" t="s">
        <v>3838</v>
      </c>
      <c r="C27" s="17"/>
      <c r="D27" s="17"/>
      <c r="E27" s="17"/>
      <c r="F27" s="17"/>
      <c r="G27" s="73"/>
      <c r="H27" s="72"/>
      <c r="I27" s="17" t="s">
        <v>808</v>
      </c>
      <c r="J27" s="17"/>
      <c r="K27" s="17"/>
      <c r="L27" s="17"/>
      <c r="M27" s="17"/>
      <c r="N27" s="17"/>
      <c r="O27" s="17"/>
      <c r="P27" s="73"/>
    </row>
    <row r="28" spans="1:16">
      <c r="A28" s="72"/>
      <c r="B28" s="17" t="s">
        <v>809</v>
      </c>
      <c r="C28" s="17"/>
      <c r="D28" s="17"/>
      <c r="E28" s="17"/>
      <c r="F28" s="17"/>
      <c r="G28" s="73"/>
      <c r="H28" s="72"/>
      <c r="I28" s="17" t="s">
        <v>810</v>
      </c>
      <c r="J28" s="17"/>
      <c r="K28" s="17"/>
      <c r="L28" s="17"/>
      <c r="M28" s="17"/>
      <c r="N28" s="17"/>
      <c r="O28" s="17"/>
      <c r="P28" s="73"/>
    </row>
    <row r="29" spans="1:16">
      <c r="A29" s="1146"/>
      <c r="B29" s="17" t="s">
        <v>4046</v>
      </c>
      <c r="C29" s="17"/>
      <c r="D29" s="17"/>
      <c r="E29" s="17"/>
      <c r="F29" s="17"/>
      <c r="G29" s="73"/>
      <c r="H29" s="72"/>
      <c r="I29" s="17" t="s">
        <v>811</v>
      </c>
      <c r="J29" s="17"/>
      <c r="K29" s="17"/>
      <c r="L29" s="17"/>
      <c r="M29" s="17"/>
      <c r="N29" s="17"/>
      <c r="O29" s="17"/>
      <c r="P29" s="73"/>
    </row>
    <row r="30" spans="1:16">
      <c r="A30" s="1146"/>
      <c r="B30" s="1158" t="s">
        <v>4048</v>
      </c>
      <c r="C30" s="17"/>
      <c r="D30" s="17"/>
      <c r="E30" s="17"/>
      <c r="F30" s="17"/>
      <c r="G30" s="73"/>
      <c r="H30" s="72"/>
      <c r="I30" s="17" t="s">
        <v>2197</v>
      </c>
      <c r="J30" s="17"/>
      <c r="K30" s="17"/>
      <c r="L30" s="17"/>
      <c r="M30" s="17"/>
      <c r="N30" s="17"/>
      <c r="O30" s="17"/>
      <c r="P30" s="73"/>
    </row>
    <row r="31" spans="1:16">
      <c r="A31" s="1146"/>
      <c r="B31" s="1158" t="s">
        <v>2198</v>
      </c>
      <c r="C31" s="17"/>
      <c r="D31" s="17"/>
      <c r="E31" s="17"/>
      <c r="F31" s="17"/>
      <c r="G31" s="73"/>
      <c r="H31" s="72"/>
      <c r="I31" s="17" t="s">
        <v>2199</v>
      </c>
      <c r="J31" s="17"/>
      <c r="K31" s="17"/>
      <c r="L31" s="17"/>
      <c r="M31" s="17"/>
      <c r="N31" s="17"/>
      <c r="O31" s="17"/>
      <c r="P31" s="73"/>
    </row>
    <row r="32" spans="1:16">
      <c r="A32" s="1146"/>
      <c r="B32" s="1159" t="s">
        <v>4051</v>
      </c>
      <c r="C32" s="17"/>
      <c r="D32" s="17"/>
      <c r="E32" s="17"/>
      <c r="F32" s="17"/>
      <c r="G32" s="73"/>
      <c r="H32" s="72" t="s">
        <v>2200</v>
      </c>
      <c r="I32" s="17" t="s">
        <v>2201</v>
      </c>
      <c r="J32" s="17"/>
      <c r="K32" s="17"/>
      <c r="L32" s="17"/>
      <c r="M32" s="17"/>
      <c r="N32" s="17"/>
      <c r="O32" s="17"/>
      <c r="P32" s="73"/>
    </row>
    <row r="33" spans="1:16">
      <c r="A33" s="1146"/>
      <c r="B33" s="1158" t="s">
        <v>2202</v>
      </c>
      <c r="C33" s="17"/>
      <c r="D33" s="17"/>
      <c r="E33" s="17"/>
      <c r="F33" s="17"/>
      <c r="G33" s="73"/>
      <c r="H33" s="72"/>
      <c r="I33" s="17" t="s">
        <v>2203</v>
      </c>
      <c r="J33" s="17"/>
      <c r="K33" s="17"/>
      <c r="L33" s="17"/>
      <c r="M33" s="17"/>
      <c r="N33" s="17"/>
      <c r="O33" s="17"/>
      <c r="P33" s="73"/>
    </row>
    <row r="34" spans="1:16">
      <c r="A34" s="1146"/>
      <c r="B34" s="1158" t="s">
        <v>2204</v>
      </c>
      <c r="C34" s="17"/>
      <c r="D34" s="17"/>
      <c r="E34" s="17"/>
      <c r="F34" s="17"/>
      <c r="G34" s="73"/>
      <c r="H34" s="72"/>
      <c r="I34" s="17" t="s">
        <v>2205</v>
      </c>
      <c r="J34" s="17"/>
      <c r="K34" s="17"/>
      <c r="L34" s="17"/>
      <c r="M34" s="17"/>
      <c r="N34" s="17"/>
      <c r="O34" s="17"/>
      <c r="P34" s="73"/>
    </row>
    <row r="35" spans="1:16">
      <c r="A35" s="1146"/>
      <c r="B35" s="17" t="s">
        <v>2206</v>
      </c>
      <c r="C35" s="17"/>
      <c r="D35" s="17"/>
      <c r="E35" s="17"/>
      <c r="F35" s="17"/>
      <c r="G35" s="73"/>
      <c r="H35" s="72"/>
      <c r="I35" s="17" t="s">
        <v>2207</v>
      </c>
      <c r="J35" s="17"/>
      <c r="K35" s="17"/>
      <c r="L35" s="17"/>
      <c r="M35" s="17"/>
      <c r="N35" s="17"/>
      <c r="O35" s="17"/>
      <c r="P35" s="73"/>
    </row>
    <row r="36" spans="1:16">
      <c r="A36" s="1146"/>
      <c r="B36" s="17"/>
      <c r="C36" s="17"/>
      <c r="D36" s="17"/>
      <c r="E36" s="17"/>
      <c r="F36" s="17"/>
      <c r="G36" s="73"/>
      <c r="H36" s="72" t="s">
        <v>2208</v>
      </c>
      <c r="I36" s="17" t="s">
        <v>2209</v>
      </c>
      <c r="J36" s="17"/>
      <c r="K36" s="17"/>
      <c r="L36" s="17"/>
      <c r="M36" s="17"/>
      <c r="N36" s="17"/>
      <c r="O36" s="17"/>
      <c r="P36" s="73"/>
    </row>
    <row r="37" spans="1:16">
      <c r="A37" s="412"/>
      <c r="B37" s="89"/>
      <c r="C37" s="84"/>
      <c r="D37" s="82"/>
      <c r="E37" s="82"/>
      <c r="F37" s="316" t="s">
        <v>4052</v>
      </c>
      <c r="G37" s="317"/>
      <c r="H37" s="413"/>
      <c r="I37" s="445"/>
      <c r="J37" s="265" t="s">
        <v>2210</v>
      </c>
      <c r="K37" s="622"/>
      <c r="L37" s="265" t="s">
        <v>2211</v>
      </c>
      <c r="M37" s="265"/>
      <c r="N37" s="265"/>
      <c r="O37" s="265"/>
      <c r="P37" s="317"/>
    </row>
    <row r="38" spans="1:16">
      <c r="A38" s="333"/>
      <c r="B38" s="348" t="s">
        <v>2212</v>
      </c>
      <c r="C38" s="81"/>
      <c r="D38" s="348" t="s">
        <v>2213</v>
      </c>
      <c r="E38" s="348" t="s">
        <v>4056</v>
      </c>
      <c r="F38" s="348" t="s">
        <v>4056</v>
      </c>
      <c r="G38" s="483" t="s">
        <v>4056</v>
      </c>
      <c r="H38" s="72"/>
      <c r="I38" s="81"/>
      <c r="J38" s="81" t="s">
        <v>2025</v>
      </c>
      <c r="K38" s="81"/>
      <c r="L38" s="348" t="s">
        <v>2214</v>
      </c>
      <c r="M38" s="348" t="s">
        <v>2215</v>
      </c>
      <c r="N38" s="347" t="s">
        <v>2656</v>
      </c>
      <c r="O38" s="98"/>
      <c r="P38" s="83"/>
    </row>
    <row r="39" spans="1:16">
      <c r="A39" s="333"/>
      <c r="B39" s="348" t="s">
        <v>2216</v>
      </c>
      <c r="C39" s="348" t="s">
        <v>4058</v>
      </c>
      <c r="D39" s="348" t="s">
        <v>4059</v>
      </c>
      <c r="E39" s="348" t="s">
        <v>4060</v>
      </c>
      <c r="F39" s="348" t="s">
        <v>4061</v>
      </c>
      <c r="G39" s="483" t="s">
        <v>4061</v>
      </c>
      <c r="H39" s="380" t="s">
        <v>4062</v>
      </c>
      <c r="I39" s="489"/>
      <c r="J39" s="348" t="s">
        <v>4062</v>
      </c>
      <c r="K39" s="348" t="s">
        <v>4062</v>
      </c>
      <c r="L39" s="348" t="s">
        <v>614</v>
      </c>
      <c r="M39" s="348" t="s">
        <v>614</v>
      </c>
      <c r="N39" s="347" t="s">
        <v>614</v>
      </c>
      <c r="O39" s="346" t="s">
        <v>2217</v>
      </c>
      <c r="P39" s="271" t="s">
        <v>2218</v>
      </c>
    </row>
    <row r="40" spans="1:16">
      <c r="A40" s="333" t="s">
        <v>1964</v>
      </c>
      <c r="B40" s="348" t="s">
        <v>2219</v>
      </c>
      <c r="C40" s="348" t="s">
        <v>4068</v>
      </c>
      <c r="D40" s="348" t="s">
        <v>4069</v>
      </c>
      <c r="E40" s="348" t="s">
        <v>2214</v>
      </c>
      <c r="F40" s="348" t="s">
        <v>4071</v>
      </c>
      <c r="G40" s="483" t="s">
        <v>4072</v>
      </c>
      <c r="H40" s="380" t="s">
        <v>2220</v>
      </c>
      <c r="I40" s="489"/>
      <c r="J40" s="348" t="s">
        <v>2221</v>
      </c>
      <c r="K40" s="348" t="s">
        <v>2222</v>
      </c>
      <c r="L40" s="348" t="s">
        <v>4074</v>
      </c>
      <c r="M40" s="348" t="s">
        <v>4074</v>
      </c>
      <c r="N40" s="347" t="s">
        <v>4074</v>
      </c>
      <c r="O40" s="346" t="s">
        <v>2223</v>
      </c>
      <c r="P40" s="271" t="s">
        <v>1967</v>
      </c>
    </row>
    <row r="41" spans="1:16">
      <c r="A41" s="334" t="s">
        <v>1967</v>
      </c>
      <c r="B41" s="491" t="s">
        <v>3423</v>
      </c>
      <c r="C41" s="491" t="s">
        <v>3424</v>
      </c>
      <c r="D41" s="491" t="s">
        <v>3425</v>
      </c>
      <c r="E41" s="491" t="s">
        <v>3426</v>
      </c>
      <c r="F41" s="491" t="s">
        <v>2672</v>
      </c>
      <c r="G41" s="621" t="s">
        <v>2673</v>
      </c>
      <c r="H41" s="74" t="s">
        <v>2224</v>
      </c>
      <c r="I41" s="118"/>
      <c r="J41" s="118" t="s">
        <v>2225</v>
      </c>
      <c r="K41" s="491" t="s">
        <v>2676</v>
      </c>
      <c r="L41" s="491" t="s">
        <v>2677</v>
      </c>
      <c r="M41" s="491" t="s">
        <v>2678</v>
      </c>
      <c r="N41" s="800" t="s">
        <v>2679</v>
      </c>
      <c r="O41" s="398" t="s">
        <v>218</v>
      </c>
      <c r="P41" s="274"/>
    </row>
    <row r="42" spans="1:16">
      <c r="A42" s="334">
        <v>1</v>
      </c>
      <c r="B42" s="118" t="s">
        <v>4739</v>
      </c>
      <c r="C42" s="118" t="s">
        <v>2025</v>
      </c>
      <c r="D42" s="118" t="s">
        <v>4740</v>
      </c>
      <c r="E42" s="118" t="s">
        <v>2025</v>
      </c>
      <c r="F42" s="118" t="s">
        <v>2025</v>
      </c>
      <c r="G42" s="76" t="s">
        <v>2025</v>
      </c>
      <c r="H42" s="562" t="s">
        <v>2025</v>
      </c>
      <c r="I42" s="550"/>
      <c r="J42" s="550" t="s">
        <v>2025</v>
      </c>
      <c r="K42" s="550"/>
      <c r="L42" s="393" t="s">
        <v>2025</v>
      </c>
      <c r="M42" s="393" t="s">
        <v>2025</v>
      </c>
      <c r="N42" s="393" t="s">
        <v>2025</v>
      </c>
      <c r="O42" s="548">
        <f t="shared" ref="O42:O54" si="0">SUM(L42:N42)</f>
        <v>0</v>
      </c>
      <c r="P42" s="274">
        <v>1</v>
      </c>
    </row>
    <row r="43" spans="1:16">
      <c r="A43" s="334">
        <v>2</v>
      </c>
      <c r="B43" s="118" t="s">
        <v>4741</v>
      </c>
      <c r="C43" s="118" t="s">
        <v>4747</v>
      </c>
      <c r="D43" s="118"/>
      <c r="E43" s="118"/>
      <c r="F43" s="118"/>
      <c r="G43" s="76"/>
      <c r="H43" s="562"/>
      <c r="I43" s="550"/>
      <c r="J43" s="550"/>
      <c r="K43" s="550"/>
      <c r="L43" s="550" t="s">
        <v>2025</v>
      </c>
      <c r="M43" s="550"/>
      <c r="N43" s="550"/>
      <c r="O43" s="551">
        <f t="shared" si="0"/>
        <v>0</v>
      </c>
      <c r="P43" s="274">
        <v>2</v>
      </c>
    </row>
    <row r="44" spans="1:16">
      <c r="A44" s="334">
        <v>3</v>
      </c>
      <c r="B44" s="118" t="s">
        <v>4742</v>
      </c>
      <c r="C44" s="118" t="s">
        <v>4748</v>
      </c>
      <c r="D44" s="118"/>
      <c r="E44" s="118"/>
      <c r="F44" s="118"/>
      <c r="G44" s="76"/>
      <c r="H44" s="562"/>
      <c r="I44" s="550">
        <v>3356</v>
      </c>
      <c r="J44" s="550"/>
      <c r="K44" s="550"/>
      <c r="L44" s="550"/>
      <c r="M44" s="550">
        <v>393663</v>
      </c>
      <c r="N44" s="550"/>
      <c r="O44" s="551">
        <f t="shared" si="0"/>
        <v>393663</v>
      </c>
      <c r="P44" s="274">
        <v>3</v>
      </c>
    </row>
    <row r="45" spans="1:16">
      <c r="A45" s="334">
        <v>4</v>
      </c>
      <c r="B45" s="118" t="s">
        <v>4743</v>
      </c>
      <c r="C45" s="118" t="s">
        <v>4747</v>
      </c>
      <c r="D45" s="118"/>
      <c r="E45" s="118"/>
      <c r="F45" s="118"/>
      <c r="G45" s="76"/>
      <c r="H45" s="562"/>
      <c r="I45" s="550"/>
      <c r="J45" s="550"/>
      <c r="K45" s="550"/>
      <c r="L45" s="550"/>
      <c r="M45" s="550"/>
      <c r="N45" s="550"/>
      <c r="O45" s="551">
        <f t="shared" si="0"/>
        <v>0</v>
      </c>
      <c r="P45" s="320">
        <v>4</v>
      </c>
    </row>
    <row r="46" spans="1:16">
      <c r="A46" s="334">
        <v>5</v>
      </c>
      <c r="B46" s="118" t="s">
        <v>4744</v>
      </c>
      <c r="C46" s="118" t="s">
        <v>4748</v>
      </c>
      <c r="D46" s="118"/>
      <c r="E46" s="118"/>
      <c r="F46" s="118"/>
      <c r="G46" s="76"/>
      <c r="H46" s="562"/>
      <c r="I46" s="550">
        <v>104</v>
      </c>
      <c r="J46" s="550"/>
      <c r="K46" s="550"/>
      <c r="L46" s="550"/>
      <c r="M46" s="550">
        <v>16771</v>
      </c>
      <c r="N46" s="550"/>
      <c r="O46" s="551">
        <f t="shared" si="0"/>
        <v>16771</v>
      </c>
      <c r="P46" s="274">
        <v>5</v>
      </c>
    </row>
    <row r="47" spans="1:16">
      <c r="A47" s="334">
        <v>6</v>
      </c>
      <c r="B47" s="118" t="s">
        <v>4745</v>
      </c>
      <c r="C47" s="118" t="s">
        <v>4747</v>
      </c>
      <c r="D47" s="118"/>
      <c r="E47" s="118"/>
      <c r="F47" s="118"/>
      <c r="G47" s="76"/>
      <c r="H47" s="562"/>
      <c r="I47" s="550">
        <v>40</v>
      </c>
      <c r="J47" s="550"/>
      <c r="K47" s="550"/>
      <c r="L47" s="550"/>
      <c r="M47" s="550">
        <v>6452</v>
      </c>
      <c r="N47" s="550"/>
      <c r="O47" s="551">
        <f t="shared" si="0"/>
        <v>6452</v>
      </c>
      <c r="P47" s="274">
        <v>6</v>
      </c>
    </row>
    <row r="48" spans="1:16">
      <c r="A48" s="334">
        <v>7</v>
      </c>
      <c r="B48" s="118" t="s">
        <v>4746</v>
      </c>
      <c r="C48" s="118" t="s">
        <v>4748</v>
      </c>
      <c r="D48" s="118"/>
      <c r="E48" s="118"/>
      <c r="F48" s="118"/>
      <c r="G48" s="76"/>
      <c r="H48" s="562"/>
      <c r="I48" s="550">
        <v>9</v>
      </c>
      <c r="J48" s="550"/>
      <c r="K48" s="550"/>
      <c r="L48" s="550"/>
      <c r="M48" s="550">
        <v>191</v>
      </c>
      <c r="N48" s="550"/>
      <c r="O48" s="551">
        <f t="shared" si="0"/>
        <v>191</v>
      </c>
      <c r="P48" s="274">
        <v>7</v>
      </c>
    </row>
    <row r="49" spans="1:16">
      <c r="A49" s="334">
        <v>8</v>
      </c>
      <c r="B49" s="118"/>
      <c r="C49" s="118"/>
      <c r="D49" s="118"/>
      <c r="E49" s="118"/>
      <c r="F49" s="118"/>
      <c r="G49" s="76"/>
      <c r="H49" s="562"/>
      <c r="I49" s="550"/>
      <c r="J49" s="550"/>
      <c r="K49" s="550"/>
      <c r="L49" s="550"/>
      <c r="M49" s="550"/>
      <c r="N49" s="550"/>
      <c r="O49" s="551">
        <f t="shared" si="0"/>
        <v>0</v>
      </c>
      <c r="P49" s="274">
        <v>8</v>
      </c>
    </row>
    <row r="50" spans="1:16">
      <c r="A50" s="334">
        <v>9</v>
      </c>
      <c r="B50" s="118"/>
      <c r="C50" s="118"/>
      <c r="D50" s="118"/>
      <c r="E50" s="118"/>
      <c r="F50" s="118"/>
      <c r="G50" s="76"/>
      <c r="H50" s="562"/>
      <c r="I50" s="550"/>
      <c r="J50" s="550"/>
      <c r="K50" s="550"/>
      <c r="L50" s="550"/>
      <c r="M50" s="550"/>
      <c r="N50" s="550"/>
      <c r="O50" s="551">
        <f t="shared" si="0"/>
        <v>0</v>
      </c>
      <c r="P50" s="274">
        <v>9</v>
      </c>
    </row>
    <row r="51" spans="1:16">
      <c r="A51" s="334">
        <v>10</v>
      </c>
      <c r="B51" s="118"/>
      <c r="C51" s="118"/>
      <c r="D51" s="118"/>
      <c r="E51" s="118"/>
      <c r="F51" s="118"/>
      <c r="G51" s="76"/>
      <c r="H51" s="562"/>
      <c r="I51" s="550"/>
      <c r="J51" s="550"/>
      <c r="K51" s="550"/>
      <c r="L51" s="550"/>
      <c r="M51" s="550"/>
      <c r="N51" s="550"/>
      <c r="O51" s="551">
        <f t="shared" si="0"/>
        <v>0</v>
      </c>
      <c r="P51" s="274">
        <v>10</v>
      </c>
    </row>
    <row r="52" spans="1:16">
      <c r="A52" s="334">
        <v>11</v>
      </c>
      <c r="B52" s="118"/>
      <c r="C52" s="118"/>
      <c r="D52" s="118"/>
      <c r="E52" s="118"/>
      <c r="F52" s="118"/>
      <c r="G52" s="76"/>
      <c r="H52" s="562"/>
      <c r="I52" s="550"/>
      <c r="J52" s="550"/>
      <c r="K52" s="550"/>
      <c r="L52" s="550"/>
      <c r="M52" s="550"/>
      <c r="N52" s="550"/>
      <c r="O52" s="551">
        <f t="shared" si="0"/>
        <v>0</v>
      </c>
      <c r="P52" s="274">
        <v>11</v>
      </c>
    </row>
    <row r="53" spans="1:16">
      <c r="A53" s="334">
        <v>12</v>
      </c>
      <c r="B53" s="118"/>
      <c r="C53" s="118"/>
      <c r="D53" s="118"/>
      <c r="E53" s="118"/>
      <c r="F53" s="118"/>
      <c r="G53" s="76"/>
      <c r="H53" s="562"/>
      <c r="I53" s="550"/>
      <c r="J53" s="550"/>
      <c r="K53" s="550"/>
      <c r="L53" s="550"/>
      <c r="M53" s="550"/>
      <c r="N53" s="550">
        <v>-7097370</v>
      </c>
      <c r="O53" s="551">
        <f t="shared" si="0"/>
        <v>-7097370</v>
      </c>
      <c r="P53" s="274">
        <v>12</v>
      </c>
    </row>
    <row r="54" spans="1:16">
      <c r="A54" s="334">
        <v>13</v>
      </c>
      <c r="B54" s="118" t="s">
        <v>1349</v>
      </c>
      <c r="C54" s="118"/>
      <c r="D54" s="118"/>
      <c r="E54" s="118"/>
      <c r="F54" s="118"/>
      <c r="G54" s="76"/>
      <c r="H54" s="562"/>
      <c r="I54" s="550">
        <v>2638259</v>
      </c>
      <c r="J54" s="550"/>
      <c r="K54" s="550"/>
      <c r="L54" s="550"/>
      <c r="M54" s="550">
        <v>237418459</v>
      </c>
      <c r="N54" s="550"/>
      <c r="O54" s="551">
        <f t="shared" si="0"/>
        <v>237418459</v>
      </c>
      <c r="P54" s="274">
        <v>13</v>
      </c>
    </row>
    <row r="55" spans="1:16" ht="15.75" thickBot="1">
      <c r="A55" s="341">
        <v>14</v>
      </c>
      <c r="B55" s="801" t="s">
        <v>2657</v>
      </c>
      <c r="C55" s="623"/>
      <c r="D55" s="623"/>
      <c r="E55" s="623"/>
      <c r="F55" s="623"/>
      <c r="G55" s="624"/>
      <c r="H55" s="559"/>
      <c r="I55" s="625">
        <f t="shared" ref="I55:O55" si="1">SUM(I42:I54)</f>
        <v>2641768</v>
      </c>
      <c r="J55" s="625">
        <f t="shared" si="1"/>
        <v>0</v>
      </c>
      <c r="K55" s="625">
        <f t="shared" si="1"/>
        <v>0</v>
      </c>
      <c r="L55" s="510">
        <f t="shared" si="1"/>
        <v>0</v>
      </c>
      <c r="M55" s="510">
        <f t="shared" si="1"/>
        <v>237835536</v>
      </c>
      <c r="N55" s="510">
        <f t="shared" si="1"/>
        <v>-7097370</v>
      </c>
      <c r="O55" s="510">
        <f t="shared" si="1"/>
        <v>230738166</v>
      </c>
      <c r="P55" s="312">
        <v>14</v>
      </c>
    </row>
    <row r="56" spans="1:16">
      <c r="A56" s="69"/>
      <c r="B56" s="69"/>
      <c r="C56" s="69"/>
      <c r="D56" s="69"/>
      <c r="E56" s="69"/>
      <c r="F56" s="69"/>
      <c r="G56" s="69"/>
    </row>
    <row r="57" spans="1:16">
      <c r="A57" s="474" t="s">
        <v>2226</v>
      </c>
      <c r="B57" s="474"/>
      <c r="C57" s="69"/>
      <c r="D57" s="69"/>
      <c r="E57" s="69"/>
      <c r="F57" s="69"/>
      <c r="G57" s="69"/>
      <c r="H57" s="17" t="str">
        <f>A57</f>
        <v>FERC FORM NO.1 (REVISED 12-90) NYPSC Modified-96</v>
      </c>
    </row>
    <row r="58" spans="1:16">
      <c r="A58" s="69" t="s">
        <v>2227</v>
      </c>
      <c r="B58" s="69"/>
      <c r="C58" s="69"/>
      <c r="D58" s="69"/>
      <c r="E58" s="69"/>
      <c r="F58" s="69"/>
      <c r="G58" s="69"/>
      <c r="H58" s="69" t="s">
        <v>2228</v>
      </c>
      <c r="I58" s="69"/>
      <c r="J58" s="69"/>
      <c r="K58" s="69"/>
      <c r="L58" s="69"/>
      <c r="M58" s="69"/>
      <c r="N58" s="69"/>
      <c r="O58" s="69"/>
      <c r="P58" s="69"/>
    </row>
    <row r="59" spans="1:16" ht="18">
      <c r="A59" s="482" t="s">
        <v>506</v>
      </c>
      <c r="B59" s="1084"/>
      <c r="C59" s="1084"/>
      <c r="D59" s="1084"/>
      <c r="E59" s="1084"/>
      <c r="F59" s="1084"/>
      <c r="G59" s="1084"/>
    </row>
    <row r="60" spans="1:16" ht="15.75">
      <c r="A60" s="1083"/>
      <c r="B60" s="115"/>
    </row>
    <row r="61" spans="1:16" ht="16.5" thickBot="1">
      <c r="A61" s="1152" t="str">
        <f>'Data Sheet'!$C$25</f>
        <v>Central Hudson Gas &amp; Electric</v>
      </c>
      <c r="B61" s="1083"/>
      <c r="C61" s="1083"/>
      <c r="D61" s="1083"/>
      <c r="E61" s="1142" t="str">
        <f>'Data Sheet'!$C$40</f>
        <v>4/15/2015</v>
      </c>
      <c r="F61" s="1083"/>
      <c r="G61" s="1083" t="str">
        <f>'Data Sheet'!$C$38</f>
        <v>12/31/14</v>
      </c>
      <c r="H61" s="1152" t="str">
        <f>'Data Sheet'!$C$25</f>
        <v>Central Hudson Gas &amp; Electric</v>
      </c>
      <c r="I61" s="1083"/>
      <c r="J61" s="1083"/>
      <c r="K61" s="1083"/>
      <c r="L61" s="1083"/>
      <c r="M61" s="1083"/>
      <c r="N61" s="1142" t="str">
        <f>'Data Sheet'!$C$40</f>
        <v>4/15/2015</v>
      </c>
      <c r="O61" t="str">
        <f>'Data Sheet'!$C$38</f>
        <v>12/31/14</v>
      </c>
    </row>
    <row r="62" spans="1:16">
      <c r="A62" s="1085"/>
      <c r="B62" s="1086"/>
      <c r="C62" s="1086"/>
      <c r="D62" s="1086"/>
      <c r="E62" s="1086"/>
      <c r="F62" s="1086"/>
      <c r="G62" s="1143"/>
      <c r="H62" s="1085"/>
      <c r="I62" s="1086"/>
      <c r="J62" s="1086"/>
      <c r="K62" s="1086"/>
      <c r="L62" s="1086"/>
      <c r="M62" s="1086"/>
      <c r="N62" s="1086"/>
      <c r="O62" s="1086"/>
      <c r="P62" s="1143"/>
    </row>
    <row r="63" spans="1:16">
      <c r="A63" s="380" t="s">
        <v>4172</v>
      </c>
      <c r="B63" s="69"/>
      <c r="C63" s="69"/>
      <c r="D63" s="69"/>
      <c r="E63" s="69"/>
      <c r="F63" s="69"/>
      <c r="G63" s="1145"/>
      <c r="H63" s="380" t="s">
        <v>4173</v>
      </c>
      <c r="I63" s="69"/>
      <c r="J63" s="69"/>
      <c r="K63" s="69"/>
      <c r="L63" s="69"/>
      <c r="M63" s="69"/>
      <c r="N63" s="69"/>
      <c r="O63" s="69"/>
      <c r="P63" s="73"/>
    </row>
    <row r="64" spans="1:16">
      <c r="A64" s="380" t="s">
        <v>4174</v>
      </c>
      <c r="B64" s="69"/>
      <c r="C64" s="69"/>
      <c r="D64" s="69"/>
      <c r="E64" s="69"/>
      <c r="F64" s="69"/>
      <c r="G64" s="1145"/>
      <c r="H64" s="380" t="s">
        <v>4175</v>
      </c>
      <c r="I64" s="69"/>
      <c r="J64" s="69"/>
      <c r="K64" s="69"/>
      <c r="L64" s="69"/>
      <c r="M64" s="69"/>
      <c r="N64" s="69"/>
      <c r="O64" s="69"/>
      <c r="P64" s="73"/>
    </row>
    <row r="65" spans="1:16">
      <c r="A65" s="1097"/>
      <c r="B65" s="1098"/>
      <c r="C65" s="1098"/>
      <c r="D65" s="1098"/>
      <c r="E65" s="1098"/>
      <c r="F65" s="1098"/>
      <c r="G65" s="1161"/>
      <c r="H65" s="1146"/>
      <c r="I65" s="1098"/>
      <c r="J65" s="1098"/>
      <c r="K65" s="1098"/>
      <c r="L65" s="1098"/>
      <c r="M65" s="1098"/>
      <c r="N65" s="1098"/>
      <c r="O65" s="1098"/>
      <c r="P65" s="1161"/>
    </row>
    <row r="66" spans="1:16">
      <c r="A66" s="412"/>
      <c r="B66" s="89"/>
      <c r="C66" s="84"/>
      <c r="D66" s="82"/>
      <c r="E66" s="82"/>
      <c r="F66" s="316" t="s">
        <v>4052</v>
      </c>
      <c r="G66" s="317"/>
      <c r="H66" s="413"/>
      <c r="I66" s="445"/>
      <c r="J66" s="265" t="s">
        <v>2210</v>
      </c>
      <c r="K66" s="622"/>
      <c r="L66" s="265" t="s">
        <v>2211</v>
      </c>
      <c r="M66" s="265"/>
      <c r="N66" s="265"/>
      <c r="O66" s="265"/>
      <c r="P66" s="317"/>
    </row>
    <row r="67" spans="1:16">
      <c r="A67" s="333"/>
      <c r="B67" s="348" t="s">
        <v>2212</v>
      </c>
      <c r="C67" s="81"/>
      <c r="D67" s="348" t="s">
        <v>2213</v>
      </c>
      <c r="E67" s="348" t="s">
        <v>4056</v>
      </c>
      <c r="F67" s="348" t="s">
        <v>4056</v>
      </c>
      <c r="G67" s="483" t="s">
        <v>4056</v>
      </c>
      <c r="H67" s="72"/>
      <c r="I67" s="81"/>
      <c r="J67" s="81" t="s">
        <v>2025</v>
      </c>
      <c r="K67" s="81"/>
      <c r="L67" s="348" t="s">
        <v>2214</v>
      </c>
      <c r="M67" s="348" t="s">
        <v>2215</v>
      </c>
      <c r="N67" s="347" t="s">
        <v>2656</v>
      </c>
      <c r="O67" s="98"/>
      <c r="P67" s="83"/>
    </row>
    <row r="68" spans="1:16">
      <c r="A68" s="333"/>
      <c r="B68" s="348" t="s">
        <v>2216</v>
      </c>
      <c r="C68" s="348" t="s">
        <v>4058</v>
      </c>
      <c r="D68" s="348" t="s">
        <v>4059</v>
      </c>
      <c r="E68" s="348" t="s">
        <v>4060</v>
      </c>
      <c r="F68" s="348" t="s">
        <v>4061</v>
      </c>
      <c r="G68" s="483" t="s">
        <v>4061</v>
      </c>
      <c r="H68" s="380" t="s">
        <v>4062</v>
      </c>
      <c r="I68" s="489"/>
      <c r="J68" s="348" t="s">
        <v>4062</v>
      </c>
      <c r="K68" s="348" t="s">
        <v>4062</v>
      </c>
      <c r="L68" s="348" t="s">
        <v>614</v>
      </c>
      <c r="M68" s="348" t="s">
        <v>614</v>
      </c>
      <c r="N68" s="347" t="s">
        <v>614</v>
      </c>
      <c r="O68" s="346" t="s">
        <v>2217</v>
      </c>
      <c r="P68" s="271" t="s">
        <v>2218</v>
      </c>
    </row>
    <row r="69" spans="1:16">
      <c r="A69" s="333" t="s">
        <v>1964</v>
      </c>
      <c r="B69" s="348" t="s">
        <v>2219</v>
      </c>
      <c r="C69" s="348" t="s">
        <v>4068</v>
      </c>
      <c r="D69" s="348" t="s">
        <v>4069</v>
      </c>
      <c r="E69" s="348" t="s">
        <v>2214</v>
      </c>
      <c r="F69" s="348" t="s">
        <v>4071</v>
      </c>
      <c r="G69" s="483" t="s">
        <v>4072</v>
      </c>
      <c r="H69" s="380" t="s">
        <v>2220</v>
      </c>
      <c r="I69" s="489"/>
      <c r="J69" s="348" t="s">
        <v>2221</v>
      </c>
      <c r="K69" s="348" t="s">
        <v>2222</v>
      </c>
      <c r="L69" s="348" t="s">
        <v>4074</v>
      </c>
      <c r="M69" s="348" t="s">
        <v>4074</v>
      </c>
      <c r="N69" s="347" t="s">
        <v>4074</v>
      </c>
      <c r="O69" s="346" t="s">
        <v>2223</v>
      </c>
      <c r="P69" s="271" t="s">
        <v>1967</v>
      </c>
    </row>
    <row r="70" spans="1:16">
      <c r="A70" s="334" t="s">
        <v>1967</v>
      </c>
      <c r="B70" s="491" t="s">
        <v>3423</v>
      </c>
      <c r="C70" s="491" t="s">
        <v>3424</v>
      </c>
      <c r="D70" s="491" t="s">
        <v>3425</v>
      </c>
      <c r="E70" s="491" t="s">
        <v>3426</v>
      </c>
      <c r="F70" s="491" t="s">
        <v>2672</v>
      </c>
      <c r="G70" s="621" t="s">
        <v>2673</v>
      </c>
      <c r="H70" s="74" t="s">
        <v>2224</v>
      </c>
      <c r="I70" s="118"/>
      <c r="J70" s="118" t="s">
        <v>2225</v>
      </c>
      <c r="K70" s="491" t="s">
        <v>2676</v>
      </c>
      <c r="L70" s="491" t="s">
        <v>2677</v>
      </c>
      <c r="M70" s="491" t="s">
        <v>2678</v>
      </c>
      <c r="N70" s="800" t="s">
        <v>2679</v>
      </c>
      <c r="O70" s="398" t="s">
        <v>218</v>
      </c>
      <c r="P70" s="274"/>
    </row>
    <row r="71" spans="1:16">
      <c r="A71" s="334">
        <v>1</v>
      </c>
      <c r="B71" s="118" t="s">
        <v>4749</v>
      </c>
      <c r="C71" s="118" t="s">
        <v>4771</v>
      </c>
      <c r="D71" s="118" t="s">
        <v>2025</v>
      </c>
      <c r="E71" s="118" t="s">
        <v>2025</v>
      </c>
      <c r="F71" s="118" t="s">
        <v>2025</v>
      </c>
      <c r="G71" s="76" t="s">
        <v>2025</v>
      </c>
      <c r="H71" s="562" t="s">
        <v>2025</v>
      </c>
      <c r="I71" s="550"/>
      <c r="J71" s="550" t="s">
        <v>2025</v>
      </c>
      <c r="K71" s="550"/>
      <c r="L71" s="393" t="s">
        <v>2025</v>
      </c>
      <c r="M71" s="393" t="s">
        <v>2025</v>
      </c>
      <c r="N71" s="393" t="s">
        <v>2025</v>
      </c>
      <c r="O71" s="548">
        <f t="shared" ref="O71:O119" si="2">SUM(L71:N71)</f>
        <v>0</v>
      </c>
      <c r="P71" s="274">
        <v>1</v>
      </c>
    </row>
    <row r="72" spans="1:16">
      <c r="A72" s="334">
        <v>2</v>
      </c>
      <c r="B72" s="118" t="s">
        <v>4750</v>
      </c>
      <c r="C72" s="118" t="s">
        <v>4771</v>
      </c>
      <c r="D72" s="118"/>
      <c r="E72" s="118"/>
      <c r="F72" s="118"/>
      <c r="G72" s="76"/>
      <c r="H72" s="562"/>
      <c r="I72" s="550"/>
      <c r="J72" s="550"/>
      <c r="K72" s="550"/>
      <c r="L72" s="550" t="s">
        <v>2025</v>
      </c>
      <c r="M72" s="550">
        <v>1670000</v>
      </c>
      <c r="N72" s="550"/>
      <c r="O72" s="551">
        <f t="shared" si="2"/>
        <v>1670000</v>
      </c>
      <c r="P72" s="274">
        <v>2</v>
      </c>
    </row>
    <row r="73" spans="1:16">
      <c r="A73" s="334">
        <v>3</v>
      </c>
      <c r="B73" s="118" t="s">
        <v>4751</v>
      </c>
      <c r="C73" s="118" t="s">
        <v>4771</v>
      </c>
      <c r="D73" s="118"/>
      <c r="E73" s="118"/>
      <c r="F73" s="118"/>
      <c r="G73" s="76"/>
      <c r="H73" s="562"/>
      <c r="I73" s="550"/>
      <c r="J73" s="550"/>
      <c r="K73" s="550"/>
      <c r="L73" s="550"/>
      <c r="M73" s="550">
        <v>-3420566</v>
      </c>
      <c r="N73" s="550"/>
      <c r="O73" s="551">
        <f t="shared" si="2"/>
        <v>-3420566</v>
      </c>
      <c r="P73" s="274">
        <v>3</v>
      </c>
    </row>
    <row r="74" spans="1:16">
      <c r="A74" s="334">
        <v>4</v>
      </c>
      <c r="B74" s="118" t="s">
        <v>4752</v>
      </c>
      <c r="C74" s="118" t="s">
        <v>4771</v>
      </c>
      <c r="D74" s="118"/>
      <c r="E74" s="118"/>
      <c r="F74" s="118"/>
      <c r="G74" s="76"/>
      <c r="H74" s="562"/>
      <c r="I74" s="550"/>
      <c r="J74" s="550"/>
      <c r="K74" s="550"/>
      <c r="L74" s="550"/>
      <c r="M74" s="550">
        <v>-6687879</v>
      </c>
      <c r="N74" s="550"/>
      <c r="O74" s="551">
        <f t="shared" si="2"/>
        <v>-6687879</v>
      </c>
      <c r="P74" s="274">
        <v>4</v>
      </c>
    </row>
    <row r="75" spans="1:16">
      <c r="A75" s="334">
        <v>5</v>
      </c>
      <c r="B75" s="118" t="s">
        <v>4753</v>
      </c>
      <c r="C75" s="118" t="s">
        <v>4771</v>
      </c>
      <c r="D75" s="118"/>
      <c r="E75" s="118"/>
      <c r="F75" s="118"/>
      <c r="G75" s="76"/>
      <c r="H75" s="562"/>
      <c r="I75" s="550">
        <v>43086</v>
      </c>
      <c r="J75" s="550"/>
      <c r="K75" s="550"/>
      <c r="L75" s="550"/>
      <c r="M75" s="550">
        <v>3173770</v>
      </c>
      <c r="N75" s="550"/>
      <c r="O75" s="551">
        <f t="shared" si="2"/>
        <v>3173770</v>
      </c>
      <c r="P75" s="274">
        <v>5</v>
      </c>
    </row>
    <row r="76" spans="1:16">
      <c r="A76" s="334">
        <v>6</v>
      </c>
      <c r="B76" s="118" t="s">
        <v>4776</v>
      </c>
      <c r="C76" s="118" t="s">
        <v>4771</v>
      </c>
      <c r="D76" s="118"/>
      <c r="E76" s="118"/>
      <c r="F76" s="118"/>
      <c r="G76" s="76"/>
      <c r="H76" s="562"/>
      <c r="I76" s="550">
        <v>17</v>
      </c>
      <c r="J76" s="550"/>
      <c r="K76" s="550"/>
      <c r="L76" s="550"/>
      <c r="M76" s="550">
        <v>-279065</v>
      </c>
      <c r="N76" s="550"/>
      <c r="O76" s="551">
        <f t="shared" si="2"/>
        <v>-279065</v>
      </c>
      <c r="P76" s="274">
        <v>6</v>
      </c>
    </row>
    <row r="77" spans="1:16">
      <c r="A77" s="334">
        <v>7</v>
      </c>
      <c r="B77" s="118" t="s">
        <v>4754</v>
      </c>
      <c r="C77" s="118" t="s">
        <v>4771</v>
      </c>
      <c r="D77" s="118"/>
      <c r="E77" s="118"/>
      <c r="F77" s="118"/>
      <c r="G77" s="76"/>
      <c r="H77" s="562"/>
      <c r="I77" s="550">
        <v>37200</v>
      </c>
      <c r="J77" s="550"/>
      <c r="K77" s="550"/>
      <c r="L77" s="550"/>
      <c r="M77" s="550">
        <v>4054150</v>
      </c>
      <c r="N77" s="550"/>
      <c r="O77" s="551">
        <f t="shared" si="2"/>
        <v>4054150</v>
      </c>
      <c r="P77" s="274">
        <v>7</v>
      </c>
    </row>
    <row r="78" spans="1:16">
      <c r="A78" s="334">
        <v>8</v>
      </c>
      <c r="B78" s="118" t="s">
        <v>4755</v>
      </c>
      <c r="C78" s="118" t="s">
        <v>4771</v>
      </c>
      <c r="D78" s="118"/>
      <c r="E78" s="118"/>
      <c r="F78" s="118"/>
      <c r="G78" s="76"/>
      <c r="H78" s="562"/>
      <c r="I78" s="550"/>
      <c r="J78" s="550"/>
      <c r="K78" s="550"/>
      <c r="L78" s="550"/>
      <c r="M78" s="550">
        <v>3258</v>
      </c>
      <c r="N78" s="550"/>
      <c r="O78" s="551">
        <f t="shared" si="2"/>
        <v>3258</v>
      </c>
      <c r="P78" s="274">
        <v>8</v>
      </c>
    </row>
    <row r="79" spans="1:16">
      <c r="A79" s="334">
        <v>9</v>
      </c>
      <c r="B79" s="118" t="s">
        <v>4756</v>
      </c>
      <c r="C79" s="118" t="s">
        <v>4771</v>
      </c>
      <c r="D79" s="118"/>
      <c r="E79" s="118"/>
      <c r="F79" s="118"/>
      <c r="G79" s="76"/>
      <c r="H79" s="562"/>
      <c r="I79" s="550">
        <v>2129</v>
      </c>
      <c r="J79" s="550"/>
      <c r="K79" s="550"/>
      <c r="L79" s="550"/>
      <c r="M79" s="550">
        <v>92839</v>
      </c>
      <c r="N79" s="550"/>
      <c r="O79" s="551">
        <f t="shared" si="2"/>
        <v>92839</v>
      </c>
      <c r="P79" s="274">
        <v>9</v>
      </c>
    </row>
    <row r="80" spans="1:16">
      <c r="A80" s="334">
        <v>10</v>
      </c>
      <c r="B80" s="118" t="s">
        <v>4757</v>
      </c>
      <c r="C80" s="118" t="s">
        <v>4771</v>
      </c>
      <c r="D80" s="118"/>
      <c r="E80" s="118"/>
      <c r="F80" s="118"/>
      <c r="G80" s="76"/>
      <c r="H80" s="562"/>
      <c r="I80" s="550"/>
      <c r="J80" s="550"/>
      <c r="K80" s="550"/>
      <c r="L80" s="550"/>
      <c r="M80" s="550">
        <v>-3267291</v>
      </c>
      <c r="N80" s="550"/>
      <c r="O80" s="551">
        <f t="shared" si="2"/>
        <v>-3267291</v>
      </c>
      <c r="P80" s="274">
        <v>10</v>
      </c>
    </row>
    <row r="81" spans="1:16">
      <c r="A81" s="334">
        <v>11</v>
      </c>
      <c r="B81" s="118" t="s">
        <v>4758</v>
      </c>
      <c r="C81" s="118" t="s">
        <v>4771</v>
      </c>
      <c r="D81" s="118"/>
      <c r="E81" s="118"/>
      <c r="F81" s="118"/>
      <c r="G81" s="76"/>
      <c r="H81" s="562"/>
      <c r="I81" s="550">
        <v>511</v>
      </c>
      <c r="J81" s="550"/>
      <c r="K81" s="550"/>
      <c r="L81" s="550"/>
      <c r="M81" s="550">
        <v>41640</v>
      </c>
      <c r="N81" s="550"/>
      <c r="O81" s="551">
        <f t="shared" si="2"/>
        <v>41640</v>
      </c>
      <c r="P81" s="274">
        <v>11</v>
      </c>
    </row>
    <row r="82" spans="1:16">
      <c r="A82" s="334">
        <v>12</v>
      </c>
      <c r="B82" s="118" t="s">
        <v>4759</v>
      </c>
      <c r="C82" s="118" t="s">
        <v>4771</v>
      </c>
      <c r="D82" s="118"/>
      <c r="E82" s="118"/>
      <c r="F82" s="118"/>
      <c r="G82" s="76"/>
      <c r="H82" s="562"/>
      <c r="I82" s="550">
        <v>1889</v>
      </c>
      <c r="J82" s="550"/>
      <c r="K82" s="550"/>
      <c r="L82" s="550"/>
      <c r="M82" s="550">
        <v>182483</v>
      </c>
      <c r="N82" s="550"/>
      <c r="O82" s="551">
        <f t="shared" si="2"/>
        <v>182483</v>
      </c>
      <c r="P82" s="274">
        <v>12</v>
      </c>
    </row>
    <row r="83" spans="1:16">
      <c r="A83" s="334">
        <v>13</v>
      </c>
      <c r="B83" s="118" t="s">
        <v>4760</v>
      </c>
      <c r="C83" s="118" t="s">
        <v>4771</v>
      </c>
      <c r="D83" s="118"/>
      <c r="E83" s="118"/>
      <c r="F83" s="118"/>
      <c r="G83" s="76"/>
      <c r="H83" s="562"/>
      <c r="I83" s="550">
        <v>2540547</v>
      </c>
      <c r="J83" s="550"/>
      <c r="K83" s="550"/>
      <c r="L83" s="550"/>
      <c r="M83" s="550">
        <v>231371209</v>
      </c>
      <c r="N83" s="550"/>
      <c r="O83" s="551">
        <f t="shared" si="2"/>
        <v>231371209</v>
      </c>
      <c r="P83" s="274">
        <v>13</v>
      </c>
    </row>
    <row r="84" spans="1:16">
      <c r="A84" s="334">
        <v>14</v>
      </c>
      <c r="B84" s="118" t="s">
        <v>4761</v>
      </c>
      <c r="C84" s="118" t="s">
        <v>4771</v>
      </c>
      <c r="D84" s="118"/>
      <c r="E84" s="118"/>
      <c r="F84" s="118"/>
      <c r="G84" s="76"/>
      <c r="H84" s="562"/>
      <c r="I84" s="550"/>
      <c r="J84" s="550"/>
      <c r="K84" s="550"/>
      <c r="L84" s="550"/>
      <c r="M84" s="550">
        <v>2335000</v>
      </c>
      <c r="N84" s="550"/>
      <c r="O84" s="551">
        <f t="shared" si="2"/>
        <v>2335000</v>
      </c>
      <c r="P84" s="274">
        <v>14</v>
      </c>
    </row>
    <row r="85" spans="1:16">
      <c r="A85" s="334">
        <v>15</v>
      </c>
      <c r="B85" s="118" t="s">
        <v>4762</v>
      </c>
      <c r="C85" s="118" t="s">
        <v>4771</v>
      </c>
      <c r="D85" s="118"/>
      <c r="E85" s="118"/>
      <c r="F85" s="118"/>
      <c r="G85" s="76"/>
      <c r="H85" s="562"/>
      <c r="I85" s="550"/>
      <c r="J85" s="550"/>
      <c r="K85" s="550"/>
      <c r="L85" s="550"/>
      <c r="M85" s="550">
        <v>-3256340</v>
      </c>
      <c r="N85" s="550"/>
      <c r="O85" s="551">
        <f t="shared" si="2"/>
        <v>-3256340</v>
      </c>
      <c r="P85" s="274">
        <v>15</v>
      </c>
    </row>
    <row r="86" spans="1:16">
      <c r="A86" s="334">
        <v>16</v>
      </c>
      <c r="B86" s="118" t="s">
        <v>4763</v>
      </c>
      <c r="C86" s="118" t="s">
        <v>4771</v>
      </c>
      <c r="D86" s="118"/>
      <c r="E86" s="118"/>
      <c r="F86" s="118"/>
      <c r="G86" s="76"/>
      <c r="H86" s="562"/>
      <c r="I86" s="550">
        <v>2336</v>
      </c>
      <c r="J86" s="550"/>
      <c r="K86" s="550"/>
      <c r="L86" s="550"/>
      <c r="M86" s="550">
        <v>158788</v>
      </c>
      <c r="N86" s="550"/>
      <c r="O86" s="551">
        <f t="shared" si="2"/>
        <v>158788</v>
      </c>
      <c r="P86" s="274">
        <v>16</v>
      </c>
    </row>
    <row r="87" spans="1:16">
      <c r="A87" s="334">
        <v>17</v>
      </c>
      <c r="B87" s="118" t="s">
        <v>4764</v>
      </c>
      <c r="C87" s="118" t="s">
        <v>4771</v>
      </c>
      <c r="D87" s="118"/>
      <c r="E87" s="118"/>
      <c r="F87" s="118"/>
      <c r="G87" s="76"/>
      <c r="H87" s="562"/>
      <c r="I87" s="550">
        <v>1180</v>
      </c>
      <c r="J87" s="550"/>
      <c r="K87" s="550"/>
      <c r="L87" s="550"/>
      <c r="M87" s="550">
        <v>70777</v>
      </c>
      <c r="N87" s="550"/>
      <c r="O87" s="551">
        <f t="shared" si="2"/>
        <v>70777</v>
      </c>
      <c r="P87" s="274">
        <v>17</v>
      </c>
    </row>
    <row r="88" spans="1:16">
      <c r="A88" s="334">
        <v>18</v>
      </c>
      <c r="B88" s="118" t="s">
        <v>4765</v>
      </c>
      <c r="C88" s="118" t="s">
        <v>4771</v>
      </c>
      <c r="D88" s="118"/>
      <c r="E88" s="118"/>
      <c r="F88" s="118"/>
      <c r="G88" s="76"/>
      <c r="H88" s="562"/>
      <c r="I88" s="550"/>
      <c r="J88" s="550"/>
      <c r="K88" s="550"/>
      <c r="L88" s="550"/>
      <c r="M88" s="550">
        <v>2881782</v>
      </c>
      <c r="N88" s="550"/>
      <c r="O88" s="551">
        <f t="shared" si="2"/>
        <v>2881782</v>
      </c>
      <c r="P88" s="274">
        <v>18</v>
      </c>
    </row>
    <row r="89" spans="1:16">
      <c r="A89" s="334">
        <v>19</v>
      </c>
      <c r="B89" s="118" t="s">
        <v>4766</v>
      </c>
      <c r="C89" s="118" t="s">
        <v>4771</v>
      </c>
      <c r="D89" s="118"/>
      <c r="E89" s="118"/>
      <c r="F89" s="118"/>
      <c r="G89" s="76"/>
      <c r="H89" s="562"/>
      <c r="I89" s="550"/>
      <c r="J89" s="550"/>
      <c r="K89" s="550"/>
      <c r="L89" s="550"/>
      <c r="M89" s="550">
        <v>417068</v>
      </c>
      <c r="N89" s="550"/>
      <c r="O89" s="551">
        <f t="shared" si="2"/>
        <v>417068</v>
      </c>
      <c r="P89" s="274">
        <v>19</v>
      </c>
    </row>
    <row r="90" spans="1:16">
      <c r="A90" s="334">
        <v>20</v>
      </c>
      <c r="B90" s="118" t="s">
        <v>4767</v>
      </c>
      <c r="C90" s="118" t="s">
        <v>4771</v>
      </c>
      <c r="D90" s="118"/>
      <c r="E90" s="118"/>
      <c r="F90" s="118"/>
      <c r="G90" s="76"/>
      <c r="H90" s="562"/>
      <c r="I90" s="550"/>
      <c r="J90" s="550"/>
      <c r="K90" s="550"/>
      <c r="L90" s="550"/>
      <c r="M90" s="550">
        <v>3312</v>
      </c>
      <c r="N90" s="550"/>
      <c r="O90" s="551">
        <f t="shared" si="2"/>
        <v>3312</v>
      </c>
      <c r="P90" s="274">
        <v>20</v>
      </c>
    </row>
    <row r="91" spans="1:16">
      <c r="A91" s="334">
        <v>21</v>
      </c>
      <c r="B91" s="118" t="s">
        <v>4768</v>
      </c>
      <c r="C91" s="118" t="s">
        <v>4771</v>
      </c>
      <c r="D91" s="118"/>
      <c r="E91" s="118"/>
      <c r="F91" s="118"/>
      <c r="G91" s="76"/>
      <c r="H91" s="562"/>
      <c r="I91" s="550">
        <v>9364</v>
      </c>
      <c r="J91" s="550"/>
      <c r="K91" s="550"/>
      <c r="L91" s="550"/>
      <c r="M91" s="550">
        <v>761973</v>
      </c>
      <c r="N91" s="550"/>
      <c r="O91" s="551">
        <f t="shared" si="2"/>
        <v>761973</v>
      </c>
      <c r="P91" s="274">
        <v>21</v>
      </c>
    </row>
    <row r="92" spans="1:16">
      <c r="A92" s="334">
        <v>22</v>
      </c>
      <c r="B92" s="118" t="s">
        <v>4769</v>
      </c>
      <c r="C92" s="118" t="s">
        <v>4771</v>
      </c>
      <c r="D92" s="118"/>
      <c r="E92" s="118"/>
      <c r="F92" s="118"/>
      <c r="G92" s="76"/>
      <c r="H92" s="562"/>
      <c r="I92" s="550"/>
      <c r="J92" s="550"/>
      <c r="K92" s="550"/>
      <c r="L92" s="550"/>
      <c r="M92" s="550">
        <v>4954235</v>
      </c>
      <c r="N92" s="550"/>
      <c r="O92" s="551">
        <f t="shared" si="2"/>
        <v>4954235</v>
      </c>
      <c r="P92" s="274">
        <v>22</v>
      </c>
    </row>
    <row r="93" spans="1:16">
      <c r="A93" s="334">
        <v>23</v>
      </c>
      <c r="B93" s="118" t="s">
        <v>4770</v>
      </c>
      <c r="C93" s="118" t="s">
        <v>4771</v>
      </c>
      <c r="D93" s="118"/>
      <c r="E93" s="118"/>
      <c r="F93" s="118"/>
      <c r="G93" s="76"/>
      <c r="H93" s="562"/>
      <c r="I93" s="550"/>
      <c r="J93" s="550"/>
      <c r="K93" s="550"/>
      <c r="L93" s="550"/>
      <c r="M93" s="550">
        <v>-6395306</v>
      </c>
      <c r="N93" s="550"/>
      <c r="O93" s="551">
        <f t="shared" si="2"/>
        <v>-6395306</v>
      </c>
      <c r="P93" s="274">
        <v>23</v>
      </c>
    </row>
    <row r="94" spans="1:16">
      <c r="A94" s="334">
        <v>24</v>
      </c>
      <c r="B94" s="118" t="s">
        <v>4775</v>
      </c>
      <c r="C94" s="118" t="s">
        <v>4771</v>
      </c>
      <c r="D94" s="118"/>
      <c r="E94" s="118"/>
      <c r="F94" s="118"/>
      <c r="G94" s="76"/>
      <c r="H94" s="562"/>
      <c r="I94" s="550"/>
      <c r="J94" s="550"/>
      <c r="K94" s="550"/>
      <c r="L94" s="550"/>
      <c r="M94" s="550">
        <v>8552622</v>
      </c>
      <c r="N94" s="550"/>
      <c r="O94" s="551">
        <f t="shared" si="2"/>
        <v>8552622</v>
      </c>
      <c r="P94" s="274">
        <v>24</v>
      </c>
    </row>
    <row r="95" spans="1:16">
      <c r="A95" s="334">
        <v>25</v>
      </c>
      <c r="B95" s="118"/>
      <c r="C95" s="118"/>
      <c r="D95" s="118"/>
      <c r="E95" s="118"/>
      <c r="F95" s="118"/>
      <c r="G95" s="76"/>
      <c r="H95" s="562"/>
      <c r="I95" s="550"/>
      <c r="J95" s="550"/>
      <c r="K95" s="550"/>
      <c r="L95" s="550"/>
      <c r="M95" s="550"/>
      <c r="N95" s="550"/>
      <c r="O95" s="551">
        <f t="shared" si="2"/>
        <v>0</v>
      </c>
      <c r="P95" s="274">
        <v>25</v>
      </c>
    </row>
    <row r="96" spans="1:16">
      <c r="A96" s="334">
        <v>26</v>
      </c>
      <c r="B96" s="118"/>
      <c r="C96" s="118"/>
      <c r="D96" s="118"/>
      <c r="E96" s="118"/>
      <c r="F96" s="118"/>
      <c r="G96" s="76"/>
      <c r="H96" s="562"/>
      <c r="I96" s="550"/>
      <c r="J96" s="550"/>
      <c r="K96" s="550"/>
      <c r="L96" s="550"/>
      <c r="M96" s="550"/>
      <c r="N96" s="550"/>
      <c r="O96" s="551">
        <f t="shared" si="2"/>
        <v>0</v>
      </c>
      <c r="P96" s="274">
        <v>26</v>
      </c>
    </row>
    <row r="97" spans="1:16">
      <c r="A97" s="334">
        <v>27</v>
      </c>
      <c r="B97" s="118"/>
      <c r="C97" s="118"/>
      <c r="D97" s="118"/>
      <c r="E97" s="118"/>
      <c r="F97" s="118"/>
      <c r="G97" s="76"/>
      <c r="H97" s="562"/>
      <c r="I97" s="550"/>
      <c r="J97" s="550"/>
      <c r="K97" s="550"/>
      <c r="L97" s="550"/>
      <c r="M97" s="550"/>
      <c r="N97" s="550"/>
      <c r="O97" s="551">
        <f t="shared" si="2"/>
        <v>0</v>
      </c>
      <c r="P97" s="274">
        <v>27</v>
      </c>
    </row>
    <row r="98" spans="1:16">
      <c r="A98" s="334">
        <v>28</v>
      </c>
      <c r="B98" s="118"/>
      <c r="C98" s="118"/>
      <c r="D98" s="118"/>
      <c r="E98" s="118"/>
      <c r="F98" s="118"/>
      <c r="G98" s="76"/>
      <c r="H98" s="562"/>
      <c r="I98" s="550"/>
      <c r="J98" s="550"/>
      <c r="K98" s="550"/>
      <c r="L98" s="550"/>
      <c r="M98" s="550"/>
      <c r="N98" s="550"/>
      <c r="O98" s="551">
        <f t="shared" si="2"/>
        <v>0</v>
      </c>
      <c r="P98" s="274">
        <v>28</v>
      </c>
    </row>
    <row r="99" spans="1:16">
      <c r="A99" s="334">
        <v>29</v>
      </c>
      <c r="B99" s="118"/>
      <c r="C99" s="118"/>
      <c r="D99" s="118"/>
      <c r="E99" s="118"/>
      <c r="F99" s="118"/>
      <c r="G99" s="76"/>
      <c r="H99" s="562"/>
      <c r="I99" s="550"/>
      <c r="J99" s="550"/>
      <c r="K99" s="550"/>
      <c r="L99" s="550"/>
      <c r="M99" s="550"/>
      <c r="N99" s="550"/>
      <c r="O99" s="551">
        <f t="shared" si="2"/>
        <v>0</v>
      </c>
      <c r="P99" s="274">
        <v>29</v>
      </c>
    </row>
    <row r="100" spans="1:16">
      <c r="A100" s="334">
        <v>30</v>
      </c>
      <c r="B100" s="118"/>
      <c r="C100" s="118"/>
      <c r="D100" s="118"/>
      <c r="E100" s="118"/>
      <c r="F100" s="118"/>
      <c r="G100" s="76"/>
      <c r="H100" s="562"/>
      <c r="I100" s="550"/>
      <c r="J100" s="550"/>
      <c r="K100" s="550"/>
      <c r="L100" s="550"/>
      <c r="M100" s="550"/>
      <c r="N100" s="550"/>
      <c r="O100" s="551">
        <f t="shared" si="2"/>
        <v>0</v>
      </c>
      <c r="P100" s="274">
        <v>30</v>
      </c>
    </row>
    <row r="101" spans="1:16">
      <c r="A101" s="334">
        <v>31</v>
      </c>
      <c r="B101" s="118" t="s">
        <v>5426</v>
      </c>
      <c r="C101" s="118"/>
      <c r="D101" s="118"/>
      <c r="E101" s="118"/>
      <c r="F101" s="118"/>
      <c r="G101" s="76"/>
      <c r="H101" s="562"/>
      <c r="I101" s="550"/>
      <c r="J101" s="550"/>
      <c r="K101" s="550"/>
      <c r="L101" s="550"/>
      <c r="M101" s="550"/>
      <c r="N101" s="550">
        <v>-7097370</v>
      </c>
      <c r="O101" s="551">
        <f t="shared" si="2"/>
        <v>-7097370</v>
      </c>
      <c r="P101" s="274">
        <v>31</v>
      </c>
    </row>
    <row r="102" spans="1:16">
      <c r="A102" s="334">
        <v>32</v>
      </c>
      <c r="B102" s="118"/>
      <c r="C102" s="118"/>
      <c r="D102" s="118"/>
      <c r="E102" s="118"/>
      <c r="F102" s="118"/>
      <c r="G102" s="76"/>
      <c r="H102" s="562"/>
      <c r="I102" s="550"/>
      <c r="J102" s="550"/>
      <c r="K102" s="550"/>
      <c r="L102" s="550"/>
      <c r="M102" s="550"/>
      <c r="N102" s="550"/>
      <c r="O102" s="551">
        <f t="shared" si="2"/>
        <v>0</v>
      </c>
      <c r="P102" s="274">
        <v>32</v>
      </c>
    </row>
    <row r="103" spans="1:16">
      <c r="A103" s="334">
        <v>33</v>
      </c>
      <c r="B103" s="118"/>
      <c r="C103" s="118"/>
      <c r="D103" s="118"/>
      <c r="E103" s="118"/>
      <c r="F103" s="118"/>
      <c r="G103" s="76"/>
      <c r="H103" s="562"/>
      <c r="I103" s="550"/>
      <c r="J103" s="550"/>
      <c r="K103" s="550"/>
      <c r="L103" s="550"/>
      <c r="M103" s="550"/>
      <c r="N103" s="550"/>
      <c r="O103" s="551">
        <f t="shared" si="2"/>
        <v>0</v>
      </c>
      <c r="P103" s="274">
        <v>33</v>
      </c>
    </row>
    <row r="104" spans="1:16">
      <c r="A104" s="334">
        <v>34</v>
      </c>
      <c r="B104" s="118"/>
      <c r="C104" s="118"/>
      <c r="D104" s="118"/>
      <c r="E104" s="118"/>
      <c r="F104" s="118"/>
      <c r="G104" s="76"/>
      <c r="H104" s="562"/>
      <c r="I104" s="550"/>
      <c r="J104" s="550"/>
      <c r="K104" s="550"/>
      <c r="L104" s="550"/>
      <c r="M104" s="550"/>
      <c r="N104" s="550"/>
      <c r="O104" s="551">
        <f t="shared" si="2"/>
        <v>0</v>
      </c>
      <c r="P104" s="274">
        <v>34</v>
      </c>
    </row>
    <row r="105" spans="1:16">
      <c r="A105" s="334">
        <v>35</v>
      </c>
      <c r="B105" s="118"/>
      <c r="C105" s="118"/>
      <c r="D105" s="118"/>
      <c r="E105" s="118"/>
      <c r="F105" s="118"/>
      <c r="G105" s="76"/>
      <c r="H105" s="562"/>
      <c r="I105" s="550"/>
      <c r="J105" s="550"/>
      <c r="K105" s="550"/>
      <c r="L105" s="550"/>
      <c r="M105" s="550"/>
      <c r="N105" s="550"/>
      <c r="O105" s="551">
        <f t="shared" si="2"/>
        <v>0</v>
      </c>
      <c r="P105" s="274">
        <v>35</v>
      </c>
    </row>
    <row r="106" spans="1:16">
      <c r="A106" s="334">
        <v>36</v>
      </c>
      <c r="B106" s="118"/>
      <c r="C106" s="118"/>
      <c r="D106" s="118"/>
      <c r="E106" s="118"/>
      <c r="F106" s="118"/>
      <c r="G106" s="76"/>
      <c r="H106" s="562"/>
      <c r="I106" s="550"/>
      <c r="J106" s="550"/>
      <c r="K106" s="550"/>
      <c r="L106" s="550"/>
      <c r="M106" s="550"/>
      <c r="N106" s="550"/>
      <c r="O106" s="551">
        <f t="shared" si="2"/>
        <v>0</v>
      </c>
      <c r="P106" s="274">
        <v>36</v>
      </c>
    </row>
    <row r="107" spans="1:16">
      <c r="A107" s="334">
        <v>37</v>
      </c>
      <c r="B107" s="118"/>
      <c r="C107" s="118"/>
      <c r="D107" s="118"/>
      <c r="E107" s="118"/>
      <c r="F107" s="118"/>
      <c r="G107" s="76"/>
      <c r="H107" s="562"/>
      <c r="I107" s="550"/>
      <c r="J107" s="550"/>
      <c r="K107" s="550"/>
      <c r="L107" s="550"/>
      <c r="M107" s="550"/>
      <c r="N107" s="550"/>
      <c r="O107" s="551">
        <f t="shared" si="2"/>
        <v>0</v>
      </c>
      <c r="P107" s="274">
        <v>37</v>
      </c>
    </row>
    <row r="108" spans="1:16">
      <c r="A108" s="334">
        <v>38</v>
      </c>
      <c r="B108" s="118"/>
      <c r="C108" s="118"/>
      <c r="D108" s="118"/>
      <c r="E108" s="118"/>
      <c r="F108" s="118"/>
      <c r="G108" s="76"/>
      <c r="H108" s="562"/>
      <c r="I108" s="550"/>
      <c r="J108" s="550"/>
      <c r="K108" s="550"/>
      <c r="L108" s="550"/>
      <c r="M108" s="550"/>
      <c r="N108" s="550"/>
      <c r="O108" s="551">
        <f t="shared" si="2"/>
        <v>0</v>
      </c>
      <c r="P108" s="274">
        <v>38</v>
      </c>
    </row>
    <row r="109" spans="1:16">
      <c r="A109" s="334">
        <v>39</v>
      </c>
      <c r="B109" s="118"/>
      <c r="C109" s="118"/>
      <c r="D109" s="118"/>
      <c r="E109" s="118"/>
      <c r="F109" s="118"/>
      <c r="G109" s="76"/>
      <c r="H109" s="562"/>
      <c r="I109" s="550"/>
      <c r="J109" s="550"/>
      <c r="K109" s="550"/>
      <c r="L109" s="550"/>
      <c r="M109" s="550"/>
      <c r="N109" s="550"/>
      <c r="O109" s="551">
        <f t="shared" si="2"/>
        <v>0</v>
      </c>
      <c r="P109" s="274">
        <v>39</v>
      </c>
    </row>
    <row r="110" spans="1:16">
      <c r="A110" s="334">
        <v>40</v>
      </c>
      <c r="B110" s="118"/>
      <c r="C110" s="118"/>
      <c r="D110" s="118"/>
      <c r="E110" s="118"/>
      <c r="F110" s="118"/>
      <c r="G110" s="76"/>
      <c r="H110" s="562"/>
      <c r="I110" s="550"/>
      <c r="J110" s="550"/>
      <c r="K110" s="550"/>
      <c r="L110" s="550"/>
      <c r="M110" s="550"/>
      <c r="N110" s="550"/>
      <c r="O110" s="551">
        <f t="shared" si="2"/>
        <v>0</v>
      </c>
      <c r="P110" s="274">
        <v>40</v>
      </c>
    </row>
    <row r="111" spans="1:16">
      <c r="A111" s="334">
        <v>41</v>
      </c>
      <c r="B111" s="118"/>
      <c r="C111" s="118"/>
      <c r="D111" s="118"/>
      <c r="E111" s="118"/>
      <c r="F111" s="118"/>
      <c r="G111" s="76"/>
      <c r="H111" s="562"/>
      <c r="I111" s="550"/>
      <c r="J111" s="550"/>
      <c r="K111" s="550"/>
      <c r="L111" s="550"/>
      <c r="M111" s="550"/>
      <c r="N111" s="550"/>
      <c r="O111" s="551">
        <f t="shared" si="2"/>
        <v>0</v>
      </c>
      <c r="P111" s="274">
        <v>41</v>
      </c>
    </row>
    <row r="112" spans="1:16">
      <c r="A112" s="334">
        <v>42</v>
      </c>
      <c r="B112" s="118"/>
      <c r="C112" s="118"/>
      <c r="D112" s="118"/>
      <c r="E112" s="118"/>
      <c r="F112" s="118"/>
      <c r="G112" s="76"/>
      <c r="H112" s="562"/>
      <c r="I112" s="550"/>
      <c r="J112" s="550"/>
      <c r="K112" s="550"/>
      <c r="L112" s="550"/>
      <c r="M112" s="550"/>
      <c r="N112" s="550"/>
      <c r="O112" s="551">
        <f t="shared" si="2"/>
        <v>0</v>
      </c>
      <c r="P112" s="274">
        <v>42</v>
      </c>
    </row>
    <row r="113" spans="1:16">
      <c r="A113" s="334">
        <v>43</v>
      </c>
      <c r="B113" s="118"/>
      <c r="C113" s="118"/>
      <c r="D113" s="118"/>
      <c r="E113" s="118"/>
      <c r="F113" s="118"/>
      <c r="G113" s="76"/>
      <c r="H113" s="562"/>
      <c r="I113" s="550"/>
      <c r="J113" s="550"/>
      <c r="K113" s="550"/>
      <c r="L113" s="550"/>
      <c r="M113" s="550"/>
      <c r="N113" s="550"/>
      <c r="O113" s="551">
        <f t="shared" si="2"/>
        <v>0</v>
      </c>
      <c r="P113" s="274">
        <v>43</v>
      </c>
    </row>
    <row r="114" spans="1:16">
      <c r="A114" s="334">
        <v>44</v>
      </c>
      <c r="B114" s="118"/>
      <c r="C114" s="118"/>
      <c r="D114" s="118"/>
      <c r="E114" s="118"/>
      <c r="F114" s="118"/>
      <c r="G114" s="76"/>
      <c r="H114" s="562"/>
      <c r="I114" s="550"/>
      <c r="J114" s="550"/>
      <c r="K114" s="550"/>
      <c r="L114" s="550"/>
      <c r="M114" s="550"/>
      <c r="N114" s="550"/>
      <c r="O114" s="551">
        <f t="shared" si="2"/>
        <v>0</v>
      </c>
      <c r="P114" s="274">
        <v>44</v>
      </c>
    </row>
    <row r="115" spans="1:16">
      <c r="A115" s="334">
        <v>45</v>
      </c>
      <c r="B115" s="118"/>
      <c r="C115" s="118"/>
      <c r="D115" s="118"/>
      <c r="E115" s="118"/>
      <c r="F115" s="118"/>
      <c r="G115" s="76"/>
      <c r="H115" s="562"/>
      <c r="I115" s="550"/>
      <c r="J115" s="550"/>
      <c r="K115" s="550"/>
      <c r="L115" s="550"/>
      <c r="M115" s="550"/>
      <c r="N115" s="550"/>
      <c r="O115" s="551">
        <f t="shared" si="2"/>
        <v>0</v>
      </c>
      <c r="P115" s="274">
        <v>45</v>
      </c>
    </row>
    <row r="116" spans="1:16">
      <c r="A116" s="334">
        <v>46</v>
      </c>
      <c r="B116" s="118"/>
      <c r="C116" s="118"/>
      <c r="D116" s="118"/>
      <c r="E116" s="118"/>
      <c r="F116" s="118"/>
      <c r="G116" s="76"/>
      <c r="H116" s="562"/>
      <c r="I116" s="550"/>
      <c r="J116" s="550"/>
      <c r="K116" s="550"/>
      <c r="L116" s="550"/>
      <c r="M116" s="550"/>
      <c r="N116" s="550"/>
      <c r="O116" s="551">
        <f t="shared" si="2"/>
        <v>0</v>
      </c>
      <c r="P116" s="274">
        <v>46</v>
      </c>
    </row>
    <row r="117" spans="1:16">
      <c r="A117" s="334">
        <v>47</v>
      </c>
      <c r="B117" s="118"/>
      <c r="C117" s="118"/>
      <c r="D117" s="118"/>
      <c r="E117" s="118"/>
      <c r="F117" s="118"/>
      <c r="G117" s="76"/>
      <c r="H117" s="562"/>
      <c r="I117" s="550"/>
      <c r="J117" s="550"/>
      <c r="K117" s="550"/>
      <c r="L117" s="550"/>
      <c r="M117" s="550"/>
      <c r="N117" s="550"/>
      <c r="O117" s="551">
        <f t="shared" si="2"/>
        <v>0</v>
      </c>
      <c r="P117" s="274">
        <v>47</v>
      </c>
    </row>
    <row r="118" spans="1:16">
      <c r="A118" s="334">
        <v>48</v>
      </c>
      <c r="B118" s="118"/>
      <c r="C118" s="118"/>
      <c r="D118" s="118"/>
      <c r="E118" s="118"/>
      <c r="F118" s="118"/>
      <c r="G118" s="76"/>
      <c r="H118" s="562"/>
      <c r="I118" s="550"/>
      <c r="J118" s="550"/>
      <c r="K118" s="550"/>
      <c r="L118" s="550"/>
      <c r="M118" s="550"/>
      <c r="N118" s="550"/>
      <c r="O118" s="551">
        <f t="shared" si="2"/>
        <v>0</v>
      </c>
      <c r="P118" s="274">
        <v>48</v>
      </c>
    </row>
    <row r="119" spans="1:16">
      <c r="A119" s="334">
        <v>49</v>
      </c>
      <c r="B119" s="118"/>
      <c r="C119" s="118"/>
      <c r="D119" s="118"/>
      <c r="E119" s="118"/>
      <c r="F119" s="118"/>
      <c r="G119" s="76"/>
      <c r="H119" s="562"/>
      <c r="I119" s="550"/>
      <c r="J119" s="550"/>
      <c r="K119" s="550"/>
      <c r="L119" s="550"/>
      <c r="M119" s="550"/>
      <c r="N119" s="550"/>
      <c r="O119" s="551">
        <f t="shared" si="2"/>
        <v>0</v>
      </c>
      <c r="P119" s="274">
        <v>49</v>
      </c>
    </row>
    <row r="120" spans="1:16" ht="15.75" thickBot="1">
      <c r="A120" s="341">
        <v>50</v>
      </c>
      <c r="B120" s="801" t="s">
        <v>2657</v>
      </c>
      <c r="C120" s="613"/>
      <c r="D120" s="613"/>
      <c r="E120" s="613"/>
      <c r="F120" s="613"/>
      <c r="G120" s="626"/>
      <c r="H120" s="559"/>
      <c r="I120" s="625">
        <f t="shared" ref="I120:O120" si="3">SUM(I71:I119)</f>
        <v>2638259</v>
      </c>
      <c r="J120" s="625">
        <f t="shared" si="3"/>
        <v>0</v>
      </c>
      <c r="K120" s="625">
        <f t="shared" si="3"/>
        <v>0</v>
      </c>
      <c r="L120" s="510">
        <f t="shared" si="3"/>
        <v>0</v>
      </c>
      <c r="M120" s="510">
        <f t="shared" si="3"/>
        <v>237418459</v>
      </c>
      <c r="N120" s="510">
        <f t="shared" si="3"/>
        <v>-7097370</v>
      </c>
      <c r="O120" s="510">
        <f t="shared" si="3"/>
        <v>230321089</v>
      </c>
      <c r="P120" s="312">
        <v>50</v>
      </c>
    </row>
    <row r="121" spans="1:16">
      <c r="A121" s="998"/>
      <c r="B121" s="998"/>
      <c r="C121" s="1162"/>
      <c r="D121" s="1162"/>
      <c r="E121" s="1162"/>
      <c r="F121" s="1162"/>
      <c r="G121" s="1162"/>
      <c r="H121" s="1155"/>
      <c r="I121" s="1155"/>
      <c r="J121" s="1155"/>
      <c r="K121" s="1155"/>
      <c r="L121" s="1156"/>
      <c r="M121" s="1156"/>
      <c r="N121" s="1156"/>
      <c r="O121" s="1156"/>
      <c r="P121" s="998"/>
    </row>
    <row r="122" spans="1:16">
      <c r="A122" s="474" t="s">
        <v>2226</v>
      </c>
      <c r="B122" s="1083"/>
      <c r="C122" s="1083"/>
      <c r="D122" s="1083"/>
      <c r="E122" s="1083"/>
      <c r="F122" s="1083"/>
      <c r="G122" s="1083"/>
      <c r="H122" s="474" t="s">
        <v>2226</v>
      </c>
      <c r="I122" s="1083"/>
      <c r="J122" s="1083"/>
      <c r="K122" s="1083"/>
      <c r="L122" s="1083"/>
      <c r="M122" s="1160"/>
    </row>
    <row r="123" spans="1:16">
      <c r="A123" s="69" t="s">
        <v>2229</v>
      </c>
      <c r="B123" s="69"/>
      <c r="C123" s="69"/>
      <c r="D123" s="69"/>
      <c r="E123" s="69"/>
      <c r="F123" s="69"/>
      <c r="G123" s="69"/>
      <c r="H123" s="69" t="s">
        <v>2230</v>
      </c>
      <c r="I123" s="69"/>
      <c r="J123" s="69"/>
      <c r="K123" s="69"/>
      <c r="L123" s="69"/>
      <c r="M123" s="69"/>
      <c r="N123" s="69"/>
      <c r="O123" s="69"/>
      <c r="P123" s="69"/>
    </row>
    <row r="124" spans="1:16" ht="16.5" thickBot="1">
      <c r="A124" s="1152" t="str">
        <f>'Data Sheet'!$C$25</f>
        <v>Central Hudson Gas &amp; Electric</v>
      </c>
      <c r="B124" s="1083"/>
      <c r="C124" s="1083"/>
      <c r="D124" s="1083"/>
      <c r="E124" s="1142" t="str">
        <f>'Data Sheet'!$C$40</f>
        <v>4/15/2015</v>
      </c>
      <c r="F124" s="1083"/>
      <c r="G124" s="1083" t="str">
        <f>'Data Sheet'!$C$38</f>
        <v>12/31/14</v>
      </c>
      <c r="H124" s="1152" t="str">
        <f>'Data Sheet'!$C$25</f>
        <v>Central Hudson Gas &amp; Electric</v>
      </c>
      <c r="I124" s="1083"/>
      <c r="J124" s="1083"/>
      <c r="K124" s="1083"/>
      <c r="L124" s="1083"/>
      <c r="M124" s="1083"/>
      <c r="N124" s="1142" t="str">
        <f>'Data Sheet'!$C$40</f>
        <v>4/15/2015</v>
      </c>
      <c r="O124" t="str">
        <f>'Data Sheet'!$C$38</f>
        <v>12/31/14</v>
      </c>
    </row>
    <row r="125" spans="1:16">
      <c r="A125" s="1085"/>
      <c r="B125" s="1086"/>
      <c r="C125" s="1086"/>
      <c r="D125" s="1086"/>
      <c r="E125" s="1086"/>
      <c r="F125" s="1086"/>
      <c r="G125" s="1143"/>
      <c r="H125" s="1085"/>
      <c r="I125" s="1086"/>
      <c r="J125" s="1086"/>
      <c r="K125" s="1086"/>
      <c r="L125" s="1086"/>
      <c r="M125" s="1086"/>
      <c r="N125" s="1086"/>
      <c r="O125" s="1086"/>
      <c r="P125" s="1143"/>
    </row>
    <row r="126" spans="1:16">
      <c r="A126" s="380" t="s">
        <v>4172</v>
      </c>
      <c r="B126" s="69"/>
      <c r="C126" s="69"/>
      <c r="D126" s="69"/>
      <c r="E126" s="69"/>
      <c r="F126" s="69"/>
      <c r="G126" s="1145"/>
      <c r="H126" s="380" t="s">
        <v>4173</v>
      </c>
      <c r="I126" s="69"/>
      <c r="J126" s="69"/>
      <c r="K126" s="69"/>
      <c r="L126" s="69"/>
      <c r="M126" s="69"/>
      <c r="N126" s="69"/>
      <c r="O126" s="69"/>
      <c r="P126" s="73"/>
    </row>
    <row r="127" spans="1:16">
      <c r="A127" s="380" t="s">
        <v>4174</v>
      </c>
      <c r="B127" s="69"/>
      <c r="C127" s="69"/>
      <c r="D127" s="69"/>
      <c r="E127" s="69"/>
      <c r="F127" s="69"/>
      <c r="G127" s="1145"/>
      <c r="H127" s="380" t="s">
        <v>4175</v>
      </c>
      <c r="I127" s="69"/>
      <c r="J127" s="69"/>
      <c r="K127" s="69"/>
      <c r="L127" s="69"/>
      <c r="M127" s="69"/>
      <c r="N127" s="69"/>
      <c r="O127" s="69"/>
      <c r="P127" s="73"/>
    </row>
    <row r="128" spans="1:16">
      <c r="A128" s="1097"/>
      <c r="B128" s="1098"/>
      <c r="C128" s="1098"/>
      <c r="D128" s="1098"/>
      <c r="E128" s="1098"/>
      <c r="F128" s="1098"/>
      <c r="G128" s="1161"/>
      <c r="H128" s="1146"/>
      <c r="I128" s="1098"/>
      <c r="J128" s="1098"/>
      <c r="K128" s="1098"/>
      <c r="L128" s="1098"/>
      <c r="M128" s="1098"/>
      <c r="N128" s="1098"/>
      <c r="O128" s="1098"/>
      <c r="P128" s="1161"/>
    </row>
    <row r="129" spans="1:16">
      <c r="A129" s="412"/>
      <c r="B129" s="89"/>
      <c r="C129" s="84"/>
      <c r="D129" s="82"/>
      <c r="E129" s="82"/>
      <c r="F129" s="316" t="s">
        <v>4052</v>
      </c>
      <c r="G129" s="317"/>
      <c r="H129" s="413"/>
      <c r="I129" s="445"/>
      <c r="J129" s="265" t="s">
        <v>2210</v>
      </c>
      <c r="K129" s="622"/>
      <c r="L129" s="265" t="s">
        <v>2211</v>
      </c>
      <c r="M129" s="265"/>
      <c r="N129" s="265"/>
      <c r="O129" s="265"/>
      <c r="P129" s="317"/>
    </row>
    <row r="130" spans="1:16">
      <c r="A130" s="333"/>
      <c r="B130" s="348" t="s">
        <v>2212</v>
      </c>
      <c r="C130" s="81"/>
      <c r="D130" s="348" t="s">
        <v>2213</v>
      </c>
      <c r="E130" s="348" t="s">
        <v>4056</v>
      </c>
      <c r="F130" s="348" t="s">
        <v>4056</v>
      </c>
      <c r="G130" s="483" t="s">
        <v>4056</v>
      </c>
      <c r="H130" s="72"/>
      <c r="I130" s="81"/>
      <c r="J130" s="81" t="s">
        <v>2025</v>
      </c>
      <c r="K130" s="81"/>
      <c r="L130" s="348" t="s">
        <v>2214</v>
      </c>
      <c r="M130" s="348" t="s">
        <v>2215</v>
      </c>
      <c r="N130" s="347" t="s">
        <v>2656</v>
      </c>
      <c r="O130" s="98"/>
      <c r="P130" s="83"/>
    </row>
    <row r="131" spans="1:16">
      <c r="A131" s="333"/>
      <c r="B131" s="348" t="s">
        <v>2216</v>
      </c>
      <c r="C131" s="348" t="s">
        <v>4058</v>
      </c>
      <c r="D131" s="348" t="s">
        <v>4059</v>
      </c>
      <c r="E131" s="348" t="s">
        <v>4060</v>
      </c>
      <c r="F131" s="348" t="s">
        <v>4061</v>
      </c>
      <c r="G131" s="483" t="s">
        <v>4061</v>
      </c>
      <c r="H131" s="380" t="s">
        <v>4062</v>
      </c>
      <c r="I131" s="489"/>
      <c r="J131" s="348" t="s">
        <v>4062</v>
      </c>
      <c r="K131" s="348" t="s">
        <v>4062</v>
      </c>
      <c r="L131" s="348" t="s">
        <v>614</v>
      </c>
      <c r="M131" s="348" t="s">
        <v>614</v>
      </c>
      <c r="N131" s="347" t="s">
        <v>614</v>
      </c>
      <c r="O131" s="346" t="s">
        <v>2217</v>
      </c>
      <c r="P131" s="271" t="s">
        <v>2218</v>
      </c>
    </row>
    <row r="132" spans="1:16">
      <c r="A132" s="333" t="s">
        <v>1964</v>
      </c>
      <c r="B132" s="348" t="s">
        <v>2219</v>
      </c>
      <c r="C132" s="348" t="s">
        <v>4068</v>
      </c>
      <c r="D132" s="348" t="s">
        <v>4069</v>
      </c>
      <c r="E132" s="348" t="s">
        <v>2214</v>
      </c>
      <c r="F132" s="348" t="s">
        <v>4071</v>
      </c>
      <c r="G132" s="483" t="s">
        <v>4072</v>
      </c>
      <c r="H132" s="380" t="s">
        <v>2220</v>
      </c>
      <c r="I132" s="489"/>
      <c r="J132" s="348" t="s">
        <v>2221</v>
      </c>
      <c r="K132" s="348" t="s">
        <v>2222</v>
      </c>
      <c r="L132" s="348" t="s">
        <v>4074</v>
      </c>
      <c r="M132" s="348" t="s">
        <v>4074</v>
      </c>
      <c r="N132" s="347" t="s">
        <v>4074</v>
      </c>
      <c r="O132" s="346" t="s">
        <v>2223</v>
      </c>
      <c r="P132" s="271" t="s">
        <v>1967</v>
      </c>
    </row>
    <row r="133" spans="1:16">
      <c r="A133" s="334" t="s">
        <v>1967</v>
      </c>
      <c r="B133" s="491" t="s">
        <v>3423</v>
      </c>
      <c r="C133" s="491" t="s">
        <v>3424</v>
      </c>
      <c r="D133" s="491" t="s">
        <v>3425</v>
      </c>
      <c r="E133" s="491" t="s">
        <v>3426</v>
      </c>
      <c r="F133" s="491" t="s">
        <v>2672</v>
      </c>
      <c r="G133" s="621" t="s">
        <v>2673</v>
      </c>
      <c r="H133" s="74" t="s">
        <v>2224</v>
      </c>
      <c r="I133" s="118"/>
      <c r="J133" s="118" t="s">
        <v>2225</v>
      </c>
      <c r="K133" s="491" t="s">
        <v>2676</v>
      </c>
      <c r="L133" s="491" t="s">
        <v>2677</v>
      </c>
      <c r="M133" s="491" t="s">
        <v>2678</v>
      </c>
      <c r="N133" s="800" t="s">
        <v>2679</v>
      </c>
      <c r="O133" s="398" t="s">
        <v>218</v>
      </c>
      <c r="P133" s="274"/>
    </row>
    <row r="134" spans="1:16">
      <c r="A134" s="334">
        <v>1</v>
      </c>
      <c r="B134" s="118" t="s">
        <v>2025</v>
      </c>
      <c r="C134" s="118" t="s">
        <v>2025</v>
      </c>
      <c r="D134" s="118" t="s">
        <v>2025</v>
      </c>
      <c r="E134" s="118" t="s">
        <v>2025</v>
      </c>
      <c r="F134" s="118" t="s">
        <v>2025</v>
      </c>
      <c r="G134" s="76" t="s">
        <v>2025</v>
      </c>
      <c r="H134" s="562" t="s">
        <v>2025</v>
      </c>
      <c r="I134" s="550"/>
      <c r="J134" s="550" t="s">
        <v>2025</v>
      </c>
      <c r="K134" s="550"/>
      <c r="L134" s="393" t="s">
        <v>2025</v>
      </c>
      <c r="M134" s="393" t="s">
        <v>2025</v>
      </c>
      <c r="N134" s="393" t="s">
        <v>2025</v>
      </c>
      <c r="O134" s="548">
        <f t="shared" ref="O134:O182" si="4">SUM(L134:N134)</f>
        <v>0</v>
      </c>
      <c r="P134" s="274">
        <v>1</v>
      </c>
    </row>
    <row r="135" spans="1:16">
      <c r="A135" s="334">
        <v>2</v>
      </c>
      <c r="B135" s="118"/>
      <c r="C135" s="118"/>
      <c r="D135" s="118"/>
      <c r="E135" s="118"/>
      <c r="F135" s="118"/>
      <c r="G135" s="76"/>
      <c r="H135" s="562"/>
      <c r="I135" s="550"/>
      <c r="J135" s="550"/>
      <c r="K135" s="550"/>
      <c r="L135" s="550" t="s">
        <v>2025</v>
      </c>
      <c r="M135" s="550"/>
      <c r="N135" s="550"/>
      <c r="O135" s="551">
        <f t="shared" si="4"/>
        <v>0</v>
      </c>
      <c r="P135" s="274">
        <v>2</v>
      </c>
    </row>
    <row r="136" spans="1:16">
      <c r="A136" s="334">
        <v>3</v>
      </c>
      <c r="B136" s="118"/>
      <c r="C136" s="118"/>
      <c r="D136" s="118"/>
      <c r="E136" s="118"/>
      <c r="F136" s="118"/>
      <c r="G136" s="76"/>
      <c r="H136" s="562"/>
      <c r="I136" s="550"/>
      <c r="J136" s="550"/>
      <c r="K136" s="550"/>
      <c r="L136" s="550"/>
      <c r="M136" s="550"/>
      <c r="N136" s="550"/>
      <c r="O136" s="551">
        <f t="shared" si="4"/>
        <v>0</v>
      </c>
      <c r="P136" s="274">
        <v>3</v>
      </c>
    </row>
    <row r="137" spans="1:16">
      <c r="A137" s="334">
        <v>4</v>
      </c>
      <c r="B137" s="118"/>
      <c r="C137" s="118"/>
      <c r="D137" s="118"/>
      <c r="E137" s="118"/>
      <c r="F137" s="118"/>
      <c r="G137" s="76"/>
      <c r="H137" s="562"/>
      <c r="I137" s="550"/>
      <c r="J137" s="550"/>
      <c r="K137" s="550"/>
      <c r="L137" s="550"/>
      <c r="M137" s="550"/>
      <c r="N137" s="550"/>
      <c r="O137" s="551">
        <f t="shared" si="4"/>
        <v>0</v>
      </c>
      <c r="P137" s="274">
        <v>4</v>
      </c>
    </row>
    <row r="138" spans="1:16">
      <c r="A138" s="334">
        <v>5</v>
      </c>
      <c r="B138" s="118"/>
      <c r="C138" s="118"/>
      <c r="D138" s="118"/>
      <c r="E138" s="118"/>
      <c r="F138" s="118"/>
      <c r="G138" s="76"/>
      <c r="H138" s="562"/>
      <c r="I138" s="550"/>
      <c r="J138" s="550"/>
      <c r="K138" s="550"/>
      <c r="L138" s="550"/>
      <c r="M138" s="550"/>
      <c r="N138" s="550"/>
      <c r="O138" s="551">
        <f t="shared" si="4"/>
        <v>0</v>
      </c>
      <c r="P138" s="274">
        <v>5</v>
      </c>
    </row>
    <row r="139" spans="1:16">
      <c r="A139" s="334">
        <v>6</v>
      </c>
      <c r="B139" s="118"/>
      <c r="C139" s="118"/>
      <c r="D139" s="118"/>
      <c r="E139" s="118"/>
      <c r="F139" s="118"/>
      <c r="G139" s="76"/>
      <c r="H139" s="562"/>
      <c r="I139" s="550"/>
      <c r="J139" s="550"/>
      <c r="K139" s="550"/>
      <c r="L139" s="550"/>
      <c r="M139" s="550"/>
      <c r="N139" s="550"/>
      <c r="O139" s="551">
        <f t="shared" si="4"/>
        <v>0</v>
      </c>
      <c r="P139" s="274">
        <v>6</v>
      </c>
    </row>
    <row r="140" spans="1:16">
      <c r="A140" s="334">
        <v>7</v>
      </c>
      <c r="B140" s="118"/>
      <c r="C140" s="118"/>
      <c r="D140" s="118"/>
      <c r="E140" s="118"/>
      <c r="F140" s="118"/>
      <c r="G140" s="76"/>
      <c r="H140" s="562"/>
      <c r="I140" s="550"/>
      <c r="J140" s="550"/>
      <c r="K140" s="550"/>
      <c r="L140" s="550"/>
      <c r="M140" s="550"/>
      <c r="N140" s="550"/>
      <c r="O140" s="551">
        <f t="shared" si="4"/>
        <v>0</v>
      </c>
      <c r="P140" s="274">
        <v>7</v>
      </c>
    </row>
    <row r="141" spans="1:16">
      <c r="A141" s="334">
        <v>8</v>
      </c>
      <c r="B141" s="118"/>
      <c r="C141" s="118"/>
      <c r="D141" s="118"/>
      <c r="E141" s="118"/>
      <c r="F141" s="118"/>
      <c r="G141" s="76"/>
      <c r="H141" s="562"/>
      <c r="I141" s="550"/>
      <c r="J141" s="550"/>
      <c r="K141" s="550"/>
      <c r="L141" s="550"/>
      <c r="M141" s="550"/>
      <c r="N141" s="550"/>
      <c r="O141" s="551">
        <f t="shared" si="4"/>
        <v>0</v>
      </c>
      <c r="P141" s="274">
        <v>8</v>
      </c>
    </row>
    <row r="142" spans="1:16">
      <c r="A142" s="334">
        <v>9</v>
      </c>
      <c r="B142" s="118"/>
      <c r="C142" s="118"/>
      <c r="D142" s="118"/>
      <c r="E142" s="118"/>
      <c r="F142" s="118"/>
      <c r="G142" s="76"/>
      <c r="H142" s="562"/>
      <c r="I142" s="550"/>
      <c r="J142" s="550"/>
      <c r="K142" s="550"/>
      <c r="L142" s="550"/>
      <c r="M142" s="550"/>
      <c r="N142" s="550"/>
      <c r="O142" s="551">
        <f t="shared" si="4"/>
        <v>0</v>
      </c>
      <c r="P142" s="274">
        <v>9</v>
      </c>
    </row>
    <row r="143" spans="1:16">
      <c r="A143" s="334">
        <v>10</v>
      </c>
      <c r="B143" s="118"/>
      <c r="C143" s="118"/>
      <c r="D143" s="118"/>
      <c r="E143" s="118"/>
      <c r="F143" s="118"/>
      <c r="G143" s="76"/>
      <c r="H143" s="562"/>
      <c r="I143" s="550"/>
      <c r="J143" s="550"/>
      <c r="K143" s="550"/>
      <c r="L143" s="550"/>
      <c r="M143" s="550"/>
      <c r="N143" s="550"/>
      <c r="O143" s="551">
        <f t="shared" si="4"/>
        <v>0</v>
      </c>
      <c r="P143" s="274">
        <v>10</v>
      </c>
    </row>
    <row r="144" spans="1:16">
      <c r="A144" s="334">
        <v>11</v>
      </c>
      <c r="B144" s="118"/>
      <c r="C144" s="118"/>
      <c r="D144" s="118"/>
      <c r="E144" s="118"/>
      <c r="F144" s="118"/>
      <c r="G144" s="76"/>
      <c r="H144" s="562"/>
      <c r="I144" s="550"/>
      <c r="J144" s="550"/>
      <c r="K144" s="550"/>
      <c r="L144" s="550"/>
      <c r="M144" s="550"/>
      <c r="N144" s="550"/>
      <c r="O144" s="551">
        <f t="shared" si="4"/>
        <v>0</v>
      </c>
      <c r="P144" s="274">
        <v>11</v>
      </c>
    </row>
    <row r="145" spans="1:16">
      <c r="A145" s="334">
        <v>12</v>
      </c>
      <c r="B145" s="118"/>
      <c r="C145" s="118"/>
      <c r="D145" s="118"/>
      <c r="E145" s="118"/>
      <c r="F145" s="118"/>
      <c r="G145" s="76"/>
      <c r="H145" s="562"/>
      <c r="I145" s="550"/>
      <c r="J145" s="550"/>
      <c r="K145" s="550"/>
      <c r="L145" s="550"/>
      <c r="M145" s="550"/>
      <c r="N145" s="550"/>
      <c r="O145" s="551">
        <f t="shared" si="4"/>
        <v>0</v>
      </c>
      <c r="P145" s="274">
        <v>12</v>
      </c>
    </row>
    <row r="146" spans="1:16">
      <c r="A146" s="334">
        <v>13</v>
      </c>
      <c r="B146" s="118"/>
      <c r="C146" s="118"/>
      <c r="D146" s="118"/>
      <c r="E146" s="118"/>
      <c r="F146" s="118"/>
      <c r="G146" s="76"/>
      <c r="H146" s="562"/>
      <c r="I146" s="550"/>
      <c r="J146" s="550"/>
      <c r="K146" s="550"/>
      <c r="L146" s="550"/>
      <c r="M146" s="550"/>
      <c r="N146" s="550"/>
      <c r="O146" s="551">
        <f t="shared" si="4"/>
        <v>0</v>
      </c>
      <c r="P146" s="274">
        <v>13</v>
      </c>
    </row>
    <row r="147" spans="1:16">
      <c r="A147" s="334">
        <v>14</v>
      </c>
      <c r="B147" s="118"/>
      <c r="C147" s="118"/>
      <c r="D147" s="118"/>
      <c r="E147" s="118"/>
      <c r="F147" s="118"/>
      <c r="G147" s="76"/>
      <c r="H147" s="562"/>
      <c r="I147" s="550"/>
      <c r="J147" s="550"/>
      <c r="K147" s="550"/>
      <c r="L147" s="550"/>
      <c r="M147" s="550"/>
      <c r="N147" s="550"/>
      <c r="O147" s="551">
        <f t="shared" si="4"/>
        <v>0</v>
      </c>
      <c r="P147" s="274">
        <v>14</v>
      </c>
    </row>
    <row r="148" spans="1:16">
      <c r="A148" s="334">
        <v>15</v>
      </c>
      <c r="B148" s="118"/>
      <c r="C148" s="118"/>
      <c r="D148" s="118"/>
      <c r="E148" s="118"/>
      <c r="F148" s="118"/>
      <c r="G148" s="76"/>
      <c r="H148" s="562"/>
      <c r="I148" s="550"/>
      <c r="J148" s="550"/>
      <c r="K148" s="550"/>
      <c r="L148" s="550"/>
      <c r="M148" s="550"/>
      <c r="N148" s="550"/>
      <c r="O148" s="551">
        <f t="shared" si="4"/>
        <v>0</v>
      </c>
      <c r="P148" s="274">
        <v>15</v>
      </c>
    </row>
    <row r="149" spans="1:16">
      <c r="A149" s="334">
        <v>16</v>
      </c>
      <c r="B149" s="118"/>
      <c r="C149" s="118"/>
      <c r="D149" s="118"/>
      <c r="E149" s="118"/>
      <c r="F149" s="118"/>
      <c r="G149" s="76"/>
      <c r="H149" s="562"/>
      <c r="I149" s="550"/>
      <c r="J149" s="550"/>
      <c r="K149" s="550"/>
      <c r="L149" s="550"/>
      <c r="M149" s="550"/>
      <c r="N149" s="550"/>
      <c r="O149" s="551">
        <f t="shared" si="4"/>
        <v>0</v>
      </c>
      <c r="P149" s="274">
        <v>16</v>
      </c>
    </row>
    <row r="150" spans="1:16">
      <c r="A150" s="334">
        <v>17</v>
      </c>
      <c r="B150" s="118"/>
      <c r="C150" s="118"/>
      <c r="D150" s="118"/>
      <c r="E150" s="118"/>
      <c r="F150" s="118"/>
      <c r="G150" s="76"/>
      <c r="H150" s="562"/>
      <c r="I150" s="550"/>
      <c r="J150" s="550"/>
      <c r="K150" s="550"/>
      <c r="L150" s="550"/>
      <c r="M150" s="550"/>
      <c r="N150" s="550"/>
      <c r="O150" s="551">
        <f t="shared" si="4"/>
        <v>0</v>
      </c>
      <c r="P150" s="274">
        <v>17</v>
      </c>
    </row>
    <row r="151" spans="1:16">
      <c r="A151" s="334">
        <v>18</v>
      </c>
      <c r="B151" s="118"/>
      <c r="C151" s="118"/>
      <c r="D151" s="118"/>
      <c r="E151" s="118"/>
      <c r="F151" s="118"/>
      <c r="G151" s="76"/>
      <c r="H151" s="562"/>
      <c r="I151" s="550"/>
      <c r="J151" s="550"/>
      <c r="K151" s="550"/>
      <c r="L151" s="550"/>
      <c r="M151" s="550"/>
      <c r="N151" s="550"/>
      <c r="O151" s="551">
        <f t="shared" si="4"/>
        <v>0</v>
      </c>
      <c r="P151" s="274">
        <v>18</v>
      </c>
    </row>
    <row r="152" spans="1:16">
      <c r="A152" s="334">
        <v>19</v>
      </c>
      <c r="B152" s="118"/>
      <c r="C152" s="118"/>
      <c r="D152" s="118"/>
      <c r="E152" s="118"/>
      <c r="F152" s="118"/>
      <c r="G152" s="76"/>
      <c r="H152" s="562"/>
      <c r="I152" s="550"/>
      <c r="J152" s="550"/>
      <c r="K152" s="550"/>
      <c r="L152" s="550"/>
      <c r="M152" s="550"/>
      <c r="N152" s="550"/>
      <c r="O152" s="551">
        <f t="shared" si="4"/>
        <v>0</v>
      </c>
      <c r="P152" s="274">
        <v>19</v>
      </c>
    </row>
    <row r="153" spans="1:16">
      <c r="A153" s="334">
        <v>20</v>
      </c>
      <c r="B153" s="118"/>
      <c r="C153" s="118"/>
      <c r="D153" s="118"/>
      <c r="E153" s="118"/>
      <c r="F153" s="118"/>
      <c r="G153" s="76"/>
      <c r="H153" s="562"/>
      <c r="I153" s="550"/>
      <c r="J153" s="550"/>
      <c r="K153" s="550"/>
      <c r="L153" s="550"/>
      <c r="M153" s="550"/>
      <c r="N153" s="550"/>
      <c r="O153" s="551">
        <f t="shared" si="4"/>
        <v>0</v>
      </c>
      <c r="P153" s="274">
        <v>20</v>
      </c>
    </row>
    <row r="154" spans="1:16">
      <c r="A154" s="334">
        <v>21</v>
      </c>
      <c r="B154" s="118"/>
      <c r="C154" s="118"/>
      <c r="D154" s="118"/>
      <c r="E154" s="118"/>
      <c r="F154" s="118"/>
      <c r="G154" s="76"/>
      <c r="H154" s="562"/>
      <c r="I154" s="550"/>
      <c r="J154" s="550"/>
      <c r="K154" s="550"/>
      <c r="L154" s="550"/>
      <c r="M154" s="550"/>
      <c r="N154" s="550"/>
      <c r="O154" s="551">
        <f t="shared" si="4"/>
        <v>0</v>
      </c>
      <c r="P154" s="274">
        <v>21</v>
      </c>
    </row>
    <row r="155" spans="1:16">
      <c r="A155" s="334">
        <v>22</v>
      </c>
      <c r="B155" s="118"/>
      <c r="C155" s="118"/>
      <c r="D155" s="118"/>
      <c r="E155" s="118"/>
      <c r="F155" s="118"/>
      <c r="G155" s="76"/>
      <c r="H155" s="562"/>
      <c r="I155" s="550"/>
      <c r="J155" s="550"/>
      <c r="K155" s="550"/>
      <c r="L155" s="550"/>
      <c r="M155" s="550"/>
      <c r="N155" s="550"/>
      <c r="O155" s="551">
        <f t="shared" si="4"/>
        <v>0</v>
      </c>
      <c r="P155" s="274">
        <v>22</v>
      </c>
    </row>
    <row r="156" spans="1:16">
      <c r="A156" s="334">
        <v>23</v>
      </c>
      <c r="B156" s="118"/>
      <c r="C156" s="118"/>
      <c r="D156" s="118"/>
      <c r="E156" s="118"/>
      <c r="F156" s="118"/>
      <c r="G156" s="76"/>
      <c r="H156" s="562"/>
      <c r="I156" s="550"/>
      <c r="J156" s="550"/>
      <c r="K156" s="550"/>
      <c r="L156" s="550"/>
      <c r="M156" s="550"/>
      <c r="N156" s="550"/>
      <c r="O156" s="551">
        <f t="shared" si="4"/>
        <v>0</v>
      </c>
      <c r="P156" s="274">
        <v>23</v>
      </c>
    </row>
    <row r="157" spans="1:16">
      <c r="A157" s="334">
        <v>24</v>
      </c>
      <c r="B157" s="118"/>
      <c r="C157" s="118"/>
      <c r="D157" s="118"/>
      <c r="E157" s="118"/>
      <c r="F157" s="118"/>
      <c r="G157" s="76"/>
      <c r="H157" s="562"/>
      <c r="I157" s="550"/>
      <c r="J157" s="550"/>
      <c r="K157" s="550"/>
      <c r="L157" s="550"/>
      <c r="M157" s="550"/>
      <c r="N157" s="550"/>
      <c r="O157" s="551">
        <f t="shared" si="4"/>
        <v>0</v>
      </c>
      <c r="P157" s="274">
        <v>24</v>
      </c>
    </row>
    <row r="158" spans="1:16">
      <c r="A158" s="334">
        <v>25</v>
      </c>
      <c r="B158" s="118"/>
      <c r="C158" s="118"/>
      <c r="D158" s="118"/>
      <c r="E158" s="118"/>
      <c r="F158" s="118"/>
      <c r="G158" s="76"/>
      <c r="H158" s="562"/>
      <c r="I158" s="550"/>
      <c r="J158" s="550"/>
      <c r="K158" s="550"/>
      <c r="L158" s="550"/>
      <c r="M158" s="550"/>
      <c r="N158" s="550"/>
      <c r="O158" s="551">
        <f t="shared" si="4"/>
        <v>0</v>
      </c>
      <c r="P158" s="274">
        <v>25</v>
      </c>
    </row>
    <row r="159" spans="1:16">
      <c r="A159" s="334">
        <v>26</v>
      </c>
      <c r="B159" s="118"/>
      <c r="C159" s="118"/>
      <c r="D159" s="118"/>
      <c r="E159" s="118"/>
      <c r="F159" s="118"/>
      <c r="G159" s="76"/>
      <c r="H159" s="562"/>
      <c r="I159" s="550"/>
      <c r="J159" s="550"/>
      <c r="K159" s="550"/>
      <c r="L159" s="550"/>
      <c r="M159" s="550"/>
      <c r="N159" s="550"/>
      <c r="O159" s="551">
        <f t="shared" si="4"/>
        <v>0</v>
      </c>
      <c r="P159" s="274">
        <v>26</v>
      </c>
    </row>
    <row r="160" spans="1:16">
      <c r="A160" s="334">
        <v>27</v>
      </c>
      <c r="B160" s="118"/>
      <c r="C160" s="118"/>
      <c r="D160" s="118"/>
      <c r="E160" s="118"/>
      <c r="F160" s="118"/>
      <c r="G160" s="76"/>
      <c r="H160" s="562"/>
      <c r="I160" s="550"/>
      <c r="J160" s="550"/>
      <c r="K160" s="550"/>
      <c r="L160" s="550"/>
      <c r="M160" s="550"/>
      <c r="N160" s="550"/>
      <c r="O160" s="551">
        <f t="shared" si="4"/>
        <v>0</v>
      </c>
      <c r="P160" s="274">
        <v>27</v>
      </c>
    </row>
    <row r="161" spans="1:16">
      <c r="A161" s="334">
        <v>28</v>
      </c>
      <c r="B161" s="118"/>
      <c r="C161" s="118"/>
      <c r="D161" s="118"/>
      <c r="E161" s="118"/>
      <c r="F161" s="118"/>
      <c r="G161" s="76"/>
      <c r="H161" s="562"/>
      <c r="I161" s="550"/>
      <c r="J161" s="550"/>
      <c r="K161" s="550"/>
      <c r="L161" s="550"/>
      <c r="M161" s="550"/>
      <c r="N161" s="550"/>
      <c r="O161" s="551">
        <f t="shared" si="4"/>
        <v>0</v>
      </c>
      <c r="P161" s="274">
        <v>28</v>
      </c>
    </row>
    <row r="162" spans="1:16">
      <c r="A162" s="334">
        <v>29</v>
      </c>
      <c r="B162" s="118"/>
      <c r="C162" s="118"/>
      <c r="D162" s="118"/>
      <c r="E162" s="118"/>
      <c r="F162" s="118"/>
      <c r="G162" s="76"/>
      <c r="H162" s="562"/>
      <c r="I162" s="550"/>
      <c r="J162" s="550"/>
      <c r="K162" s="550"/>
      <c r="L162" s="550"/>
      <c r="M162" s="550"/>
      <c r="N162" s="550"/>
      <c r="O162" s="551">
        <f t="shared" si="4"/>
        <v>0</v>
      </c>
      <c r="P162" s="274">
        <v>29</v>
      </c>
    </row>
    <row r="163" spans="1:16">
      <c r="A163" s="334">
        <v>30</v>
      </c>
      <c r="B163" s="118"/>
      <c r="C163" s="118"/>
      <c r="D163" s="118"/>
      <c r="E163" s="118"/>
      <c r="F163" s="118"/>
      <c r="G163" s="76"/>
      <c r="H163" s="562"/>
      <c r="I163" s="550"/>
      <c r="J163" s="550"/>
      <c r="K163" s="550"/>
      <c r="L163" s="550"/>
      <c r="M163" s="550"/>
      <c r="N163" s="550"/>
      <c r="O163" s="551">
        <f t="shared" si="4"/>
        <v>0</v>
      </c>
      <c r="P163" s="274">
        <v>30</v>
      </c>
    </row>
    <row r="164" spans="1:16">
      <c r="A164" s="334">
        <v>31</v>
      </c>
      <c r="B164" s="118"/>
      <c r="C164" s="118"/>
      <c r="D164" s="118"/>
      <c r="E164" s="118"/>
      <c r="F164" s="118"/>
      <c r="G164" s="76"/>
      <c r="H164" s="562"/>
      <c r="I164" s="550"/>
      <c r="J164" s="550"/>
      <c r="K164" s="550"/>
      <c r="L164" s="550"/>
      <c r="M164" s="550"/>
      <c r="N164" s="550"/>
      <c r="O164" s="551">
        <f t="shared" si="4"/>
        <v>0</v>
      </c>
      <c r="P164" s="274">
        <v>31</v>
      </c>
    </row>
    <row r="165" spans="1:16">
      <c r="A165" s="334">
        <v>32</v>
      </c>
      <c r="B165" s="118"/>
      <c r="C165" s="118"/>
      <c r="D165" s="118"/>
      <c r="E165" s="118"/>
      <c r="F165" s="118"/>
      <c r="G165" s="76"/>
      <c r="H165" s="562"/>
      <c r="I165" s="550"/>
      <c r="J165" s="550"/>
      <c r="K165" s="550"/>
      <c r="L165" s="550"/>
      <c r="M165" s="550"/>
      <c r="N165" s="550"/>
      <c r="O165" s="551">
        <f t="shared" si="4"/>
        <v>0</v>
      </c>
      <c r="P165" s="274">
        <v>32</v>
      </c>
    </row>
    <row r="166" spans="1:16">
      <c r="A166" s="334">
        <v>33</v>
      </c>
      <c r="B166" s="118"/>
      <c r="C166" s="118"/>
      <c r="D166" s="118"/>
      <c r="E166" s="118"/>
      <c r="F166" s="118"/>
      <c r="G166" s="76"/>
      <c r="H166" s="562"/>
      <c r="I166" s="550"/>
      <c r="J166" s="550"/>
      <c r="K166" s="550"/>
      <c r="L166" s="550"/>
      <c r="M166" s="550"/>
      <c r="N166" s="550"/>
      <c r="O166" s="551">
        <f t="shared" si="4"/>
        <v>0</v>
      </c>
      <c r="P166" s="274">
        <v>33</v>
      </c>
    </row>
    <row r="167" spans="1:16">
      <c r="A167" s="334">
        <v>34</v>
      </c>
      <c r="B167" s="118"/>
      <c r="C167" s="118"/>
      <c r="D167" s="118"/>
      <c r="E167" s="118"/>
      <c r="F167" s="118"/>
      <c r="G167" s="76"/>
      <c r="H167" s="562"/>
      <c r="I167" s="550"/>
      <c r="J167" s="550"/>
      <c r="K167" s="550"/>
      <c r="L167" s="550"/>
      <c r="M167" s="550"/>
      <c r="N167" s="550"/>
      <c r="O167" s="551">
        <f t="shared" si="4"/>
        <v>0</v>
      </c>
      <c r="P167" s="274">
        <v>34</v>
      </c>
    </row>
    <row r="168" spans="1:16">
      <c r="A168" s="334">
        <v>35</v>
      </c>
      <c r="B168" s="118"/>
      <c r="C168" s="118"/>
      <c r="D168" s="118"/>
      <c r="E168" s="118"/>
      <c r="F168" s="118"/>
      <c r="G168" s="76"/>
      <c r="H168" s="562"/>
      <c r="I168" s="550"/>
      <c r="J168" s="550"/>
      <c r="K168" s="550"/>
      <c r="L168" s="550"/>
      <c r="M168" s="550"/>
      <c r="N168" s="550"/>
      <c r="O168" s="551">
        <f t="shared" si="4"/>
        <v>0</v>
      </c>
      <c r="P168" s="274">
        <v>35</v>
      </c>
    </row>
    <row r="169" spans="1:16">
      <c r="A169" s="334">
        <v>36</v>
      </c>
      <c r="B169" s="118"/>
      <c r="C169" s="118"/>
      <c r="D169" s="118"/>
      <c r="E169" s="118"/>
      <c r="F169" s="118"/>
      <c r="G169" s="76"/>
      <c r="H169" s="562"/>
      <c r="I169" s="550"/>
      <c r="J169" s="550"/>
      <c r="K169" s="550"/>
      <c r="L169" s="550"/>
      <c r="M169" s="550"/>
      <c r="N169" s="550"/>
      <c r="O169" s="551">
        <f t="shared" si="4"/>
        <v>0</v>
      </c>
      <c r="P169" s="274">
        <v>36</v>
      </c>
    </row>
    <row r="170" spans="1:16">
      <c r="A170" s="334">
        <v>37</v>
      </c>
      <c r="B170" s="118"/>
      <c r="C170" s="118"/>
      <c r="D170" s="118"/>
      <c r="E170" s="118"/>
      <c r="F170" s="118"/>
      <c r="G170" s="76"/>
      <c r="H170" s="562"/>
      <c r="I170" s="550"/>
      <c r="J170" s="550"/>
      <c r="K170" s="550"/>
      <c r="L170" s="550"/>
      <c r="M170" s="550"/>
      <c r="N170" s="550"/>
      <c r="O170" s="551">
        <f t="shared" si="4"/>
        <v>0</v>
      </c>
      <c r="P170" s="274">
        <v>37</v>
      </c>
    </row>
    <row r="171" spans="1:16">
      <c r="A171" s="334">
        <v>38</v>
      </c>
      <c r="B171" s="118"/>
      <c r="C171" s="118"/>
      <c r="D171" s="118"/>
      <c r="E171" s="118"/>
      <c r="F171" s="118"/>
      <c r="G171" s="76"/>
      <c r="H171" s="562"/>
      <c r="I171" s="550"/>
      <c r="J171" s="550"/>
      <c r="K171" s="550"/>
      <c r="L171" s="550"/>
      <c r="M171" s="550"/>
      <c r="N171" s="550"/>
      <c r="O171" s="551">
        <f t="shared" si="4"/>
        <v>0</v>
      </c>
      <c r="P171" s="274">
        <v>38</v>
      </c>
    </row>
    <row r="172" spans="1:16">
      <c r="A172" s="334">
        <v>39</v>
      </c>
      <c r="B172" s="118"/>
      <c r="C172" s="118"/>
      <c r="D172" s="118"/>
      <c r="E172" s="118"/>
      <c r="F172" s="118"/>
      <c r="G172" s="76"/>
      <c r="H172" s="562"/>
      <c r="I172" s="550"/>
      <c r="J172" s="550"/>
      <c r="K172" s="550"/>
      <c r="L172" s="550"/>
      <c r="M172" s="550"/>
      <c r="N172" s="550"/>
      <c r="O172" s="551">
        <f t="shared" si="4"/>
        <v>0</v>
      </c>
      <c r="P172" s="274">
        <v>39</v>
      </c>
    </row>
    <row r="173" spans="1:16">
      <c r="A173" s="334">
        <v>40</v>
      </c>
      <c r="B173" s="118"/>
      <c r="C173" s="118"/>
      <c r="D173" s="118"/>
      <c r="E173" s="118"/>
      <c r="F173" s="118"/>
      <c r="G173" s="76"/>
      <c r="H173" s="562"/>
      <c r="I173" s="550"/>
      <c r="J173" s="550"/>
      <c r="K173" s="550"/>
      <c r="L173" s="550"/>
      <c r="M173" s="550"/>
      <c r="N173" s="550"/>
      <c r="O173" s="551">
        <f t="shared" si="4"/>
        <v>0</v>
      </c>
      <c r="P173" s="274">
        <v>40</v>
      </c>
    </row>
    <row r="174" spans="1:16">
      <c r="A174" s="334">
        <v>41</v>
      </c>
      <c r="B174" s="118"/>
      <c r="C174" s="118"/>
      <c r="D174" s="118"/>
      <c r="E174" s="118"/>
      <c r="F174" s="118"/>
      <c r="G174" s="76"/>
      <c r="H174" s="562"/>
      <c r="I174" s="550"/>
      <c r="J174" s="550"/>
      <c r="K174" s="550"/>
      <c r="L174" s="550"/>
      <c r="M174" s="550"/>
      <c r="N174" s="550"/>
      <c r="O174" s="551">
        <f t="shared" si="4"/>
        <v>0</v>
      </c>
      <c r="P174" s="274">
        <v>41</v>
      </c>
    </row>
    <row r="175" spans="1:16">
      <c r="A175" s="334">
        <v>42</v>
      </c>
      <c r="B175" s="118"/>
      <c r="C175" s="118"/>
      <c r="D175" s="118"/>
      <c r="E175" s="118"/>
      <c r="F175" s="118"/>
      <c r="G175" s="76"/>
      <c r="H175" s="562"/>
      <c r="I175" s="550"/>
      <c r="J175" s="550"/>
      <c r="K175" s="550"/>
      <c r="L175" s="550"/>
      <c r="M175" s="550"/>
      <c r="N175" s="550"/>
      <c r="O175" s="551">
        <f t="shared" si="4"/>
        <v>0</v>
      </c>
      <c r="P175" s="274">
        <v>42</v>
      </c>
    </row>
    <row r="176" spans="1:16">
      <c r="A176" s="334">
        <v>43</v>
      </c>
      <c r="B176" s="118"/>
      <c r="C176" s="118"/>
      <c r="D176" s="118"/>
      <c r="E176" s="118"/>
      <c r="F176" s="118"/>
      <c r="G176" s="76"/>
      <c r="H176" s="562"/>
      <c r="I176" s="550"/>
      <c r="J176" s="550"/>
      <c r="K176" s="550"/>
      <c r="L176" s="550"/>
      <c r="M176" s="550"/>
      <c r="N176" s="550"/>
      <c r="O176" s="551">
        <f t="shared" si="4"/>
        <v>0</v>
      </c>
      <c r="P176" s="274">
        <v>43</v>
      </c>
    </row>
    <row r="177" spans="1:16">
      <c r="A177" s="334">
        <v>44</v>
      </c>
      <c r="B177" s="118"/>
      <c r="C177" s="118"/>
      <c r="D177" s="118"/>
      <c r="E177" s="118"/>
      <c r="F177" s="118"/>
      <c r="G177" s="76"/>
      <c r="H177" s="562"/>
      <c r="I177" s="550"/>
      <c r="J177" s="550"/>
      <c r="K177" s="550"/>
      <c r="L177" s="550"/>
      <c r="M177" s="550"/>
      <c r="N177" s="550"/>
      <c r="O177" s="551">
        <f t="shared" si="4"/>
        <v>0</v>
      </c>
      <c r="P177" s="274">
        <v>44</v>
      </c>
    </row>
    <row r="178" spans="1:16">
      <c r="A178" s="334">
        <v>45</v>
      </c>
      <c r="B178" s="118"/>
      <c r="C178" s="118"/>
      <c r="D178" s="118"/>
      <c r="E178" s="118"/>
      <c r="F178" s="118"/>
      <c r="G178" s="76"/>
      <c r="H178" s="562"/>
      <c r="I178" s="550"/>
      <c r="J178" s="550"/>
      <c r="K178" s="550"/>
      <c r="L178" s="550"/>
      <c r="M178" s="550"/>
      <c r="N178" s="550"/>
      <c r="O178" s="551">
        <f t="shared" si="4"/>
        <v>0</v>
      </c>
      <c r="P178" s="274">
        <v>45</v>
      </c>
    </row>
    <row r="179" spans="1:16">
      <c r="A179" s="334">
        <v>46</v>
      </c>
      <c r="B179" s="118"/>
      <c r="C179" s="118"/>
      <c r="D179" s="118"/>
      <c r="E179" s="118"/>
      <c r="F179" s="118"/>
      <c r="G179" s="76"/>
      <c r="H179" s="562"/>
      <c r="I179" s="550"/>
      <c r="J179" s="550"/>
      <c r="K179" s="550"/>
      <c r="L179" s="550"/>
      <c r="M179" s="550"/>
      <c r="N179" s="550"/>
      <c r="O179" s="551">
        <f t="shared" si="4"/>
        <v>0</v>
      </c>
      <c r="P179" s="274">
        <v>46</v>
      </c>
    </row>
    <row r="180" spans="1:16">
      <c r="A180" s="334">
        <v>47</v>
      </c>
      <c r="B180" s="118"/>
      <c r="C180" s="118"/>
      <c r="D180" s="118"/>
      <c r="E180" s="118"/>
      <c r="F180" s="118"/>
      <c r="G180" s="76"/>
      <c r="H180" s="562"/>
      <c r="I180" s="550"/>
      <c r="J180" s="550"/>
      <c r="K180" s="550"/>
      <c r="L180" s="550"/>
      <c r="M180" s="550"/>
      <c r="N180" s="550"/>
      <c r="O180" s="551">
        <f t="shared" si="4"/>
        <v>0</v>
      </c>
      <c r="P180" s="274">
        <v>47</v>
      </c>
    </row>
    <row r="181" spans="1:16">
      <c r="A181" s="334">
        <v>48</v>
      </c>
      <c r="B181" s="118"/>
      <c r="C181" s="118"/>
      <c r="D181" s="118"/>
      <c r="E181" s="118"/>
      <c r="F181" s="118"/>
      <c r="G181" s="76"/>
      <c r="H181" s="562"/>
      <c r="I181" s="550"/>
      <c r="J181" s="550"/>
      <c r="K181" s="550"/>
      <c r="L181" s="550"/>
      <c r="M181" s="550"/>
      <c r="N181" s="550"/>
      <c r="O181" s="551">
        <f t="shared" si="4"/>
        <v>0</v>
      </c>
      <c r="P181" s="274">
        <v>48</v>
      </c>
    </row>
    <row r="182" spans="1:16">
      <c r="A182" s="334">
        <v>49</v>
      </c>
      <c r="B182" s="118"/>
      <c r="C182" s="118"/>
      <c r="D182" s="118"/>
      <c r="E182" s="118"/>
      <c r="F182" s="118"/>
      <c r="G182" s="76"/>
      <c r="H182" s="562"/>
      <c r="I182" s="550"/>
      <c r="J182" s="550"/>
      <c r="K182" s="550"/>
      <c r="L182" s="550"/>
      <c r="M182" s="550"/>
      <c r="N182" s="550"/>
      <c r="O182" s="551">
        <f t="shared" si="4"/>
        <v>0</v>
      </c>
      <c r="P182" s="274">
        <v>49</v>
      </c>
    </row>
    <row r="183" spans="1:16" ht="15.75" thickBot="1">
      <c r="A183" s="341">
        <v>50</v>
      </c>
      <c r="B183" s="801" t="s">
        <v>2657</v>
      </c>
      <c r="C183" s="613"/>
      <c r="D183" s="613"/>
      <c r="E183" s="613"/>
      <c r="F183" s="613"/>
      <c r="G183" s="626"/>
      <c r="H183" s="559"/>
      <c r="I183" s="625">
        <f t="shared" ref="I183:O183" si="5">SUM(I134:I182)</f>
        <v>0</v>
      </c>
      <c r="J183" s="625">
        <f t="shared" si="5"/>
        <v>0</v>
      </c>
      <c r="K183" s="625">
        <f t="shared" si="5"/>
        <v>0</v>
      </c>
      <c r="L183" s="510">
        <f t="shared" si="5"/>
        <v>0</v>
      </c>
      <c r="M183" s="510">
        <f t="shared" si="5"/>
        <v>0</v>
      </c>
      <c r="N183" s="510">
        <f t="shared" si="5"/>
        <v>0</v>
      </c>
      <c r="O183" s="510">
        <f t="shared" si="5"/>
        <v>0</v>
      </c>
      <c r="P183" s="312">
        <v>50</v>
      </c>
    </row>
    <row r="184" spans="1:16">
      <c r="A184" s="998"/>
      <c r="B184" s="998"/>
      <c r="H184" s="1155"/>
      <c r="I184" s="1155"/>
      <c r="J184" s="1155"/>
      <c r="K184" s="1155"/>
      <c r="L184" s="1156"/>
      <c r="M184" s="1156"/>
      <c r="N184" s="1156"/>
      <c r="O184" s="1156"/>
      <c r="P184" s="998"/>
    </row>
    <row r="185" spans="1:16">
      <c r="A185" s="474" t="s">
        <v>2226</v>
      </c>
      <c r="B185" s="1083"/>
      <c r="C185" s="1083"/>
      <c r="D185" s="1083"/>
      <c r="E185" s="1083"/>
      <c r="F185" s="1083"/>
      <c r="G185" s="1083"/>
      <c r="H185" s="474" t="s">
        <v>2226</v>
      </c>
      <c r="I185" s="1083"/>
      <c r="J185" s="1083"/>
      <c r="K185" s="1083"/>
      <c r="L185" s="1083"/>
      <c r="M185" s="1160"/>
    </row>
    <row r="186" spans="1:16">
      <c r="A186" s="69" t="s">
        <v>2231</v>
      </c>
      <c r="B186" s="69"/>
      <c r="C186" s="69"/>
      <c r="D186" s="69"/>
      <c r="E186" s="69"/>
      <c r="F186" s="69"/>
      <c r="G186" s="69"/>
      <c r="H186" s="69" t="s">
        <v>2232</v>
      </c>
      <c r="I186" s="69"/>
      <c r="J186" s="69"/>
      <c r="K186" s="69"/>
      <c r="L186" s="69"/>
      <c r="M186" s="69"/>
      <c r="N186" s="69"/>
      <c r="O186" s="69"/>
      <c r="P186" s="69"/>
    </row>
    <row r="187" spans="1:16" ht="16.5" thickBot="1">
      <c r="A187" s="1152" t="str">
        <f>'Data Sheet'!$C$25</f>
        <v>Central Hudson Gas &amp; Electric</v>
      </c>
      <c r="B187" s="1083"/>
      <c r="C187" s="1083"/>
      <c r="D187" s="1083"/>
      <c r="E187" s="1142" t="str">
        <f>'Data Sheet'!$C$40</f>
        <v>4/15/2015</v>
      </c>
      <c r="F187" s="1083"/>
      <c r="G187" s="1083" t="str">
        <f>'Data Sheet'!$C$38</f>
        <v>12/31/14</v>
      </c>
      <c r="H187" s="1152" t="str">
        <f>'Data Sheet'!$C$25</f>
        <v>Central Hudson Gas &amp; Electric</v>
      </c>
      <c r="I187" s="1083"/>
      <c r="J187" s="1083"/>
      <c r="K187" s="1083"/>
      <c r="L187" s="1083"/>
      <c r="M187" s="1083"/>
      <c r="N187" s="1142" t="str">
        <f>'Data Sheet'!$C$40</f>
        <v>4/15/2015</v>
      </c>
      <c r="O187" t="str">
        <f>'Data Sheet'!$C$38</f>
        <v>12/31/14</v>
      </c>
    </row>
    <row r="188" spans="1:16">
      <c r="A188" s="1085"/>
      <c r="B188" s="1086"/>
      <c r="C188" s="1086"/>
      <c r="D188" s="1086"/>
      <c r="E188" s="1086"/>
      <c r="F188" s="1086"/>
      <c r="G188" s="1143"/>
      <c r="H188" s="1085"/>
      <c r="I188" s="1086"/>
      <c r="J188" s="1086"/>
      <c r="K188" s="1086"/>
      <c r="L188" s="1086"/>
      <c r="M188" s="1086"/>
      <c r="N188" s="1086"/>
      <c r="O188" s="1086"/>
      <c r="P188" s="1143"/>
    </row>
    <row r="189" spans="1:16">
      <c r="A189" s="380" t="s">
        <v>4172</v>
      </c>
      <c r="B189" s="69"/>
      <c r="C189" s="69"/>
      <c r="D189" s="69"/>
      <c r="E189" s="69"/>
      <c r="F189" s="69"/>
      <c r="G189" s="1145"/>
      <c r="H189" s="380" t="s">
        <v>4173</v>
      </c>
      <c r="I189" s="69"/>
      <c r="J189" s="69"/>
      <c r="K189" s="69"/>
      <c r="L189" s="69"/>
      <c r="M189" s="69"/>
      <c r="N189" s="69"/>
      <c r="O189" s="69"/>
      <c r="P189" s="73"/>
    </row>
    <row r="190" spans="1:16">
      <c r="A190" s="380" t="s">
        <v>4174</v>
      </c>
      <c r="B190" s="69"/>
      <c r="C190" s="69"/>
      <c r="D190" s="69"/>
      <c r="E190" s="69"/>
      <c r="F190" s="69"/>
      <c r="G190" s="1145"/>
      <c r="H190" s="380" t="s">
        <v>4175</v>
      </c>
      <c r="I190" s="69"/>
      <c r="J190" s="69"/>
      <c r="K190" s="69"/>
      <c r="L190" s="69"/>
      <c r="M190" s="69"/>
      <c r="N190" s="69"/>
      <c r="O190" s="69"/>
      <c r="P190" s="73"/>
    </row>
    <row r="191" spans="1:16">
      <c r="A191" s="1097"/>
      <c r="B191" s="1098"/>
      <c r="C191" s="1098"/>
      <c r="D191" s="1098"/>
      <c r="E191" s="1098"/>
      <c r="F191" s="1098"/>
      <c r="G191" s="1161"/>
      <c r="H191" s="1146"/>
      <c r="I191" s="1098"/>
      <c r="J191" s="1098"/>
      <c r="K191" s="1098"/>
      <c r="L191" s="1098"/>
      <c r="M191" s="1098"/>
      <c r="N191" s="1098"/>
      <c r="O191" s="1098"/>
      <c r="P191" s="1161"/>
    </row>
    <row r="192" spans="1:16">
      <c r="A192" s="412"/>
      <c r="B192" s="89"/>
      <c r="C192" s="84"/>
      <c r="D192" s="82"/>
      <c r="E192" s="82"/>
      <c r="F192" s="316" t="s">
        <v>4052</v>
      </c>
      <c r="G192" s="317"/>
      <c r="H192" s="413"/>
      <c r="I192" s="445"/>
      <c r="J192" s="265" t="s">
        <v>2210</v>
      </c>
      <c r="K192" s="622"/>
      <c r="L192" s="265" t="s">
        <v>2211</v>
      </c>
      <c r="M192" s="265"/>
      <c r="N192" s="265"/>
      <c r="O192" s="265"/>
      <c r="P192" s="317"/>
    </row>
    <row r="193" spans="1:16">
      <c r="A193" s="333"/>
      <c r="B193" s="348" t="s">
        <v>2212</v>
      </c>
      <c r="C193" s="81"/>
      <c r="D193" s="348" t="s">
        <v>2213</v>
      </c>
      <c r="E193" s="348" t="s">
        <v>4056</v>
      </c>
      <c r="F193" s="348" t="s">
        <v>4056</v>
      </c>
      <c r="G193" s="483" t="s">
        <v>4056</v>
      </c>
      <c r="H193" s="72"/>
      <c r="I193" s="81"/>
      <c r="J193" s="81" t="s">
        <v>2025</v>
      </c>
      <c r="K193" s="81"/>
      <c r="L193" s="348" t="s">
        <v>2214</v>
      </c>
      <c r="M193" s="348" t="s">
        <v>2215</v>
      </c>
      <c r="N193" s="347" t="s">
        <v>2656</v>
      </c>
      <c r="O193" s="98"/>
      <c r="P193" s="83"/>
    </row>
    <row r="194" spans="1:16">
      <c r="A194" s="333"/>
      <c r="B194" s="348" t="s">
        <v>2216</v>
      </c>
      <c r="C194" s="348" t="s">
        <v>4058</v>
      </c>
      <c r="D194" s="348" t="s">
        <v>4059</v>
      </c>
      <c r="E194" s="348" t="s">
        <v>4060</v>
      </c>
      <c r="F194" s="348" t="s">
        <v>4061</v>
      </c>
      <c r="G194" s="483" t="s">
        <v>4061</v>
      </c>
      <c r="H194" s="380" t="s">
        <v>4062</v>
      </c>
      <c r="I194" s="489"/>
      <c r="J194" s="348" t="s">
        <v>4062</v>
      </c>
      <c r="K194" s="348" t="s">
        <v>4062</v>
      </c>
      <c r="L194" s="348" t="s">
        <v>614</v>
      </c>
      <c r="M194" s="348" t="s">
        <v>614</v>
      </c>
      <c r="N194" s="347" t="s">
        <v>614</v>
      </c>
      <c r="O194" s="346" t="s">
        <v>2217</v>
      </c>
      <c r="P194" s="271" t="s">
        <v>2218</v>
      </c>
    </row>
    <row r="195" spans="1:16">
      <c r="A195" s="333" t="s">
        <v>1964</v>
      </c>
      <c r="B195" s="348" t="s">
        <v>2219</v>
      </c>
      <c r="C195" s="348" t="s">
        <v>4068</v>
      </c>
      <c r="D195" s="348" t="s">
        <v>4069</v>
      </c>
      <c r="E195" s="348" t="s">
        <v>2214</v>
      </c>
      <c r="F195" s="348" t="s">
        <v>4071</v>
      </c>
      <c r="G195" s="483" t="s">
        <v>4072</v>
      </c>
      <c r="H195" s="380" t="s">
        <v>2220</v>
      </c>
      <c r="I195" s="489"/>
      <c r="J195" s="348" t="s">
        <v>2221</v>
      </c>
      <c r="K195" s="348" t="s">
        <v>2222</v>
      </c>
      <c r="L195" s="348" t="s">
        <v>4074</v>
      </c>
      <c r="M195" s="348" t="s">
        <v>4074</v>
      </c>
      <c r="N195" s="347" t="s">
        <v>4074</v>
      </c>
      <c r="O195" s="346" t="s">
        <v>2223</v>
      </c>
      <c r="P195" s="271" t="s">
        <v>1967</v>
      </c>
    </row>
    <row r="196" spans="1:16">
      <c r="A196" s="334" t="s">
        <v>1967</v>
      </c>
      <c r="B196" s="491" t="s">
        <v>3423</v>
      </c>
      <c r="C196" s="491" t="s">
        <v>3424</v>
      </c>
      <c r="D196" s="491" t="s">
        <v>3425</v>
      </c>
      <c r="E196" s="491" t="s">
        <v>3426</v>
      </c>
      <c r="F196" s="491" t="s">
        <v>2672</v>
      </c>
      <c r="G196" s="621" t="s">
        <v>2673</v>
      </c>
      <c r="H196" s="74" t="s">
        <v>2224</v>
      </c>
      <c r="I196" s="118"/>
      <c r="J196" s="118" t="s">
        <v>2225</v>
      </c>
      <c r="K196" s="491" t="s">
        <v>2676</v>
      </c>
      <c r="L196" s="491" t="s">
        <v>2677</v>
      </c>
      <c r="M196" s="491" t="s">
        <v>2678</v>
      </c>
      <c r="N196" s="800" t="s">
        <v>2679</v>
      </c>
      <c r="O196" s="398" t="s">
        <v>218</v>
      </c>
      <c r="P196" s="274"/>
    </row>
    <row r="197" spans="1:16">
      <c r="A197" s="334">
        <v>1</v>
      </c>
      <c r="B197" s="118" t="s">
        <v>2025</v>
      </c>
      <c r="C197" s="118" t="s">
        <v>2025</v>
      </c>
      <c r="D197" s="118" t="s">
        <v>2025</v>
      </c>
      <c r="E197" s="118" t="s">
        <v>2025</v>
      </c>
      <c r="F197" s="118" t="s">
        <v>2025</v>
      </c>
      <c r="G197" s="76" t="s">
        <v>2025</v>
      </c>
      <c r="H197" s="562" t="s">
        <v>2025</v>
      </c>
      <c r="I197" s="550"/>
      <c r="J197" s="550" t="s">
        <v>2025</v>
      </c>
      <c r="K197" s="550"/>
      <c r="L197" s="393" t="s">
        <v>2025</v>
      </c>
      <c r="M197" s="393" t="s">
        <v>2025</v>
      </c>
      <c r="N197" s="393" t="s">
        <v>2025</v>
      </c>
      <c r="O197" s="548">
        <f t="shared" ref="O197:O245" si="6">SUM(L197:N197)</f>
        <v>0</v>
      </c>
      <c r="P197" s="274">
        <v>1</v>
      </c>
    </row>
    <row r="198" spans="1:16">
      <c r="A198" s="334">
        <v>2</v>
      </c>
      <c r="B198" s="118"/>
      <c r="C198" s="118"/>
      <c r="D198" s="118"/>
      <c r="E198" s="118"/>
      <c r="F198" s="118"/>
      <c r="G198" s="76"/>
      <c r="H198" s="562"/>
      <c r="I198" s="550"/>
      <c r="J198" s="550"/>
      <c r="K198" s="550"/>
      <c r="L198" s="550" t="s">
        <v>2025</v>
      </c>
      <c r="M198" s="550"/>
      <c r="N198" s="550"/>
      <c r="O198" s="551">
        <f t="shared" si="6"/>
        <v>0</v>
      </c>
      <c r="P198" s="274">
        <v>2</v>
      </c>
    </row>
    <row r="199" spans="1:16">
      <c r="A199" s="334">
        <v>3</v>
      </c>
      <c r="B199" s="118"/>
      <c r="C199" s="118"/>
      <c r="D199" s="118"/>
      <c r="E199" s="118"/>
      <c r="F199" s="118"/>
      <c r="G199" s="76"/>
      <c r="H199" s="562"/>
      <c r="I199" s="550"/>
      <c r="J199" s="550"/>
      <c r="K199" s="550"/>
      <c r="L199" s="550"/>
      <c r="M199" s="550"/>
      <c r="N199" s="550"/>
      <c r="O199" s="551">
        <f t="shared" si="6"/>
        <v>0</v>
      </c>
      <c r="P199" s="274">
        <v>3</v>
      </c>
    </row>
    <row r="200" spans="1:16">
      <c r="A200" s="334">
        <v>4</v>
      </c>
      <c r="B200" s="118"/>
      <c r="C200" s="118"/>
      <c r="D200" s="118"/>
      <c r="E200" s="118"/>
      <c r="F200" s="118"/>
      <c r="G200" s="76"/>
      <c r="H200" s="562"/>
      <c r="I200" s="550"/>
      <c r="J200" s="550"/>
      <c r="K200" s="550"/>
      <c r="L200" s="550"/>
      <c r="M200" s="550"/>
      <c r="N200" s="550"/>
      <c r="O200" s="551">
        <f t="shared" si="6"/>
        <v>0</v>
      </c>
      <c r="P200" s="274">
        <v>4</v>
      </c>
    </row>
    <row r="201" spans="1:16">
      <c r="A201" s="334">
        <v>5</v>
      </c>
      <c r="B201" s="118"/>
      <c r="C201" s="118"/>
      <c r="D201" s="118"/>
      <c r="E201" s="118"/>
      <c r="F201" s="118"/>
      <c r="G201" s="76"/>
      <c r="H201" s="562"/>
      <c r="I201" s="550"/>
      <c r="J201" s="550"/>
      <c r="K201" s="550"/>
      <c r="L201" s="550"/>
      <c r="M201" s="550"/>
      <c r="N201" s="550"/>
      <c r="O201" s="551">
        <f t="shared" si="6"/>
        <v>0</v>
      </c>
      <c r="P201" s="274">
        <v>5</v>
      </c>
    </row>
    <row r="202" spans="1:16">
      <c r="A202" s="334">
        <v>6</v>
      </c>
      <c r="B202" s="118"/>
      <c r="C202" s="118"/>
      <c r="D202" s="118"/>
      <c r="E202" s="118"/>
      <c r="F202" s="118"/>
      <c r="G202" s="76"/>
      <c r="H202" s="562"/>
      <c r="I202" s="550"/>
      <c r="J202" s="550"/>
      <c r="K202" s="550"/>
      <c r="L202" s="550"/>
      <c r="M202" s="550"/>
      <c r="N202" s="550"/>
      <c r="O202" s="551">
        <f t="shared" si="6"/>
        <v>0</v>
      </c>
      <c r="P202" s="274">
        <v>6</v>
      </c>
    </row>
    <row r="203" spans="1:16">
      <c r="A203" s="334">
        <v>7</v>
      </c>
      <c r="B203" s="118"/>
      <c r="C203" s="118"/>
      <c r="D203" s="118"/>
      <c r="E203" s="118"/>
      <c r="F203" s="118"/>
      <c r="G203" s="76"/>
      <c r="H203" s="562"/>
      <c r="I203" s="550"/>
      <c r="J203" s="550"/>
      <c r="K203" s="550"/>
      <c r="L203" s="550"/>
      <c r="M203" s="550"/>
      <c r="N203" s="550"/>
      <c r="O203" s="551">
        <f t="shared" si="6"/>
        <v>0</v>
      </c>
      <c r="P203" s="274">
        <v>7</v>
      </c>
    </row>
    <row r="204" spans="1:16">
      <c r="A204" s="334">
        <v>8</v>
      </c>
      <c r="B204" s="118"/>
      <c r="C204" s="118"/>
      <c r="D204" s="118"/>
      <c r="E204" s="118"/>
      <c r="F204" s="118"/>
      <c r="G204" s="76"/>
      <c r="H204" s="562"/>
      <c r="I204" s="550"/>
      <c r="J204" s="550"/>
      <c r="K204" s="550"/>
      <c r="L204" s="550"/>
      <c r="M204" s="550"/>
      <c r="N204" s="550"/>
      <c r="O204" s="551">
        <f t="shared" si="6"/>
        <v>0</v>
      </c>
      <c r="P204" s="274">
        <v>8</v>
      </c>
    </row>
    <row r="205" spans="1:16">
      <c r="A205" s="334">
        <v>9</v>
      </c>
      <c r="B205" s="118"/>
      <c r="C205" s="118"/>
      <c r="D205" s="118"/>
      <c r="E205" s="118"/>
      <c r="F205" s="118"/>
      <c r="G205" s="76"/>
      <c r="H205" s="562"/>
      <c r="I205" s="550"/>
      <c r="J205" s="550"/>
      <c r="K205" s="550"/>
      <c r="L205" s="550"/>
      <c r="M205" s="550"/>
      <c r="N205" s="550"/>
      <c r="O205" s="551">
        <f t="shared" si="6"/>
        <v>0</v>
      </c>
      <c r="P205" s="274">
        <v>9</v>
      </c>
    </row>
    <row r="206" spans="1:16">
      <c r="A206" s="334">
        <v>10</v>
      </c>
      <c r="B206" s="118"/>
      <c r="C206" s="118"/>
      <c r="D206" s="118"/>
      <c r="E206" s="118"/>
      <c r="F206" s="118"/>
      <c r="G206" s="76"/>
      <c r="H206" s="562"/>
      <c r="I206" s="550"/>
      <c r="J206" s="550"/>
      <c r="K206" s="550"/>
      <c r="L206" s="550"/>
      <c r="M206" s="550"/>
      <c r="N206" s="550"/>
      <c r="O206" s="551">
        <f t="shared" si="6"/>
        <v>0</v>
      </c>
      <c r="P206" s="274">
        <v>10</v>
      </c>
    </row>
    <row r="207" spans="1:16">
      <c r="A207" s="334">
        <v>11</v>
      </c>
      <c r="B207" s="118"/>
      <c r="C207" s="118"/>
      <c r="D207" s="118"/>
      <c r="E207" s="118"/>
      <c r="F207" s="118"/>
      <c r="G207" s="76"/>
      <c r="H207" s="562"/>
      <c r="I207" s="550"/>
      <c r="J207" s="550"/>
      <c r="K207" s="550"/>
      <c r="L207" s="550"/>
      <c r="M207" s="550"/>
      <c r="N207" s="550"/>
      <c r="O207" s="551">
        <f t="shared" si="6"/>
        <v>0</v>
      </c>
      <c r="P207" s="274">
        <v>11</v>
      </c>
    </row>
    <row r="208" spans="1:16">
      <c r="A208" s="334">
        <v>12</v>
      </c>
      <c r="B208" s="118"/>
      <c r="C208" s="118"/>
      <c r="D208" s="118"/>
      <c r="E208" s="118"/>
      <c r="F208" s="118"/>
      <c r="G208" s="76"/>
      <c r="H208" s="562"/>
      <c r="I208" s="550"/>
      <c r="J208" s="550"/>
      <c r="K208" s="550"/>
      <c r="L208" s="550"/>
      <c r="M208" s="550"/>
      <c r="N208" s="550"/>
      <c r="O208" s="551">
        <f t="shared" si="6"/>
        <v>0</v>
      </c>
      <c r="P208" s="274">
        <v>12</v>
      </c>
    </row>
    <row r="209" spans="1:16">
      <c r="A209" s="334">
        <v>13</v>
      </c>
      <c r="B209" s="118"/>
      <c r="C209" s="118"/>
      <c r="D209" s="118"/>
      <c r="E209" s="118"/>
      <c r="F209" s="118"/>
      <c r="G209" s="76"/>
      <c r="H209" s="562"/>
      <c r="I209" s="550"/>
      <c r="J209" s="550"/>
      <c r="K209" s="550"/>
      <c r="L209" s="550"/>
      <c r="M209" s="550"/>
      <c r="N209" s="550"/>
      <c r="O209" s="551">
        <f t="shared" si="6"/>
        <v>0</v>
      </c>
      <c r="P209" s="274">
        <v>13</v>
      </c>
    </row>
    <row r="210" spans="1:16">
      <c r="A210" s="334">
        <v>14</v>
      </c>
      <c r="B210" s="118"/>
      <c r="C210" s="118"/>
      <c r="D210" s="118"/>
      <c r="E210" s="118"/>
      <c r="F210" s="118"/>
      <c r="G210" s="76"/>
      <c r="H210" s="562"/>
      <c r="I210" s="550"/>
      <c r="J210" s="550"/>
      <c r="K210" s="550"/>
      <c r="L210" s="550"/>
      <c r="M210" s="550"/>
      <c r="N210" s="550"/>
      <c r="O210" s="551">
        <f t="shared" si="6"/>
        <v>0</v>
      </c>
      <c r="P210" s="274">
        <v>14</v>
      </c>
    </row>
    <row r="211" spans="1:16">
      <c r="A211" s="334">
        <v>15</v>
      </c>
      <c r="B211" s="118"/>
      <c r="C211" s="118"/>
      <c r="D211" s="118"/>
      <c r="E211" s="118"/>
      <c r="F211" s="118"/>
      <c r="G211" s="76"/>
      <c r="H211" s="562"/>
      <c r="I211" s="550"/>
      <c r="J211" s="550"/>
      <c r="K211" s="550"/>
      <c r="L211" s="550"/>
      <c r="M211" s="550"/>
      <c r="N211" s="550"/>
      <c r="O211" s="551">
        <f t="shared" si="6"/>
        <v>0</v>
      </c>
      <c r="P211" s="274">
        <v>15</v>
      </c>
    </row>
    <row r="212" spans="1:16">
      <c r="A212" s="334">
        <v>16</v>
      </c>
      <c r="B212" s="118"/>
      <c r="C212" s="118"/>
      <c r="D212" s="118"/>
      <c r="E212" s="118"/>
      <c r="F212" s="118"/>
      <c r="G212" s="76"/>
      <c r="H212" s="562"/>
      <c r="I212" s="550"/>
      <c r="J212" s="550"/>
      <c r="K212" s="550"/>
      <c r="L212" s="550"/>
      <c r="M212" s="550"/>
      <c r="N212" s="550"/>
      <c r="O212" s="551">
        <f t="shared" si="6"/>
        <v>0</v>
      </c>
      <c r="P212" s="274">
        <v>16</v>
      </c>
    </row>
    <row r="213" spans="1:16">
      <c r="A213" s="334">
        <v>17</v>
      </c>
      <c r="B213" s="118"/>
      <c r="C213" s="118"/>
      <c r="D213" s="118"/>
      <c r="E213" s="118"/>
      <c r="F213" s="118"/>
      <c r="G213" s="76"/>
      <c r="H213" s="562"/>
      <c r="I213" s="550"/>
      <c r="J213" s="550"/>
      <c r="K213" s="550"/>
      <c r="L213" s="550"/>
      <c r="M213" s="550"/>
      <c r="N213" s="550"/>
      <c r="O213" s="551">
        <f t="shared" si="6"/>
        <v>0</v>
      </c>
      <c r="P213" s="274">
        <v>17</v>
      </c>
    </row>
    <row r="214" spans="1:16">
      <c r="A214" s="334">
        <v>18</v>
      </c>
      <c r="B214" s="118"/>
      <c r="C214" s="118"/>
      <c r="D214" s="118"/>
      <c r="E214" s="118"/>
      <c r="F214" s="118"/>
      <c r="G214" s="76"/>
      <c r="H214" s="562"/>
      <c r="I214" s="550"/>
      <c r="J214" s="550"/>
      <c r="K214" s="550"/>
      <c r="L214" s="550"/>
      <c r="M214" s="550"/>
      <c r="N214" s="550"/>
      <c r="O214" s="551">
        <f t="shared" si="6"/>
        <v>0</v>
      </c>
      <c r="P214" s="274">
        <v>18</v>
      </c>
    </row>
    <row r="215" spans="1:16">
      <c r="A215" s="334">
        <v>19</v>
      </c>
      <c r="B215" s="118"/>
      <c r="C215" s="118"/>
      <c r="D215" s="118"/>
      <c r="E215" s="118"/>
      <c r="F215" s="118"/>
      <c r="G215" s="76"/>
      <c r="H215" s="562"/>
      <c r="I215" s="550"/>
      <c r="J215" s="550"/>
      <c r="K215" s="550"/>
      <c r="L215" s="550"/>
      <c r="M215" s="550"/>
      <c r="N215" s="550"/>
      <c r="O215" s="551">
        <f t="shared" si="6"/>
        <v>0</v>
      </c>
      <c r="P215" s="274">
        <v>19</v>
      </c>
    </row>
    <row r="216" spans="1:16">
      <c r="A216" s="334">
        <v>20</v>
      </c>
      <c r="B216" s="118"/>
      <c r="C216" s="118"/>
      <c r="D216" s="118"/>
      <c r="E216" s="118"/>
      <c r="F216" s="118"/>
      <c r="G216" s="76"/>
      <c r="H216" s="562"/>
      <c r="I216" s="550"/>
      <c r="J216" s="550"/>
      <c r="K216" s="550"/>
      <c r="L216" s="550"/>
      <c r="M216" s="550"/>
      <c r="N216" s="550"/>
      <c r="O216" s="551">
        <f t="shared" si="6"/>
        <v>0</v>
      </c>
      <c r="P216" s="274">
        <v>20</v>
      </c>
    </row>
    <row r="217" spans="1:16">
      <c r="A217" s="334">
        <v>21</v>
      </c>
      <c r="B217" s="118"/>
      <c r="C217" s="118"/>
      <c r="D217" s="118"/>
      <c r="E217" s="118"/>
      <c r="F217" s="118"/>
      <c r="G217" s="76"/>
      <c r="H217" s="562"/>
      <c r="I217" s="550"/>
      <c r="J217" s="550"/>
      <c r="K217" s="550"/>
      <c r="L217" s="550"/>
      <c r="M217" s="550"/>
      <c r="N217" s="550"/>
      <c r="O217" s="551">
        <f t="shared" si="6"/>
        <v>0</v>
      </c>
      <c r="P217" s="274">
        <v>21</v>
      </c>
    </row>
    <row r="218" spans="1:16">
      <c r="A218" s="334">
        <v>22</v>
      </c>
      <c r="B218" s="118"/>
      <c r="C218" s="118"/>
      <c r="D218" s="118"/>
      <c r="E218" s="118"/>
      <c r="F218" s="118"/>
      <c r="G218" s="76"/>
      <c r="H218" s="562"/>
      <c r="I218" s="550"/>
      <c r="J218" s="550"/>
      <c r="K218" s="550"/>
      <c r="L218" s="550"/>
      <c r="M218" s="550"/>
      <c r="N218" s="550"/>
      <c r="O218" s="551">
        <f t="shared" si="6"/>
        <v>0</v>
      </c>
      <c r="P218" s="274">
        <v>22</v>
      </c>
    </row>
    <row r="219" spans="1:16">
      <c r="A219" s="334">
        <v>23</v>
      </c>
      <c r="B219" s="118"/>
      <c r="C219" s="118"/>
      <c r="D219" s="118"/>
      <c r="E219" s="118"/>
      <c r="F219" s="118"/>
      <c r="G219" s="76"/>
      <c r="H219" s="562"/>
      <c r="I219" s="550"/>
      <c r="J219" s="550"/>
      <c r="K219" s="550"/>
      <c r="L219" s="550"/>
      <c r="M219" s="550"/>
      <c r="N219" s="550"/>
      <c r="O219" s="551">
        <f t="shared" si="6"/>
        <v>0</v>
      </c>
      <c r="P219" s="274">
        <v>23</v>
      </c>
    </row>
    <row r="220" spans="1:16">
      <c r="A220" s="334">
        <v>24</v>
      </c>
      <c r="B220" s="118"/>
      <c r="C220" s="118"/>
      <c r="D220" s="118"/>
      <c r="E220" s="118"/>
      <c r="F220" s="118"/>
      <c r="G220" s="76"/>
      <c r="H220" s="562"/>
      <c r="I220" s="550"/>
      <c r="J220" s="550"/>
      <c r="K220" s="550"/>
      <c r="L220" s="550"/>
      <c r="M220" s="550"/>
      <c r="N220" s="550"/>
      <c r="O220" s="551">
        <f t="shared" si="6"/>
        <v>0</v>
      </c>
      <c r="P220" s="274">
        <v>24</v>
      </c>
    </row>
    <row r="221" spans="1:16">
      <c r="A221" s="334">
        <v>25</v>
      </c>
      <c r="B221" s="118"/>
      <c r="C221" s="118"/>
      <c r="D221" s="118"/>
      <c r="E221" s="118"/>
      <c r="F221" s="118"/>
      <c r="G221" s="76"/>
      <c r="H221" s="562"/>
      <c r="I221" s="550"/>
      <c r="J221" s="550"/>
      <c r="K221" s="550"/>
      <c r="L221" s="550"/>
      <c r="M221" s="550"/>
      <c r="N221" s="550"/>
      <c r="O221" s="551">
        <f t="shared" si="6"/>
        <v>0</v>
      </c>
      <c r="P221" s="274">
        <v>25</v>
      </c>
    </row>
    <row r="222" spans="1:16">
      <c r="A222" s="334">
        <v>26</v>
      </c>
      <c r="B222" s="118"/>
      <c r="C222" s="118"/>
      <c r="D222" s="118"/>
      <c r="E222" s="118"/>
      <c r="F222" s="118"/>
      <c r="G222" s="76"/>
      <c r="H222" s="562"/>
      <c r="I222" s="550"/>
      <c r="J222" s="550"/>
      <c r="K222" s="550"/>
      <c r="L222" s="550"/>
      <c r="M222" s="550"/>
      <c r="N222" s="550"/>
      <c r="O222" s="551">
        <f t="shared" si="6"/>
        <v>0</v>
      </c>
      <c r="P222" s="274">
        <v>26</v>
      </c>
    </row>
    <row r="223" spans="1:16">
      <c r="A223" s="334">
        <v>27</v>
      </c>
      <c r="B223" s="118"/>
      <c r="C223" s="118"/>
      <c r="D223" s="118"/>
      <c r="E223" s="118"/>
      <c r="F223" s="118"/>
      <c r="G223" s="76"/>
      <c r="H223" s="562"/>
      <c r="I223" s="550"/>
      <c r="J223" s="550"/>
      <c r="K223" s="550"/>
      <c r="L223" s="550"/>
      <c r="M223" s="550"/>
      <c r="N223" s="550"/>
      <c r="O223" s="551">
        <f t="shared" si="6"/>
        <v>0</v>
      </c>
      <c r="P223" s="274">
        <v>27</v>
      </c>
    </row>
    <row r="224" spans="1:16">
      <c r="A224" s="334">
        <v>28</v>
      </c>
      <c r="B224" s="118"/>
      <c r="C224" s="118"/>
      <c r="D224" s="118"/>
      <c r="E224" s="118"/>
      <c r="F224" s="118"/>
      <c r="G224" s="76"/>
      <c r="H224" s="562"/>
      <c r="I224" s="550"/>
      <c r="J224" s="550"/>
      <c r="K224" s="550"/>
      <c r="L224" s="550"/>
      <c r="M224" s="550"/>
      <c r="N224" s="550"/>
      <c r="O224" s="551">
        <f t="shared" si="6"/>
        <v>0</v>
      </c>
      <c r="P224" s="274">
        <v>28</v>
      </c>
    </row>
    <row r="225" spans="1:16">
      <c r="A225" s="334">
        <v>29</v>
      </c>
      <c r="B225" s="118"/>
      <c r="C225" s="118"/>
      <c r="D225" s="118"/>
      <c r="E225" s="118"/>
      <c r="F225" s="118"/>
      <c r="G225" s="76"/>
      <c r="H225" s="562"/>
      <c r="I225" s="550"/>
      <c r="J225" s="550"/>
      <c r="K225" s="550"/>
      <c r="L225" s="550"/>
      <c r="M225" s="550"/>
      <c r="N225" s="550"/>
      <c r="O225" s="551">
        <f t="shared" si="6"/>
        <v>0</v>
      </c>
      <c r="P225" s="274">
        <v>29</v>
      </c>
    </row>
    <row r="226" spans="1:16">
      <c r="A226" s="334">
        <v>30</v>
      </c>
      <c r="B226" s="118"/>
      <c r="C226" s="118"/>
      <c r="D226" s="118"/>
      <c r="E226" s="118"/>
      <c r="F226" s="118"/>
      <c r="G226" s="76"/>
      <c r="H226" s="562"/>
      <c r="I226" s="550"/>
      <c r="J226" s="550"/>
      <c r="K226" s="550"/>
      <c r="L226" s="550"/>
      <c r="M226" s="550"/>
      <c r="N226" s="550"/>
      <c r="O226" s="551">
        <f t="shared" si="6"/>
        <v>0</v>
      </c>
      <c r="P226" s="274">
        <v>30</v>
      </c>
    </row>
    <row r="227" spans="1:16">
      <c r="A227" s="334">
        <v>31</v>
      </c>
      <c r="B227" s="118"/>
      <c r="C227" s="118"/>
      <c r="D227" s="118"/>
      <c r="E227" s="118"/>
      <c r="F227" s="118"/>
      <c r="G227" s="76"/>
      <c r="H227" s="562"/>
      <c r="I227" s="550"/>
      <c r="J227" s="550"/>
      <c r="K227" s="550"/>
      <c r="L227" s="550"/>
      <c r="M227" s="550"/>
      <c r="N227" s="550"/>
      <c r="O227" s="551">
        <f t="shared" si="6"/>
        <v>0</v>
      </c>
      <c r="P227" s="274">
        <v>31</v>
      </c>
    </row>
    <row r="228" spans="1:16">
      <c r="A228" s="334">
        <v>32</v>
      </c>
      <c r="B228" s="118"/>
      <c r="C228" s="118"/>
      <c r="D228" s="118"/>
      <c r="E228" s="118"/>
      <c r="F228" s="118"/>
      <c r="G228" s="76"/>
      <c r="H228" s="562"/>
      <c r="I228" s="550"/>
      <c r="J228" s="550"/>
      <c r="K228" s="550"/>
      <c r="L228" s="550"/>
      <c r="M228" s="550"/>
      <c r="N228" s="550"/>
      <c r="O228" s="551">
        <f t="shared" si="6"/>
        <v>0</v>
      </c>
      <c r="P228" s="274">
        <v>32</v>
      </c>
    </row>
    <row r="229" spans="1:16">
      <c r="A229" s="334">
        <v>33</v>
      </c>
      <c r="B229" s="118"/>
      <c r="C229" s="118"/>
      <c r="D229" s="118"/>
      <c r="E229" s="118"/>
      <c r="F229" s="118"/>
      <c r="G229" s="76"/>
      <c r="H229" s="562"/>
      <c r="I229" s="550"/>
      <c r="J229" s="550"/>
      <c r="K229" s="550"/>
      <c r="L229" s="550"/>
      <c r="M229" s="550"/>
      <c r="N229" s="550"/>
      <c r="O229" s="551">
        <f t="shared" si="6"/>
        <v>0</v>
      </c>
      <c r="P229" s="274">
        <v>33</v>
      </c>
    </row>
    <row r="230" spans="1:16">
      <c r="A230" s="334">
        <v>34</v>
      </c>
      <c r="B230" s="118"/>
      <c r="C230" s="118"/>
      <c r="D230" s="118"/>
      <c r="E230" s="118"/>
      <c r="F230" s="118"/>
      <c r="G230" s="76"/>
      <c r="H230" s="562"/>
      <c r="I230" s="550"/>
      <c r="J230" s="550"/>
      <c r="K230" s="550"/>
      <c r="L230" s="550"/>
      <c r="M230" s="550"/>
      <c r="N230" s="550"/>
      <c r="O230" s="551">
        <f t="shared" si="6"/>
        <v>0</v>
      </c>
      <c r="P230" s="274">
        <v>34</v>
      </c>
    </row>
    <row r="231" spans="1:16">
      <c r="A231" s="334">
        <v>35</v>
      </c>
      <c r="B231" s="118"/>
      <c r="C231" s="118"/>
      <c r="D231" s="118"/>
      <c r="E231" s="118"/>
      <c r="F231" s="118"/>
      <c r="G231" s="76"/>
      <c r="H231" s="562"/>
      <c r="I231" s="550"/>
      <c r="J231" s="550"/>
      <c r="K231" s="550"/>
      <c r="L231" s="550"/>
      <c r="M231" s="550"/>
      <c r="N231" s="550"/>
      <c r="O231" s="551">
        <f t="shared" si="6"/>
        <v>0</v>
      </c>
      <c r="P231" s="274">
        <v>35</v>
      </c>
    </row>
    <row r="232" spans="1:16">
      <c r="A232" s="334">
        <v>36</v>
      </c>
      <c r="B232" s="118"/>
      <c r="C232" s="118"/>
      <c r="D232" s="118"/>
      <c r="E232" s="118"/>
      <c r="F232" s="118"/>
      <c r="G232" s="76"/>
      <c r="H232" s="562"/>
      <c r="I232" s="550"/>
      <c r="J232" s="550"/>
      <c r="K232" s="550"/>
      <c r="L232" s="550"/>
      <c r="M232" s="550"/>
      <c r="N232" s="550"/>
      <c r="O232" s="551">
        <f t="shared" si="6"/>
        <v>0</v>
      </c>
      <c r="P232" s="274">
        <v>36</v>
      </c>
    </row>
    <row r="233" spans="1:16">
      <c r="A233" s="334">
        <v>37</v>
      </c>
      <c r="B233" s="118"/>
      <c r="C233" s="118"/>
      <c r="D233" s="118"/>
      <c r="E233" s="118"/>
      <c r="F233" s="118"/>
      <c r="G233" s="76"/>
      <c r="H233" s="562"/>
      <c r="I233" s="550"/>
      <c r="J233" s="550"/>
      <c r="K233" s="550"/>
      <c r="L233" s="550"/>
      <c r="M233" s="550"/>
      <c r="N233" s="550"/>
      <c r="O233" s="551">
        <f t="shared" si="6"/>
        <v>0</v>
      </c>
      <c r="P233" s="274">
        <v>37</v>
      </c>
    </row>
    <row r="234" spans="1:16">
      <c r="A234" s="334">
        <v>38</v>
      </c>
      <c r="B234" s="118"/>
      <c r="C234" s="118"/>
      <c r="D234" s="118"/>
      <c r="E234" s="118"/>
      <c r="F234" s="118"/>
      <c r="G234" s="76"/>
      <c r="H234" s="562"/>
      <c r="I234" s="550"/>
      <c r="J234" s="550"/>
      <c r="K234" s="550"/>
      <c r="L234" s="550"/>
      <c r="M234" s="550"/>
      <c r="N234" s="550"/>
      <c r="O234" s="551">
        <f t="shared" si="6"/>
        <v>0</v>
      </c>
      <c r="P234" s="274">
        <v>38</v>
      </c>
    </row>
    <row r="235" spans="1:16">
      <c r="A235" s="334">
        <v>39</v>
      </c>
      <c r="B235" s="118"/>
      <c r="C235" s="118"/>
      <c r="D235" s="118"/>
      <c r="E235" s="118"/>
      <c r="F235" s="118"/>
      <c r="G235" s="76"/>
      <c r="H235" s="562"/>
      <c r="I235" s="550"/>
      <c r="J235" s="550"/>
      <c r="K235" s="550"/>
      <c r="L235" s="550"/>
      <c r="M235" s="550"/>
      <c r="N235" s="550"/>
      <c r="O235" s="551">
        <f t="shared" si="6"/>
        <v>0</v>
      </c>
      <c r="P235" s="274">
        <v>39</v>
      </c>
    </row>
    <row r="236" spans="1:16">
      <c r="A236" s="334">
        <v>40</v>
      </c>
      <c r="B236" s="118"/>
      <c r="C236" s="118"/>
      <c r="D236" s="118"/>
      <c r="E236" s="118"/>
      <c r="F236" s="118"/>
      <c r="G236" s="76"/>
      <c r="H236" s="562"/>
      <c r="I236" s="550"/>
      <c r="J236" s="550"/>
      <c r="K236" s="550"/>
      <c r="L236" s="550"/>
      <c r="M236" s="550"/>
      <c r="N236" s="550"/>
      <c r="O236" s="551">
        <f t="shared" si="6"/>
        <v>0</v>
      </c>
      <c r="P236" s="274">
        <v>40</v>
      </c>
    </row>
    <row r="237" spans="1:16">
      <c r="A237" s="334">
        <v>41</v>
      </c>
      <c r="B237" s="118"/>
      <c r="C237" s="118"/>
      <c r="D237" s="118"/>
      <c r="E237" s="118"/>
      <c r="F237" s="118"/>
      <c r="G237" s="76"/>
      <c r="H237" s="562"/>
      <c r="I237" s="550"/>
      <c r="J237" s="550"/>
      <c r="K237" s="550"/>
      <c r="L237" s="550"/>
      <c r="M237" s="550"/>
      <c r="N237" s="550"/>
      <c r="O237" s="551">
        <f t="shared" si="6"/>
        <v>0</v>
      </c>
      <c r="P237" s="274">
        <v>41</v>
      </c>
    </row>
    <row r="238" spans="1:16">
      <c r="A238" s="334">
        <v>42</v>
      </c>
      <c r="B238" s="118"/>
      <c r="C238" s="118"/>
      <c r="D238" s="118"/>
      <c r="E238" s="118"/>
      <c r="F238" s="118"/>
      <c r="G238" s="76"/>
      <c r="H238" s="562"/>
      <c r="I238" s="550"/>
      <c r="J238" s="550"/>
      <c r="K238" s="550"/>
      <c r="L238" s="550"/>
      <c r="M238" s="550"/>
      <c r="N238" s="550"/>
      <c r="O238" s="551">
        <f t="shared" si="6"/>
        <v>0</v>
      </c>
      <c r="P238" s="274">
        <v>42</v>
      </c>
    </row>
    <row r="239" spans="1:16">
      <c r="A239" s="334">
        <v>43</v>
      </c>
      <c r="B239" s="118"/>
      <c r="C239" s="118"/>
      <c r="D239" s="118"/>
      <c r="E239" s="118"/>
      <c r="F239" s="118"/>
      <c r="G239" s="76"/>
      <c r="H239" s="562"/>
      <c r="I239" s="550"/>
      <c r="J239" s="550"/>
      <c r="K239" s="550"/>
      <c r="L239" s="550"/>
      <c r="M239" s="550"/>
      <c r="N239" s="550"/>
      <c r="O239" s="551">
        <f t="shared" si="6"/>
        <v>0</v>
      </c>
      <c r="P239" s="274">
        <v>43</v>
      </c>
    </row>
    <row r="240" spans="1:16">
      <c r="A240" s="334">
        <v>44</v>
      </c>
      <c r="B240" s="118"/>
      <c r="C240" s="118"/>
      <c r="D240" s="118"/>
      <c r="E240" s="118"/>
      <c r="F240" s="118"/>
      <c r="G240" s="76"/>
      <c r="H240" s="562"/>
      <c r="I240" s="550"/>
      <c r="J240" s="550"/>
      <c r="K240" s="550"/>
      <c r="L240" s="550"/>
      <c r="M240" s="550"/>
      <c r="N240" s="550"/>
      <c r="O240" s="551">
        <f t="shared" si="6"/>
        <v>0</v>
      </c>
      <c r="P240" s="274">
        <v>44</v>
      </c>
    </row>
    <row r="241" spans="1:16">
      <c r="A241" s="334">
        <v>45</v>
      </c>
      <c r="B241" s="118"/>
      <c r="C241" s="118"/>
      <c r="D241" s="118"/>
      <c r="E241" s="118"/>
      <c r="F241" s="118"/>
      <c r="G241" s="76"/>
      <c r="H241" s="562"/>
      <c r="I241" s="550"/>
      <c r="J241" s="550"/>
      <c r="K241" s="550"/>
      <c r="L241" s="550"/>
      <c r="M241" s="550"/>
      <c r="N241" s="550"/>
      <c r="O241" s="551">
        <f t="shared" si="6"/>
        <v>0</v>
      </c>
      <c r="P241" s="274">
        <v>45</v>
      </c>
    </row>
    <row r="242" spans="1:16">
      <c r="A242" s="334">
        <v>46</v>
      </c>
      <c r="B242" s="118"/>
      <c r="C242" s="118"/>
      <c r="D242" s="118"/>
      <c r="E242" s="118"/>
      <c r="F242" s="118"/>
      <c r="G242" s="76"/>
      <c r="H242" s="562"/>
      <c r="I242" s="550"/>
      <c r="J242" s="550"/>
      <c r="K242" s="550"/>
      <c r="L242" s="550"/>
      <c r="M242" s="550"/>
      <c r="N242" s="550"/>
      <c r="O242" s="551">
        <f t="shared" si="6"/>
        <v>0</v>
      </c>
      <c r="P242" s="274">
        <v>46</v>
      </c>
    </row>
    <row r="243" spans="1:16">
      <c r="A243" s="334">
        <v>47</v>
      </c>
      <c r="B243" s="118"/>
      <c r="C243" s="118"/>
      <c r="D243" s="118"/>
      <c r="E243" s="118"/>
      <c r="F243" s="118"/>
      <c r="G243" s="76"/>
      <c r="H243" s="562"/>
      <c r="I243" s="550"/>
      <c r="J243" s="550"/>
      <c r="K243" s="550"/>
      <c r="L243" s="550"/>
      <c r="M243" s="550"/>
      <c r="N243" s="550"/>
      <c r="O243" s="551">
        <f t="shared" si="6"/>
        <v>0</v>
      </c>
      <c r="P243" s="274">
        <v>47</v>
      </c>
    </row>
    <row r="244" spans="1:16">
      <c r="A244" s="334">
        <v>48</v>
      </c>
      <c r="B244" s="118"/>
      <c r="C244" s="118"/>
      <c r="D244" s="118"/>
      <c r="E244" s="118"/>
      <c r="F244" s="118"/>
      <c r="G244" s="76"/>
      <c r="H244" s="562"/>
      <c r="I244" s="550"/>
      <c r="J244" s="550"/>
      <c r="K244" s="550"/>
      <c r="L244" s="550"/>
      <c r="M244" s="550"/>
      <c r="N244" s="550"/>
      <c r="O244" s="551">
        <f t="shared" si="6"/>
        <v>0</v>
      </c>
      <c r="P244" s="274">
        <v>48</v>
      </c>
    </row>
    <row r="245" spans="1:16">
      <c r="A245" s="334">
        <v>49</v>
      </c>
      <c r="B245" s="118"/>
      <c r="C245" s="118"/>
      <c r="D245" s="118"/>
      <c r="E245" s="118"/>
      <c r="F245" s="118"/>
      <c r="G245" s="76"/>
      <c r="H245" s="562"/>
      <c r="I245" s="550"/>
      <c r="J245" s="550"/>
      <c r="K245" s="550"/>
      <c r="L245" s="550"/>
      <c r="M245" s="550"/>
      <c r="N245" s="550"/>
      <c r="O245" s="551">
        <f t="shared" si="6"/>
        <v>0</v>
      </c>
      <c r="P245" s="274">
        <v>49</v>
      </c>
    </row>
    <row r="246" spans="1:16" ht="15.75" thickBot="1">
      <c r="A246" s="341">
        <v>50</v>
      </c>
      <c r="B246" s="801" t="s">
        <v>2657</v>
      </c>
      <c r="C246" s="613"/>
      <c r="D246" s="613"/>
      <c r="E246" s="613"/>
      <c r="F246" s="613"/>
      <c r="G246" s="626"/>
      <c r="H246" s="559"/>
      <c r="I246" s="625">
        <f t="shared" ref="I246:O246" si="7">SUM(I197:I245)</f>
        <v>0</v>
      </c>
      <c r="J246" s="625">
        <f t="shared" si="7"/>
        <v>0</v>
      </c>
      <c r="K246" s="625">
        <f t="shared" si="7"/>
        <v>0</v>
      </c>
      <c r="L246" s="510">
        <f t="shared" si="7"/>
        <v>0</v>
      </c>
      <c r="M246" s="510">
        <f t="shared" si="7"/>
        <v>0</v>
      </c>
      <c r="N246" s="510">
        <f t="shared" si="7"/>
        <v>0</v>
      </c>
      <c r="O246" s="510">
        <f t="shared" si="7"/>
        <v>0</v>
      </c>
      <c r="P246" s="312">
        <v>50</v>
      </c>
    </row>
    <row r="247" spans="1:16">
      <c r="A247" s="998"/>
      <c r="B247" s="998"/>
      <c r="H247" s="1155"/>
      <c r="I247" s="1155"/>
      <c r="J247" s="1155"/>
      <c r="K247" s="1155"/>
      <c r="L247" s="1156"/>
      <c r="M247" s="1156"/>
      <c r="N247" s="1156"/>
      <c r="O247" s="1156"/>
      <c r="P247" s="998"/>
    </row>
    <row r="248" spans="1:16">
      <c r="A248" s="474" t="s">
        <v>2226</v>
      </c>
      <c r="B248" s="1083"/>
      <c r="C248" s="1083"/>
      <c r="D248" s="1083"/>
      <c r="E248" s="1083"/>
      <c r="F248" s="1083"/>
      <c r="G248" s="1083"/>
      <c r="H248" s="474" t="s">
        <v>2226</v>
      </c>
      <c r="I248" s="1083"/>
      <c r="J248" s="1083"/>
      <c r="K248" s="1083"/>
      <c r="L248" s="1083"/>
      <c r="M248" s="1160"/>
    </row>
    <row r="249" spans="1:16">
      <c r="A249" s="69" t="s">
        <v>2233</v>
      </c>
      <c r="B249" s="69"/>
      <c r="C249" s="69"/>
      <c r="D249" s="69"/>
      <c r="E249" s="69"/>
      <c r="F249" s="69"/>
      <c r="G249" s="69"/>
      <c r="H249" s="69" t="s">
        <v>2234</v>
      </c>
      <c r="I249" s="69"/>
      <c r="J249" s="69"/>
      <c r="K249" s="69"/>
      <c r="L249" s="69"/>
      <c r="M249" s="69"/>
      <c r="N249" s="69"/>
      <c r="O249" s="69"/>
      <c r="P249" s="69"/>
    </row>
  </sheetData>
  <customSheetViews>
    <customSheetView guid="{98C50475-4C04-4614-833E-ABC6EEFF4E8E}" scale="60" colorId="22" showPageBreaks="1" printArea="1" view="pageBreakPreview" topLeftCell="A25">
      <selection activeCell="B3" sqref="B3"/>
      <rowBreaks count="3" manualBreakCount="3">
        <brk id="59"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r:id="rId1"/>
      <headerFooter alignWithMargins="0"/>
    </customSheetView>
    <customSheetView guid="{C6EFCE4C-D5CB-4C1D-A286-0DC52BE770F9}" scale="85" colorId="22" showPageBreaks="1" printArea="1" topLeftCell="A50">
      <selection activeCell="B95" sqref="B95"/>
      <rowBreaks count="2" manualBreakCount="2">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2"/>
      <headerFooter alignWithMargins="0"/>
    </customSheetView>
    <customSheetView guid="{4BC658A1-0B43-4474-B09F-01138A2D4649}" scale="85" colorId="22" showPageBreaks="1">
      <selection activeCell="B3" sqref="B3"/>
      <rowBreaks count="16" manualBreakCount="16">
        <brk id="44" max="15" man="1"/>
        <brk id="45" max="15" man="1"/>
        <brk id="46" max="15" man="1"/>
        <brk id="4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2" manualBreakCount="2">
        <brk id="7" max="1048575" man="1"/>
        <brk id="16" max="1048575" man="1"/>
      </colBreaks>
      <pageMargins left="0" right="0" top="0" bottom="0" header="0" footer="0"/>
      <printOptions horizontalCentered="1" verticalCentered="1"/>
      <pageSetup scale="73" fitToWidth="2" fitToHeight="4" pageOrder="overThenDown" orientation="portrait" horizontalDpi="300" verticalDpi="300" r:id="rId3"/>
      <headerFooter alignWithMargins="0"/>
    </customSheetView>
    <customSheetView guid="{615B5AE4-EF39-45E8-9166-92037A1A48C3}" scale="85" colorId="22" showPageBreaks="1" printArea="1">
      <selection activeCell="B3" sqref="B3"/>
      <rowBreaks count="13" manualBreakCount="13">
        <brk id="4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4"/>
      <headerFooter alignWithMargins="0"/>
    </customSheetView>
    <customSheetView guid="{5615FF12-3AD0-401B-9520-85684B49B8C2}" scale="85" colorId="22">
      <selection activeCell="B3" sqref="B3"/>
      <rowBreaks count="13" manualBreakCount="13">
        <brk id="4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5"/>
      <headerFooter alignWithMargins="0"/>
    </customSheetView>
    <customSheetView guid="{770BB473-BE5C-4268-9ADA-B2B104B49C99}" scale="85" colorId="22" showPageBreaks="1" printArea="1">
      <selection activeCell="B3" sqref="B3"/>
      <rowBreaks count="22" manualBreakCount="22">
        <brk id="38" max="15" man="1"/>
        <brk id="39" max="15" man="1"/>
        <brk id="40" max="15" man="1"/>
        <brk id="41" max="15" man="1"/>
        <brk id="42" max="15" man="1"/>
        <brk id="43" max="15" man="1"/>
        <brk id="44" max="15" man="1"/>
        <brk id="45" max="15" man="1"/>
        <brk id="46" max="15" man="1"/>
        <brk id="4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6"/>
      <headerFooter alignWithMargins="0"/>
    </customSheetView>
    <customSheetView guid="{2DCD765F-7FFB-4119-8ABA-95F832C93250}" scale="85" colorId="22" showPageBreaks="1" printArea="1">
      <selection activeCell="B3" sqref="B3"/>
      <rowBreaks count="13" manualBreakCount="13">
        <brk id="47" max="15" man="1"/>
        <brk id="48" max="15" man="1"/>
        <brk id="49" max="15" man="1"/>
        <brk id="50" max="15" man="1"/>
        <brk id="51" max="15" man="1"/>
        <brk id="52" max="15" man="1"/>
        <brk id="53" max="15" man="1"/>
        <brk id="54" max="15" man="1"/>
        <brk id="55" max="15" man="1"/>
        <brk id="56" max="15" man="1"/>
        <brk id="57"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7"/>
      <headerFooter alignWithMargins="0"/>
    </customSheetView>
    <customSheetView guid="{9A54DEF0-DEC4-4137-89B1-509D03916E27}"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7" max="1048575" man="1"/>
      </colBreaks>
      <pageMargins left="0" right="0" top="0" bottom="0" header="0" footer="0"/>
      <printOptions horizontalCentered="1" verticalCentered="1"/>
      <pageSetup scale="73" fitToWidth="2" fitToHeight="4" pageOrder="overThenDown" orientation="portrait" horizontalDpi="300" verticalDpi="300" r:id="rId8"/>
      <headerFooter alignWithMargins="0"/>
    </customSheetView>
    <customSheetView guid="{3F1C1F7F-1627-415A-A980-D9471073F5DE}" scale="85" colorId="22" showPageBreaks="1">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7" max="1048575" man="1"/>
      </colBreaks>
      <pageMargins left="0" right="0" top="0" bottom="0" header="0" footer="0"/>
      <printOptions horizontalCentered="1" verticalCentered="1"/>
      <pageSetup scale="73" fitToWidth="2" fitToHeight="4" pageOrder="overThenDown" orientation="portrait" horizontalDpi="300" verticalDpi="300" r:id="rId9"/>
      <headerFooter alignWithMargins="0"/>
    </customSheetView>
    <customSheetView guid="{139C5046-2F46-48F5-A0B9-76AEA7D78668}"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7" max="1048575" man="1"/>
      </colBreaks>
      <pageMargins left="0" right="0" top="0" bottom="0" header="0" footer="0"/>
      <printOptions horizontalCentered="1" verticalCentered="1"/>
      <pageSetup scale="73" fitToWidth="2" fitToHeight="4" pageOrder="overThenDown" orientation="portrait" horizontalDpi="300" verticalDpi="300" r:id="rId10"/>
      <headerFooter alignWithMargins="0"/>
    </customSheetView>
    <customSheetView guid="{B81AA01E-C0DE-4A87-A251-E1F5DB0B073A}" scale="85" colorId="22">
      <selection activeCell="B3" sqref="B3"/>
      <rowBreaks count="50" manualBreakCount="50">
        <brk id="46" max="15" man="1"/>
        <brk id="47" max="15" man="1"/>
        <brk id="48" max="15" man="1"/>
        <brk id="49" max="15" man="1"/>
        <brk id="50" max="15" man="1"/>
        <brk id="51" max="15" man="1"/>
        <brk id="52" max="15" man="1"/>
        <brk id="53" max="15" man="1"/>
        <brk id="54" max="15" man="1"/>
        <brk id="55" max="15" man="1"/>
        <brk id="56" max="15" man="1"/>
        <brk id="57" max="15" man="1"/>
        <brk id="58"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23" max="16383" man="1"/>
        <brk id="186" max="16383" man="1"/>
      </rowBreaks>
      <colBreaks count="2" manualBreakCount="2">
        <brk id="7" max="1048575" man="1"/>
        <brk id="17" max="1048575" man="1"/>
      </colBreaks>
      <pageMargins left="0" right="0" top="0" bottom="0" header="0" footer="0"/>
      <printOptions horizontalCentered="1" verticalCentered="1"/>
      <pageSetup scale="73" fitToWidth="2" fitToHeight="4" pageOrder="overThenDown" orientation="portrait" horizontalDpi="300" verticalDpi="300" r:id="rId11"/>
      <headerFooter alignWithMargins="0"/>
    </customSheetView>
  </customSheetViews>
  <printOptions horizontalCentered="1" verticalCentered="1"/>
  <pageMargins left="0" right="0" top="0" bottom="0" header="0" footer="0"/>
  <pageSetup scale="73" fitToWidth="2" fitToHeight="4" pageOrder="overThenDown" orientation="portrait" r:id="rId12"/>
  <headerFooter alignWithMargins="0"/>
  <rowBreaks count="3" manualBreakCount="3">
    <brk id="59" max="15" man="1"/>
    <brk id="123" max="16383" man="1"/>
    <brk id="186" max="16383" man="1"/>
  </rowBreaks>
  <colBreaks count="1" manualBreakCount="1">
    <brk id="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27"/>
  <sheetViews>
    <sheetView defaultGridColor="0" view="pageBreakPreview" topLeftCell="H11" colorId="22" zoomScale="60" zoomScaleNormal="85" workbookViewId="0">
      <selection activeCell="B2" sqref="B2"/>
    </sheetView>
  </sheetViews>
  <sheetFormatPr defaultColWidth="9.6640625" defaultRowHeight="15"/>
  <cols>
    <col min="1" max="1" width="6.109375" style="9" customWidth="1"/>
    <col min="2" max="2" width="26.77734375" style="9" customWidth="1"/>
    <col min="3" max="3" width="25.6640625" style="9" customWidth="1"/>
    <col min="4" max="4" width="26.33203125" style="9" customWidth="1"/>
    <col min="5" max="5" width="15.6640625" style="9" customWidth="1"/>
    <col min="6" max="7" width="6.6640625" style="9" customWidth="1"/>
    <col min="8" max="8" width="25.21875" style="9" customWidth="1"/>
    <col min="9" max="9" width="24.6640625" style="9" customWidth="1"/>
    <col min="10" max="10" width="12.6640625" style="9" customWidth="1"/>
    <col min="11" max="12" width="13.6640625" style="9" customWidth="1"/>
    <col min="13" max="13" width="4.6640625" style="9" customWidth="1"/>
    <col min="14" max="14" width="5.109375" style="9" customWidth="1"/>
    <col min="15" max="15" width="22.88671875" style="9" customWidth="1"/>
    <col min="16" max="16" width="19.6640625" style="9" customWidth="1"/>
    <col min="17" max="17" width="23" style="9" customWidth="1"/>
    <col min="18" max="18" width="24" style="9" customWidth="1"/>
    <col min="19" max="19" width="5" style="9" customWidth="1"/>
    <col min="20" max="16384" width="9.6640625" style="9"/>
  </cols>
  <sheetData>
    <row r="1" spans="1:255">
      <c r="A1" s="29" t="s">
        <v>2036</v>
      </c>
      <c r="B1" s="66"/>
      <c r="C1" s="263" t="s">
        <v>1529</v>
      </c>
      <c r="D1" s="719" t="s">
        <v>2038</v>
      </c>
      <c r="E1" s="314" t="s">
        <v>2039</v>
      </c>
      <c r="F1" s="29" t="s">
        <v>2036</v>
      </c>
      <c r="G1" s="66"/>
      <c r="H1" s="66"/>
      <c r="I1" s="263" t="s">
        <v>1529</v>
      </c>
      <c r="J1" s="719" t="s">
        <v>2038</v>
      </c>
      <c r="K1" s="1086"/>
      <c r="L1" s="263" t="s">
        <v>2039</v>
      </c>
      <c r="M1" s="67"/>
      <c r="N1" s="29" t="s">
        <v>2036</v>
      </c>
      <c r="O1" s="66"/>
      <c r="P1" s="263" t="s">
        <v>1529</v>
      </c>
      <c r="Q1" s="719" t="s">
        <v>2038</v>
      </c>
      <c r="R1" s="263" t="s">
        <v>2039</v>
      </c>
      <c r="S1" s="67"/>
    </row>
    <row r="2" spans="1:255">
      <c r="A2" s="72" t="str">
        <f>'Data Sheet'!$C$25</f>
        <v>Central Hudson Gas &amp; Electric</v>
      </c>
      <c r="B2" s="17"/>
      <c r="C2" s="98" t="s">
        <v>1849</v>
      </c>
      <c r="D2" s="346" t="s">
        <v>2041</v>
      </c>
      <c r="E2" s="1163"/>
      <c r="F2" s="72" t="str">
        <f>'Data Sheet'!$C$25</f>
        <v>Central Hudson Gas &amp; Electric</v>
      </c>
      <c r="G2" s="17"/>
      <c r="H2" s="17"/>
      <c r="I2" s="98" t="s">
        <v>1849</v>
      </c>
      <c r="J2" s="346" t="s">
        <v>2041</v>
      </c>
      <c r="K2" s="1083"/>
      <c r="L2" s="98"/>
      <c r="M2" s="1147"/>
      <c r="N2" s="72" t="str">
        <f>'Data Sheet'!$C$25</f>
        <v>Central Hudson Gas &amp; Electric</v>
      </c>
      <c r="O2" s="17"/>
      <c r="P2" s="98" t="s">
        <v>1849</v>
      </c>
      <c r="Q2" s="346" t="s">
        <v>2041</v>
      </c>
      <c r="R2" s="1080"/>
      <c r="S2" s="73"/>
    </row>
    <row r="3" spans="1:255" ht="15" customHeight="1">
      <c r="A3" s="72"/>
      <c r="B3" s="17"/>
      <c r="C3" s="98" t="s">
        <v>1850</v>
      </c>
      <c r="D3" s="1164" t="str">
        <f>'Data Sheet'!$C$40</f>
        <v>4/15/2015</v>
      </c>
      <c r="E3" s="1103" t="str">
        <f>'Data Sheet'!$C$38</f>
        <v>12/31/14</v>
      </c>
      <c r="F3" s="74"/>
      <c r="G3" s="77"/>
      <c r="H3" s="77"/>
      <c r="I3" s="105" t="s">
        <v>1850</v>
      </c>
      <c r="J3" s="1164" t="str">
        <f>'Data Sheet'!$C$40</f>
        <v>4/15/2015</v>
      </c>
      <c r="K3" s="1098"/>
      <c r="L3" s="1082" t="str">
        <f>'Data Sheet'!$C$38</f>
        <v>12/31/14</v>
      </c>
      <c r="M3" s="76"/>
      <c r="N3" s="74"/>
      <c r="O3" s="77"/>
      <c r="P3" s="105" t="s">
        <v>1850</v>
      </c>
      <c r="Q3" s="1081" t="str">
        <f>'Data Sheet'!$C$40</f>
        <v>4/15/2015</v>
      </c>
      <c r="R3" s="1082" t="str">
        <f>'Data Sheet'!$C$38</f>
        <v>12/31/14</v>
      </c>
      <c r="S3" s="76"/>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row>
    <row r="4" spans="1:255" ht="15" customHeight="1">
      <c r="A4" s="413" t="s">
        <v>2235</v>
      </c>
      <c r="B4" s="414"/>
      <c r="C4" s="414"/>
      <c r="D4" s="414"/>
      <c r="E4" s="1165"/>
      <c r="F4" s="380" t="s">
        <v>2236</v>
      </c>
      <c r="G4" s="69"/>
      <c r="H4" s="69"/>
      <c r="I4" s="69"/>
      <c r="J4" s="69"/>
      <c r="K4" s="1084"/>
      <c r="L4" s="17"/>
      <c r="M4" s="70"/>
      <c r="N4" s="380" t="s">
        <v>2236</v>
      </c>
      <c r="O4" s="69"/>
      <c r="P4" s="69"/>
      <c r="Q4" s="69"/>
      <c r="R4" s="1084"/>
      <c r="S4" s="73"/>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row>
    <row r="5" spans="1:255">
      <c r="A5" s="149" t="s">
        <v>2237</v>
      </c>
      <c r="B5" s="75"/>
      <c r="C5" s="75"/>
      <c r="D5" s="75"/>
      <c r="E5" s="1157"/>
      <c r="F5" s="149" t="s">
        <v>2237</v>
      </c>
      <c r="G5" s="75"/>
      <c r="H5" s="75"/>
      <c r="I5" s="75"/>
      <c r="J5" s="75"/>
      <c r="K5" s="1166"/>
      <c r="L5" s="77"/>
      <c r="M5" s="533"/>
      <c r="N5" s="149" t="s">
        <v>2237</v>
      </c>
      <c r="O5" s="75"/>
      <c r="P5" s="75"/>
      <c r="Q5" s="75"/>
      <c r="R5" s="1166"/>
      <c r="S5" s="76"/>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row>
    <row r="6" spans="1:255">
      <c r="A6" s="627" t="s">
        <v>2724</v>
      </c>
      <c r="B6" s="19" t="s">
        <v>1200</v>
      </c>
      <c r="C6" s="19"/>
      <c r="D6" s="19"/>
      <c r="E6" s="23"/>
      <c r="F6" s="22"/>
      <c r="G6" s="19" t="s">
        <v>1201</v>
      </c>
      <c r="H6" s="19"/>
      <c r="I6" s="19"/>
      <c r="J6" s="19"/>
      <c r="K6" s="19"/>
      <c r="L6" s="19"/>
      <c r="M6" s="23"/>
      <c r="N6" s="627" t="s">
        <v>2200</v>
      </c>
      <c r="O6" s="19" t="s">
        <v>1202</v>
      </c>
      <c r="P6" s="19"/>
      <c r="Q6" s="19"/>
      <c r="R6" s="19"/>
      <c r="S6" s="23"/>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row>
    <row r="7" spans="1:255">
      <c r="A7" s="22" t="s">
        <v>2025</v>
      </c>
      <c r="B7" s="19" t="s">
        <v>1203</v>
      </c>
      <c r="C7" s="19"/>
      <c r="D7" s="19"/>
      <c r="E7" s="23"/>
      <c r="F7" s="22"/>
      <c r="G7" s="19" t="s">
        <v>1204</v>
      </c>
      <c r="H7" s="19"/>
      <c r="I7" s="19"/>
      <c r="J7" s="19"/>
      <c r="K7" s="19"/>
      <c r="L7" s="19"/>
      <c r="M7" s="23"/>
      <c r="N7" s="627"/>
      <c r="O7" s="19"/>
      <c r="P7" s="19"/>
      <c r="Q7" s="19"/>
      <c r="R7" s="19"/>
      <c r="S7" s="23"/>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5">
      <c r="A8" s="627" t="s">
        <v>2641</v>
      </c>
      <c r="B8" s="19" t="s">
        <v>1272</v>
      </c>
      <c r="C8" s="19"/>
      <c r="D8" s="19"/>
      <c r="E8" s="23"/>
      <c r="F8" s="22"/>
      <c r="G8" s="19" t="s">
        <v>340</v>
      </c>
      <c r="H8" s="19"/>
      <c r="I8" s="19"/>
      <c r="J8" s="19"/>
      <c r="K8" s="19"/>
      <c r="L8" s="19"/>
      <c r="M8" s="23"/>
      <c r="N8" s="627" t="s">
        <v>2208</v>
      </c>
      <c r="O8" s="19" t="s">
        <v>1273</v>
      </c>
      <c r="P8" s="19"/>
      <c r="Q8" s="19"/>
      <c r="R8" s="19"/>
      <c r="S8" s="23"/>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5">
      <c r="A9" s="627" t="s">
        <v>2642</v>
      </c>
      <c r="B9" s="19" t="s">
        <v>1274</v>
      </c>
      <c r="C9" s="19"/>
      <c r="D9" s="19"/>
      <c r="E9" s="23"/>
      <c r="F9" s="22"/>
      <c r="G9" s="19" t="s">
        <v>1275</v>
      </c>
      <c r="H9" s="19"/>
      <c r="I9" s="19"/>
      <c r="J9" s="19"/>
      <c r="K9" s="19"/>
      <c r="L9" s="19"/>
      <c r="M9" s="23"/>
      <c r="N9" s="627"/>
      <c r="O9" s="19" t="s">
        <v>1276</v>
      </c>
      <c r="P9" s="19"/>
      <c r="Q9" s="19"/>
      <c r="R9" s="19"/>
      <c r="S9" s="23"/>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5">
      <c r="A10" s="22" t="s">
        <v>2025</v>
      </c>
      <c r="B10" s="19" t="s">
        <v>1277</v>
      </c>
      <c r="C10" s="19"/>
      <c r="D10" s="19"/>
      <c r="E10" s="23"/>
      <c r="F10" s="22" t="s">
        <v>2025</v>
      </c>
      <c r="G10" s="19" t="s">
        <v>1278</v>
      </c>
      <c r="H10" s="19"/>
      <c r="I10" s="19"/>
      <c r="J10" s="19"/>
      <c r="K10" s="19"/>
      <c r="L10" s="19"/>
      <c r="M10" s="23"/>
      <c r="N10" s="627"/>
      <c r="O10" s="19" t="s">
        <v>1279</v>
      </c>
      <c r="P10" s="19"/>
      <c r="Q10" s="19"/>
      <c r="R10" s="19"/>
      <c r="S10" s="23"/>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5">
      <c r="A11" s="22" t="s">
        <v>2025</v>
      </c>
      <c r="B11" s="19" t="s">
        <v>1280</v>
      </c>
      <c r="C11" s="19"/>
      <c r="D11" s="19"/>
      <c r="E11" s="23"/>
      <c r="F11" s="22" t="s">
        <v>2025</v>
      </c>
      <c r="G11" s="19"/>
      <c r="H11" s="19"/>
      <c r="I11" s="19"/>
      <c r="J11" s="19"/>
      <c r="K11" s="19"/>
      <c r="L11" s="19"/>
      <c r="M11" s="23"/>
      <c r="N11" s="627"/>
      <c r="O11" s="19" t="s">
        <v>1281</v>
      </c>
      <c r="P11" s="19"/>
      <c r="Q11" s="19"/>
      <c r="R11" s="19"/>
      <c r="S11" s="23"/>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c r="A12" s="22"/>
      <c r="B12" s="19" t="s">
        <v>1282</v>
      </c>
      <c r="C12" s="19"/>
      <c r="D12" s="19"/>
      <c r="E12" s="23"/>
      <c r="F12" s="627" t="s">
        <v>4191</v>
      </c>
      <c r="G12" s="19" t="s">
        <v>1283</v>
      </c>
      <c r="H12" s="19"/>
      <c r="I12" s="19"/>
      <c r="J12" s="19"/>
      <c r="K12" s="19"/>
      <c r="L12" s="19"/>
      <c r="M12" s="23"/>
      <c r="N12" s="627"/>
      <c r="O12" s="19" t="s">
        <v>1284</v>
      </c>
      <c r="P12" s="19"/>
      <c r="Q12" s="19"/>
      <c r="R12" s="19"/>
      <c r="S12" s="23"/>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5">
      <c r="A13" s="627" t="s">
        <v>4185</v>
      </c>
      <c r="B13" s="19" t="s">
        <v>1285</v>
      </c>
      <c r="C13" s="19"/>
      <c r="D13" s="19"/>
      <c r="E13" s="23"/>
      <c r="F13" s="627"/>
      <c r="G13" s="19" t="s">
        <v>1286</v>
      </c>
      <c r="H13" s="19"/>
      <c r="I13" s="19"/>
      <c r="J13" s="19"/>
      <c r="K13" s="19"/>
      <c r="L13" s="19"/>
      <c r="M13" s="23"/>
      <c r="N13" s="627"/>
      <c r="O13" s="19" t="s">
        <v>1287</v>
      </c>
      <c r="P13" s="19"/>
      <c r="Q13" s="19"/>
      <c r="R13" s="19"/>
      <c r="S13" s="23"/>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5">
      <c r="A14" s="22"/>
      <c r="B14" s="19"/>
      <c r="C14" s="19"/>
      <c r="D14" s="19"/>
      <c r="E14" s="23"/>
      <c r="F14" s="627"/>
      <c r="G14" s="19"/>
      <c r="H14" s="19"/>
      <c r="I14" s="19"/>
      <c r="J14" s="19"/>
      <c r="K14" s="19"/>
      <c r="L14" s="19"/>
      <c r="M14" s="23"/>
      <c r="N14" s="627"/>
      <c r="O14" s="19" t="s">
        <v>1288</v>
      </c>
      <c r="P14" s="19"/>
      <c r="Q14" s="19"/>
      <c r="R14" s="19"/>
      <c r="S14" s="23"/>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5">
      <c r="A15" s="22"/>
      <c r="B15" s="19" t="s">
        <v>2890</v>
      </c>
      <c r="C15" s="19"/>
      <c r="D15" s="19"/>
      <c r="E15" s="23"/>
      <c r="F15" s="627" t="s">
        <v>798</v>
      </c>
      <c r="G15" s="19" t="s">
        <v>2891</v>
      </c>
      <c r="H15" s="19"/>
      <c r="I15" s="19"/>
      <c r="J15" s="19"/>
      <c r="K15" s="19"/>
      <c r="L15" s="19"/>
      <c r="M15" s="23"/>
      <c r="N15" s="627"/>
      <c r="O15" s="19"/>
      <c r="P15" s="19"/>
      <c r="Q15" s="19"/>
      <c r="R15" s="19"/>
      <c r="S15" s="23"/>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5">
      <c r="A16" s="22" t="s">
        <v>2025</v>
      </c>
      <c r="B16" s="19" t="s">
        <v>2892</v>
      </c>
      <c r="C16" s="19"/>
      <c r="D16" s="19"/>
      <c r="E16" s="23"/>
      <c r="F16" s="627"/>
      <c r="G16" s="19" t="s">
        <v>2893</v>
      </c>
      <c r="H16" s="19"/>
      <c r="I16" s="19"/>
      <c r="J16" s="19"/>
      <c r="K16" s="19"/>
      <c r="L16" s="19"/>
      <c r="M16" s="23"/>
      <c r="N16" s="627" t="s">
        <v>2894</v>
      </c>
      <c r="O16" s="19" t="s">
        <v>2895</v>
      </c>
      <c r="P16" s="19"/>
      <c r="Q16" s="19"/>
      <c r="R16" s="19"/>
      <c r="S16" s="23"/>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c r="A17" s="22" t="s">
        <v>2025</v>
      </c>
      <c r="B17" s="19" t="s">
        <v>1211</v>
      </c>
      <c r="C17" s="19"/>
      <c r="D17" s="19"/>
      <c r="E17" s="23"/>
      <c r="F17" s="627"/>
      <c r="G17" s="19" t="s">
        <v>1212</v>
      </c>
      <c r="H17" s="19"/>
      <c r="I17" s="19"/>
      <c r="J17" s="19"/>
      <c r="K17" s="19"/>
      <c r="L17" s="19"/>
      <c r="M17" s="23"/>
      <c r="N17" s="627"/>
      <c r="O17" s="19" t="s">
        <v>1213</v>
      </c>
      <c r="P17" s="19"/>
      <c r="Q17" s="19"/>
      <c r="R17" s="19"/>
      <c r="S17" s="23"/>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c r="A18" s="22" t="s">
        <v>2025</v>
      </c>
      <c r="B18" s="19" t="s">
        <v>1214</v>
      </c>
      <c r="C18" s="19"/>
      <c r="D18" s="19"/>
      <c r="E18" s="23"/>
      <c r="F18" s="627" t="s">
        <v>2025</v>
      </c>
      <c r="G18" s="19" t="s">
        <v>1215</v>
      </c>
      <c r="H18" s="19"/>
      <c r="I18" s="19"/>
      <c r="J18" s="19"/>
      <c r="K18" s="19"/>
      <c r="L18" s="19"/>
      <c r="M18" s="23"/>
      <c r="N18" s="627"/>
      <c r="O18" s="19"/>
      <c r="P18" s="19"/>
      <c r="Q18" s="19"/>
      <c r="R18" s="19"/>
      <c r="S18" s="23"/>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c r="A19" s="22" t="s">
        <v>1245</v>
      </c>
      <c r="B19" s="19"/>
      <c r="C19" s="19"/>
      <c r="D19" s="19"/>
      <c r="E19" s="23"/>
      <c r="F19" s="627"/>
      <c r="G19" s="19"/>
      <c r="H19" s="19"/>
      <c r="I19" s="19"/>
      <c r="J19" s="19"/>
      <c r="K19" s="19"/>
      <c r="L19" s="19"/>
      <c r="M19" s="23"/>
      <c r="N19" s="627" t="s">
        <v>1216</v>
      </c>
      <c r="O19" s="19" t="s">
        <v>1217</v>
      </c>
      <c r="P19" s="19"/>
      <c r="Q19" s="19"/>
      <c r="R19" s="19"/>
      <c r="S19" s="23"/>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c r="A20" s="22" t="s">
        <v>2025</v>
      </c>
      <c r="B20" s="19" t="s">
        <v>1218</v>
      </c>
      <c r="C20" s="19"/>
      <c r="D20" s="19"/>
      <c r="E20" s="23"/>
      <c r="F20" s="627" t="s">
        <v>804</v>
      </c>
      <c r="G20" s="19" t="s">
        <v>1219</v>
      </c>
      <c r="H20" s="19"/>
      <c r="I20" s="19"/>
      <c r="J20" s="19"/>
      <c r="K20" s="19"/>
      <c r="L20" s="19"/>
      <c r="M20" s="23"/>
      <c r="N20" s="627"/>
      <c r="O20" s="19"/>
      <c r="P20" s="19"/>
      <c r="Q20" s="19"/>
      <c r="R20" s="19"/>
      <c r="S20" s="23"/>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c r="A21" s="22" t="s">
        <v>2025</v>
      </c>
      <c r="B21" s="19" t="s">
        <v>1583</v>
      </c>
      <c r="C21" s="19"/>
      <c r="D21" s="19"/>
      <c r="E21" s="23"/>
      <c r="F21" s="22" t="s">
        <v>2025</v>
      </c>
      <c r="G21" s="19" t="s">
        <v>1584</v>
      </c>
      <c r="H21" s="19"/>
      <c r="I21" s="19"/>
      <c r="J21" s="19"/>
      <c r="K21" s="19"/>
      <c r="L21" s="19"/>
      <c r="M21" s="23"/>
      <c r="N21" s="627"/>
      <c r="O21" s="19"/>
      <c r="P21" s="19"/>
      <c r="Q21" s="19"/>
      <c r="R21" s="19"/>
      <c r="S21" s="23"/>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c r="A22" s="22"/>
      <c r="B22" s="19"/>
      <c r="C22" s="19"/>
      <c r="D22" s="19"/>
      <c r="E22" s="23"/>
      <c r="F22" s="22"/>
      <c r="G22" s="19"/>
      <c r="H22" s="19"/>
      <c r="I22" s="19"/>
      <c r="J22" s="19"/>
      <c r="K22" s="19"/>
      <c r="L22" s="604"/>
      <c r="M22" s="23"/>
      <c r="N22" s="22"/>
      <c r="O22" s="19"/>
      <c r="P22" s="19"/>
      <c r="Q22" s="19"/>
      <c r="R22" s="19"/>
      <c r="S22" s="605"/>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c r="A23" s="628" t="s">
        <v>2025</v>
      </c>
      <c r="B23" s="629" t="s">
        <v>1585</v>
      </c>
      <c r="C23" s="629" t="s">
        <v>1586</v>
      </c>
      <c r="D23" s="630" t="s">
        <v>1587</v>
      </c>
      <c r="E23" s="631" t="s">
        <v>2025</v>
      </c>
      <c r="F23" s="632" t="s">
        <v>2213</v>
      </c>
      <c r="G23" s="630"/>
      <c r="H23" s="629"/>
      <c r="I23" s="629"/>
      <c r="J23" s="629" t="s">
        <v>1588</v>
      </c>
      <c r="K23" s="633" t="s">
        <v>1589</v>
      </c>
      <c r="L23" s="634"/>
      <c r="M23" s="631"/>
      <c r="N23" s="635" t="s">
        <v>1590</v>
      </c>
      <c r="O23" s="636"/>
      <c r="P23" s="636"/>
      <c r="Q23" s="636"/>
      <c r="R23" s="636"/>
      <c r="S23" s="63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c r="A24" s="638"/>
      <c r="B24" s="639" t="s">
        <v>1591</v>
      </c>
      <c r="C24" s="639" t="s">
        <v>1591</v>
      </c>
      <c r="D24" s="639" t="s">
        <v>1591</v>
      </c>
      <c r="E24" s="641" t="s">
        <v>4058</v>
      </c>
      <c r="F24" s="640" t="s">
        <v>4059</v>
      </c>
      <c r="G24" s="634"/>
      <c r="H24" s="639" t="s">
        <v>1592</v>
      </c>
      <c r="I24" s="639" t="s">
        <v>1593</v>
      </c>
      <c r="J24" s="639" t="s">
        <v>2214</v>
      </c>
      <c r="K24" s="629" t="s">
        <v>4062</v>
      </c>
      <c r="L24" s="629" t="s">
        <v>4062</v>
      </c>
      <c r="M24" s="641" t="s">
        <v>1964</v>
      </c>
      <c r="N24" s="640" t="s">
        <v>4063</v>
      </c>
      <c r="O24" s="634"/>
      <c r="P24" s="639" t="s">
        <v>4064</v>
      </c>
      <c r="Q24" s="639" t="s">
        <v>4065</v>
      </c>
      <c r="R24" s="639" t="s">
        <v>1594</v>
      </c>
      <c r="S24" s="641" t="s">
        <v>1964</v>
      </c>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c r="A25" s="662" t="s">
        <v>1964</v>
      </c>
      <c r="B25" s="639" t="s">
        <v>1595</v>
      </c>
      <c r="C25" s="639" t="s">
        <v>1595</v>
      </c>
      <c r="D25" s="639" t="s">
        <v>1595</v>
      </c>
      <c r="E25" s="641" t="s">
        <v>4068</v>
      </c>
      <c r="F25" s="640" t="s">
        <v>4069</v>
      </c>
      <c r="G25" s="634"/>
      <c r="H25" s="639" t="s">
        <v>1596</v>
      </c>
      <c r="I25" s="639" t="s">
        <v>1596</v>
      </c>
      <c r="J25" s="639" t="s">
        <v>1597</v>
      </c>
      <c r="K25" s="639" t="s">
        <v>1598</v>
      </c>
      <c r="L25" s="639" t="s">
        <v>2222</v>
      </c>
      <c r="M25" s="641" t="s">
        <v>1967</v>
      </c>
      <c r="N25" s="640" t="s">
        <v>4074</v>
      </c>
      <c r="O25" s="634"/>
      <c r="P25" s="639" t="s">
        <v>4074</v>
      </c>
      <c r="Q25" s="639" t="s">
        <v>4074</v>
      </c>
      <c r="R25" s="639" t="s">
        <v>1599</v>
      </c>
      <c r="S25" s="641" t="s">
        <v>1967</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c r="A26" s="664" t="s">
        <v>1967</v>
      </c>
      <c r="B26" s="642" t="s">
        <v>3423</v>
      </c>
      <c r="C26" s="642" t="s">
        <v>3424</v>
      </c>
      <c r="D26" s="642" t="s">
        <v>3425</v>
      </c>
      <c r="E26" s="646" t="s">
        <v>3426</v>
      </c>
      <c r="F26" s="644" t="s">
        <v>2672</v>
      </c>
      <c r="G26" s="645"/>
      <c r="H26" s="642" t="s">
        <v>2673</v>
      </c>
      <c r="I26" s="642" t="s">
        <v>2674</v>
      </c>
      <c r="J26" s="642" t="s">
        <v>2675</v>
      </c>
      <c r="K26" s="642" t="s">
        <v>2676</v>
      </c>
      <c r="L26" s="642" t="s">
        <v>2677</v>
      </c>
      <c r="M26" s="646"/>
      <c r="N26" s="644" t="s">
        <v>2678</v>
      </c>
      <c r="O26" s="645"/>
      <c r="P26" s="642" t="s">
        <v>2679</v>
      </c>
      <c r="Q26" s="642" t="s">
        <v>218</v>
      </c>
      <c r="R26" s="642" t="s">
        <v>219</v>
      </c>
      <c r="S26" s="646"/>
      <c r="T26" s="17"/>
      <c r="U26" s="17" t="s">
        <v>2025</v>
      </c>
      <c r="V26" s="17"/>
      <c r="W26" s="17" t="s">
        <v>2025</v>
      </c>
      <c r="X26" s="17"/>
      <c r="Y26" s="17" t="s">
        <v>2025</v>
      </c>
      <c r="Z26" s="17"/>
      <c r="AA26" s="17" t="s">
        <v>2025</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c r="A27" s="334" t="s">
        <v>1600</v>
      </c>
      <c r="B27" s="2135" t="s">
        <v>5339</v>
      </c>
      <c r="C27" s="2135" t="s">
        <v>5339</v>
      </c>
      <c r="D27" s="2135" t="s">
        <v>5339</v>
      </c>
      <c r="E27" s="2136" t="s">
        <v>5340</v>
      </c>
      <c r="F27" s="74"/>
      <c r="G27" s="2137">
        <v>26</v>
      </c>
      <c r="H27" s="2137" t="s">
        <v>5031</v>
      </c>
      <c r="I27" s="118"/>
      <c r="J27" s="118"/>
      <c r="K27" s="550"/>
      <c r="L27" s="550"/>
      <c r="M27" s="621">
        <v>1</v>
      </c>
      <c r="N27" s="74"/>
      <c r="O27" s="393"/>
      <c r="P27" s="393"/>
      <c r="Q27" s="393"/>
      <c r="R27" s="393">
        <f t="shared" ref="R27:R42" si="0">SUM(O27:Q27)</f>
        <v>0</v>
      </c>
      <c r="S27" s="621">
        <v>1</v>
      </c>
      <c r="T27" s="17"/>
      <c r="U27" s="17"/>
      <c r="V27" s="17" t="s">
        <v>2025</v>
      </c>
      <c r="W27" s="17"/>
      <c r="X27" s="17"/>
      <c r="Y27" s="17"/>
      <c r="Z27" s="17"/>
      <c r="AA27" s="17"/>
      <c r="AB27" s="17"/>
      <c r="AC27" s="17"/>
      <c r="AD27" s="17"/>
      <c r="AE27" s="17"/>
      <c r="AF27" s="17"/>
      <c r="AG27" s="17"/>
      <c r="AH27" s="17"/>
      <c r="AI27" s="17"/>
      <c r="AJ27" s="17"/>
      <c r="AK27" s="17" t="s">
        <v>2025</v>
      </c>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c r="A28" s="334" t="s">
        <v>1601</v>
      </c>
      <c r="B28" s="2135" t="s">
        <v>5341</v>
      </c>
      <c r="C28" s="2135" t="s">
        <v>5341</v>
      </c>
      <c r="D28" s="2135" t="s">
        <v>5341</v>
      </c>
      <c r="E28" s="2136" t="s">
        <v>5340</v>
      </c>
      <c r="F28" s="74"/>
      <c r="G28" s="2137">
        <v>22</v>
      </c>
      <c r="H28" s="2137" t="s">
        <v>5031</v>
      </c>
      <c r="I28" s="118"/>
      <c r="J28" s="118"/>
      <c r="K28" s="2138">
        <v>484014</v>
      </c>
      <c r="L28" s="2138">
        <v>484014</v>
      </c>
      <c r="M28" s="621">
        <v>2</v>
      </c>
      <c r="N28" s="74" t="s">
        <v>2025</v>
      </c>
      <c r="O28" s="550"/>
      <c r="P28" s="2139">
        <v>50830</v>
      </c>
      <c r="Q28" s="550"/>
      <c r="R28" s="550">
        <f t="shared" si="0"/>
        <v>50830</v>
      </c>
      <c r="S28" s="621">
        <v>2</v>
      </c>
      <c r="T28" s="17"/>
      <c r="U28" s="17"/>
      <c r="V28" s="17" t="s">
        <v>2025</v>
      </c>
      <c r="W28" s="17"/>
      <c r="X28" s="17"/>
      <c r="Y28" s="17"/>
      <c r="Z28" s="17"/>
      <c r="AA28" s="17"/>
      <c r="AB28" s="17"/>
      <c r="AC28" s="17"/>
      <c r="AD28" s="17"/>
      <c r="AE28" s="17"/>
      <c r="AF28" s="17"/>
      <c r="AG28" s="17"/>
      <c r="AH28" s="17"/>
      <c r="AI28" s="17"/>
      <c r="AJ28" s="17"/>
      <c r="AK28" s="17" t="s">
        <v>2025</v>
      </c>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c r="A29" s="334" t="s">
        <v>1602</v>
      </c>
      <c r="B29" s="2135" t="s">
        <v>5341</v>
      </c>
      <c r="C29" s="2135" t="s">
        <v>5341</v>
      </c>
      <c r="D29" s="2135" t="s">
        <v>5341</v>
      </c>
      <c r="E29" s="2136" t="s">
        <v>5340</v>
      </c>
      <c r="F29" s="74"/>
      <c r="G29" s="2137">
        <v>49</v>
      </c>
      <c r="H29" s="2137" t="s">
        <v>5343</v>
      </c>
      <c r="I29" s="118"/>
      <c r="J29" s="118"/>
      <c r="K29" s="2138">
        <v>102359</v>
      </c>
      <c r="L29" s="2138">
        <v>102359</v>
      </c>
      <c r="M29" s="621">
        <v>3</v>
      </c>
      <c r="N29" s="74"/>
      <c r="O29" s="550"/>
      <c r="P29" s="2139">
        <v>98328</v>
      </c>
      <c r="Q29" s="550"/>
      <c r="R29" s="550">
        <f t="shared" si="0"/>
        <v>98328</v>
      </c>
      <c r="S29" s="621">
        <v>3</v>
      </c>
      <c r="T29" s="17"/>
      <c r="U29" s="17"/>
      <c r="V29" s="17" t="s">
        <v>2025</v>
      </c>
      <c r="W29" s="17"/>
      <c r="X29" s="17"/>
      <c r="Y29" s="17"/>
      <c r="Z29" s="17"/>
      <c r="AA29" s="17"/>
      <c r="AB29" s="17"/>
      <c r="AC29" s="17"/>
      <c r="AD29" s="17"/>
      <c r="AE29" s="17"/>
      <c r="AF29" s="17"/>
      <c r="AG29" s="17"/>
      <c r="AH29" s="17"/>
      <c r="AI29" s="17"/>
      <c r="AJ29" s="17"/>
      <c r="AK29" s="17" t="s">
        <v>2025</v>
      </c>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c r="A30" s="334" t="s">
        <v>1603</v>
      </c>
      <c r="B30" s="2135" t="s">
        <v>5341</v>
      </c>
      <c r="C30" s="2135" t="s">
        <v>5341</v>
      </c>
      <c r="D30" s="2135" t="s">
        <v>5341</v>
      </c>
      <c r="E30" s="2136" t="s">
        <v>5340</v>
      </c>
      <c r="F30" s="74"/>
      <c r="G30" s="2137">
        <v>26</v>
      </c>
      <c r="H30" s="2137" t="s">
        <v>5343</v>
      </c>
      <c r="I30" s="118"/>
      <c r="J30" s="118"/>
      <c r="K30" s="2138">
        <v>3829</v>
      </c>
      <c r="L30" s="2138">
        <v>3829</v>
      </c>
      <c r="M30" s="621">
        <v>4</v>
      </c>
      <c r="N30" s="74"/>
      <c r="O30" s="550"/>
      <c r="P30" s="2139">
        <v>4212</v>
      </c>
      <c r="Q30" s="550"/>
      <c r="R30" s="550">
        <f t="shared" si="0"/>
        <v>4212</v>
      </c>
      <c r="S30" s="621">
        <v>4</v>
      </c>
      <c r="T30" s="17"/>
      <c r="U30" s="17"/>
      <c r="V30" s="17" t="s">
        <v>2025</v>
      </c>
      <c r="W30" s="17"/>
      <c r="X30" s="17"/>
      <c r="Y30" s="17"/>
      <c r="Z30" s="17"/>
      <c r="AA30" s="17"/>
      <c r="AB30" s="17"/>
      <c r="AC30" s="17"/>
      <c r="AD30" s="17"/>
      <c r="AE30" s="17"/>
      <c r="AF30" s="17"/>
      <c r="AG30" s="17"/>
      <c r="AH30" s="17"/>
      <c r="AI30" s="17"/>
      <c r="AJ30" s="17"/>
      <c r="AK30" s="17" t="s">
        <v>2025</v>
      </c>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c r="A31" s="334" t="s">
        <v>1604</v>
      </c>
      <c r="B31" s="2135" t="s">
        <v>5338</v>
      </c>
      <c r="C31" s="2135" t="s">
        <v>5341</v>
      </c>
      <c r="D31" s="2135" t="s">
        <v>5338</v>
      </c>
      <c r="E31" s="2136" t="s">
        <v>5340</v>
      </c>
      <c r="F31" s="74"/>
      <c r="G31" s="2137">
        <v>51</v>
      </c>
      <c r="H31" s="2137" t="s">
        <v>5079</v>
      </c>
      <c r="I31" s="118"/>
      <c r="J31" s="118"/>
      <c r="K31" s="550"/>
      <c r="L31" s="550"/>
      <c r="M31" s="621">
        <v>5</v>
      </c>
      <c r="N31" s="74"/>
      <c r="O31" s="550"/>
      <c r="P31" s="2139">
        <v>75240</v>
      </c>
      <c r="Q31" s="550"/>
      <c r="R31" s="550">
        <f t="shared" si="0"/>
        <v>75240</v>
      </c>
      <c r="S31" s="621">
        <v>5</v>
      </c>
      <c r="T31" s="17"/>
      <c r="U31" s="17"/>
      <c r="V31" s="17" t="s">
        <v>2025</v>
      </c>
      <c r="W31" s="17"/>
      <c r="X31" s="17"/>
      <c r="Y31" s="17"/>
      <c r="Z31" s="17"/>
      <c r="AA31" s="17"/>
      <c r="AB31" s="17"/>
      <c r="AC31" s="17"/>
      <c r="AD31" s="17"/>
      <c r="AE31" s="17"/>
      <c r="AF31" s="17"/>
      <c r="AG31" s="17"/>
      <c r="AH31" s="17"/>
      <c r="AI31" s="17"/>
      <c r="AJ31" s="17"/>
      <c r="AK31" s="17" t="s">
        <v>2025</v>
      </c>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c r="A32" s="334" t="s">
        <v>1605</v>
      </c>
      <c r="B32" s="2135" t="s">
        <v>5342</v>
      </c>
      <c r="C32" s="2135"/>
      <c r="D32" s="2135" t="s">
        <v>5335</v>
      </c>
      <c r="E32" s="2136" t="s">
        <v>5340</v>
      </c>
      <c r="F32" s="74"/>
      <c r="G32" s="2137">
        <v>51</v>
      </c>
      <c r="H32" s="2137" t="s">
        <v>5344</v>
      </c>
      <c r="I32" s="118"/>
      <c r="J32" s="118"/>
      <c r="K32" s="550"/>
      <c r="L32" s="550"/>
      <c r="M32" s="621">
        <v>6</v>
      </c>
      <c r="N32" s="74"/>
      <c r="O32" s="550"/>
      <c r="P32" s="2139">
        <v>14239000</v>
      </c>
      <c r="Q32" s="550"/>
      <c r="R32" s="550">
        <f t="shared" si="0"/>
        <v>14239000</v>
      </c>
      <c r="S32" s="621">
        <v>6</v>
      </c>
      <c r="T32" s="17"/>
      <c r="U32" s="17"/>
      <c r="V32" s="17" t="s">
        <v>2025</v>
      </c>
      <c r="W32" s="17"/>
      <c r="X32" s="17"/>
      <c r="Y32" s="17"/>
      <c r="Z32" s="17"/>
      <c r="AA32" s="17"/>
      <c r="AB32" s="17"/>
      <c r="AC32" s="17"/>
      <c r="AD32" s="17"/>
      <c r="AE32" s="17"/>
      <c r="AF32" s="17"/>
      <c r="AG32" s="17"/>
      <c r="AH32" s="17"/>
      <c r="AI32" s="17"/>
      <c r="AJ32" s="17"/>
      <c r="AK32" s="17" t="s">
        <v>2025</v>
      </c>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c r="A33" s="334" t="s">
        <v>1606</v>
      </c>
      <c r="B33" s="118"/>
      <c r="C33" s="118"/>
      <c r="D33" s="118"/>
      <c r="E33" s="76"/>
      <c r="F33" s="74"/>
      <c r="G33" s="118"/>
      <c r="H33" s="118"/>
      <c r="I33" s="118"/>
      <c r="J33" s="118"/>
      <c r="K33" s="550"/>
      <c r="L33" s="550"/>
      <c r="M33" s="621">
        <v>7</v>
      </c>
      <c r="N33" s="74"/>
      <c r="O33" s="550"/>
      <c r="P33" s="550"/>
      <c r="Q33" s="550"/>
      <c r="R33" s="550">
        <f t="shared" si="0"/>
        <v>0</v>
      </c>
      <c r="S33" s="621">
        <v>7</v>
      </c>
      <c r="T33" s="17"/>
      <c r="U33" s="17"/>
      <c r="V33" s="17" t="s">
        <v>2025</v>
      </c>
      <c r="W33" s="17"/>
      <c r="X33" s="17"/>
      <c r="Y33" s="17"/>
      <c r="Z33" s="17"/>
      <c r="AA33" s="17"/>
      <c r="AB33" s="17"/>
      <c r="AC33" s="17"/>
      <c r="AD33" s="17"/>
      <c r="AE33" s="17"/>
      <c r="AF33" s="17"/>
      <c r="AG33" s="17"/>
      <c r="AH33" s="17"/>
      <c r="AI33" s="17"/>
      <c r="AJ33" s="17"/>
      <c r="AK33" s="17" t="s">
        <v>1245</v>
      </c>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c r="A34" s="334" t="s">
        <v>1607</v>
      </c>
      <c r="B34" s="118"/>
      <c r="C34" s="118"/>
      <c r="D34" s="118"/>
      <c r="E34" s="76"/>
      <c r="F34" s="74"/>
      <c r="G34" s="118"/>
      <c r="H34" s="118"/>
      <c r="I34" s="118"/>
      <c r="J34" s="118"/>
      <c r="K34" s="550"/>
      <c r="L34" s="550"/>
      <c r="M34" s="621">
        <v>8</v>
      </c>
      <c r="N34" s="74"/>
      <c r="O34" s="550"/>
      <c r="P34" s="550"/>
      <c r="Q34" s="550"/>
      <c r="R34" s="550">
        <f t="shared" si="0"/>
        <v>0</v>
      </c>
      <c r="S34" s="621">
        <v>8</v>
      </c>
      <c r="T34" s="17" t="s">
        <v>2025</v>
      </c>
      <c r="U34" s="17" t="s">
        <v>2025</v>
      </c>
      <c r="V34" s="17" t="s">
        <v>2025</v>
      </c>
      <c r="W34" s="17"/>
      <c r="X34" s="17"/>
      <c r="Y34" s="17"/>
      <c r="Z34" s="17" t="s">
        <v>2025</v>
      </c>
      <c r="AA34" s="17" t="s">
        <v>2025</v>
      </c>
      <c r="AB34" s="17" t="s">
        <v>2025</v>
      </c>
      <c r="AC34" s="17" t="s">
        <v>2025</v>
      </c>
      <c r="AD34" s="17" t="s">
        <v>2025</v>
      </c>
      <c r="AE34" s="17" t="s">
        <v>2025</v>
      </c>
      <c r="AF34" s="17" t="s">
        <v>2025</v>
      </c>
      <c r="AG34" s="17" t="s">
        <v>2025</v>
      </c>
      <c r="AH34" s="17" t="s">
        <v>2025</v>
      </c>
      <c r="AI34" s="17" t="s">
        <v>2025</v>
      </c>
      <c r="AJ34" s="17" t="s">
        <v>2025</v>
      </c>
      <c r="AK34" s="17" t="s">
        <v>2025</v>
      </c>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c r="A35" s="334" t="s">
        <v>1608</v>
      </c>
      <c r="B35" s="118"/>
      <c r="C35" s="118"/>
      <c r="D35" s="118"/>
      <c r="E35" s="76"/>
      <c r="F35" s="74"/>
      <c r="G35" s="118"/>
      <c r="H35" s="118"/>
      <c r="I35" s="118"/>
      <c r="J35" s="118"/>
      <c r="K35" s="550"/>
      <c r="L35" s="550"/>
      <c r="M35" s="621">
        <v>9</v>
      </c>
      <c r="N35" s="74"/>
      <c r="O35" s="550"/>
      <c r="P35" s="550"/>
      <c r="Q35" s="550"/>
      <c r="R35" s="550">
        <f t="shared" si="0"/>
        <v>0</v>
      </c>
      <c r="S35" s="621">
        <v>9</v>
      </c>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c r="A36" s="334" t="s">
        <v>1981</v>
      </c>
      <c r="B36" s="118"/>
      <c r="C36" s="118"/>
      <c r="D36" s="118"/>
      <c r="E36" s="76"/>
      <c r="F36" s="74"/>
      <c r="G36" s="118"/>
      <c r="H36" s="118"/>
      <c r="I36" s="118"/>
      <c r="J36" s="118"/>
      <c r="K36" s="550"/>
      <c r="L36" s="550"/>
      <c r="M36" s="621">
        <v>10</v>
      </c>
      <c r="N36" s="74"/>
      <c r="O36" s="550"/>
      <c r="P36" s="550"/>
      <c r="Q36" s="550"/>
      <c r="R36" s="550">
        <f t="shared" si="0"/>
        <v>0</v>
      </c>
      <c r="S36" s="621">
        <v>10</v>
      </c>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c r="A37" s="334" t="s">
        <v>1982</v>
      </c>
      <c r="B37" s="118"/>
      <c r="C37" s="118"/>
      <c r="D37" s="118"/>
      <c r="E37" s="76"/>
      <c r="F37" s="74"/>
      <c r="G37" s="118"/>
      <c r="H37" s="118"/>
      <c r="I37" s="118"/>
      <c r="J37" s="118"/>
      <c r="K37" s="550"/>
      <c r="L37" s="550"/>
      <c r="M37" s="621">
        <v>11</v>
      </c>
      <c r="N37" s="74"/>
      <c r="O37" s="550"/>
      <c r="P37" s="550"/>
      <c r="Q37" s="550"/>
      <c r="R37" s="550">
        <f t="shared" si="0"/>
        <v>0</v>
      </c>
      <c r="S37" s="621">
        <v>11</v>
      </c>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c r="A38" s="334" t="s">
        <v>1983</v>
      </c>
      <c r="B38" s="118"/>
      <c r="C38" s="118"/>
      <c r="D38" s="118"/>
      <c r="E38" s="76"/>
      <c r="F38" s="74"/>
      <c r="G38" s="118"/>
      <c r="H38" s="118"/>
      <c r="I38" s="118"/>
      <c r="J38" s="118"/>
      <c r="K38" s="550"/>
      <c r="L38" s="550"/>
      <c r="M38" s="621">
        <v>12</v>
      </c>
      <c r="N38" s="74"/>
      <c r="O38" s="550"/>
      <c r="P38" s="550"/>
      <c r="Q38" s="550"/>
      <c r="R38" s="550">
        <f t="shared" si="0"/>
        <v>0</v>
      </c>
      <c r="S38" s="621">
        <v>12</v>
      </c>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c r="A39" s="334" t="s">
        <v>1984</v>
      </c>
      <c r="B39" s="118"/>
      <c r="C39" s="118"/>
      <c r="D39" s="118"/>
      <c r="E39" s="76"/>
      <c r="F39" s="74"/>
      <c r="G39" s="118"/>
      <c r="H39" s="118"/>
      <c r="I39" s="118"/>
      <c r="J39" s="118"/>
      <c r="K39" s="550"/>
      <c r="L39" s="550"/>
      <c r="M39" s="621">
        <v>13</v>
      </c>
      <c r="N39" s="74"/>
      <c r="O39" s="550"/>
      <c r="P39" s="550"/>
      <c r="Q39" s="550"/>
      <c r="R39" s="550">
        <f t="shared" si="0"/>
        <v>0</v>
      </c>
      <c r="S39" s="621">
        <v>13</v>
      </c>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c r="A40" s="334" t="s">
        <v>1985</v>
      </c>
      <c r="B40" s="118"/>
      <c r="C40" s="118"/>
      <c r="D40" s="118"/>
      <c r="E40" s="76"/>
      <c r="F40" s="74"/>
      <c r="G40" s="118"/>
      <c r="H40" s="118"/>
      <c r="I40" s="118"/>
      <c r="J40" s="118"/>
      <c r="K40" s="550"/>
      <c r="L40" s="550"/>
      <c r="M40" s="621">
        <v>14</v>
      </c>
      <c r="N40" s="74"/>
      <c r="O40" s="550"/>
      <c r="P40" s="550"/>
      <c r="Q40" s="550"/>
      <c r="R40" s="550">
        <f t="shared" si="0"/>
        <v>0</v>
      </c>
      <c r="S40" s="621">
        <v>14</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c r="A41" s="334" t="s">
        <v>1986</v>
      </c>
      <c r="B41" s="118"/>
      <c r="C41" s="118"/>
      <c r="D41" s="118"/>
      <c r="E41" s="76"/>
      <c r="F41" s="74"/>
      <c r="G41" s="118"/>
      <c r="H41" s="118"/>
      <c r="I41" s="118"/>
      <c r="J41" s="118"/>
      <c r="K41" s="550"/>
      <c r="L41" s="550"/>
      <c r="M41" s="621">
        <v>15</v>
      </c>
      <c r="N41" s="74"/>
      <c r="O41" s="550"/>
      <c r="P41" s="550"/>
      <c r="Q41" s="550"/>
      <c r="R41" s="550">
        <f t="shared" si="0"/>
        <v>0</v>
      </c>
      <c r="S41" s="621">
        <v>15</v>
      </c>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334" t="s">
        <v>1987</v>
      </c>
      <c r="B42" s="118" t="s">
        <v>1349</v>
      </c>
      <c r="C42" s="607"/>
      <c r="D42" s="607"/>
      <c r="E42" s="647"/>
      <c r="F42" s="648"/>
      <c r="G42" s="607"/>
      <c r="H42" s="607"/>
      <c r="I42" s="607"/>
      <c r="J42" s="118"/>
      <c r="K42" s="550"/>
      <c r="L42" s="550"/>
      <c r="M42" s="621">
        <v>16</v>
      </c>
      <c r="N42" s="74"/>
      <c r="O42" s="550"/>
      <c r="P42" s="550"/>
      <c r="Q42" s="550"/>
      <c r="R42" s="550">
        <f t="shared" si="0"/>
        <v>0</v>
      </c>
      <c r="S42" s="621">
        <v>16</v>
      </c>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row>
    <row r="43" spans="1:255">
      <c r="A43" s="334" t="s">
        <v>1988</v>
      </c>
      <c r="B43" s="491" t="s">
        <v>2657</v>
      </c>
      <c r="C43" s="607"/>
      <c r="D43" s="607"/>
      <c r="E43" s="647"/>
      <c r="F43" s="648"/>
      <c r="G43" s="607"/>
      <c r="H43" s="607"/>
      <c r="I43" s="607"/>
      <c r="J43" s="118">
        <f>SUM(J27:J42)</f>
        <v>0</v>
      </c>
      <c r="K43" s="550">
        <f>SUM(K27:K42)</f>
        <v>590202</v>
      </c>
      <c r="L43" s="550">
        <f>SUM(L27:L42)</f>
        <v>590202</v>
      </c>
      <c r="M43" s="621">
        <v>17</v>
      </c>
      <c r="N43" s="74"/>
      <c r="O43" s="393">
        <f>SUM(O27:O42)</f>
        <v>0</v>
      </c>
      <c r="P43" s="393">
        <f>SUM(P27:P42)</f>
        <v>14467610</v>
      </c>
      <c r="Q43" s="393">
        <f>SUM(Q27:Q42)</f>
        <v>0</v>
      </c>
      <c r="R43" s="393">
        <f>SUM(R27:R42)</f>
        <v>14467610</v>
      </c>
      <c r="S43" s="621">
        <v>17</v>
      </c>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row>
    <row r="44" spans="1:255">
      <c r="A44" s="413"/>
      <c r="B44" s="414"/>
      <c r="C44" s="414"/>
      <c r="D44" s="414"/>
      <c r="E44" s="415"/>
      <c r="F44" s="413"/>
      <c r="G44" s="414"/>
      <c r="H44" s="414"/>
      <c r="I44" s="414"/>
      <c r="J44" s="414"/>
      <c r="K44" s="414"/>
      <c r="L44" s="414"/>
      <c r="M44" s="415"/>
      <c r="N44" s="413"/>
      <c r="O44" s="414"/>
      <c r="P44" s="414"/>
      <c r="Q44" s="414"/>
      <c r="R44" s="414"/>
      <c r="S44" s="415"/>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row>
    <row r="45" spans="1:255">
      <c r="A45" s="380"/>
      <c r="B45" s="69"/>
      <c r="C45" s="69"/>
      <c r="D45" s="69"/>
      <c r="E45" s="70"/>
      <c r="F45" s="380"/>
      <c r="G45" s="69"/>
      <c r="H45" s="69"/>
      <c r="I45" s="69"/>
      <c r="J45" s="69"/>
      <c r="K45" s="69"/>
      <c r="L45" s="69"/>
      <c r="M45" s="70"/>
      <c r="N45" s="380"/>
      <c r="O45" s="69"/>
      <c r="P45" s="69"/>
      <c r="Q45" s="69"/>
      <c r="R45" s="69"/>
      <c r="S45" s="70"/>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row>
    <row r="46" spans="1:255">
      <c r="A46" s="380"/>
      <c r="B46" s="69"/>
      <c r="C46" s="69"/>
      <c r="D46" s="69"/>
      <c r="E46" s="70"/>
      <c r="F46" s="380"/>
      <c r="G46" s="69"/>
      <c r="H46" s="69"/>
      <c r="I46" s="69"/>
      <c r="J46" s="69"/>
      <c r="K46" s="69"/>
      <c r="L46" s="69"/>
      <c r="M46" s="70"/>
      <c r="N46" s="380"/>
      <c r="O46" s="69"/>
      <c r="P46" s="69"/>
      <c r="Q46" s="69"/>
      <c r="R46" s="69"/>
      <c r="S46" s="70"/>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row>
    <row r="47" spans="1:255">
      <c r="A47" s="380"/>
      <c r="B47" s="69"/>
      <c r="C47" s="69"/>
      <c r="D47" s="69"/>
      <c r="E47" s="70"/>
      <c r="F47" s="380"/>
      <c r="G47" s="69"/>
      <c r="H47" s="69"/>
      <c r="I47" s="69"/>
      <c r="J47" s="69"/>
      <c r="K47" s="69"/>
      <c r="L47" s="69"/>
      <c r="M47" s="70"/>
      <c r="N47" s="380"/>
      <c r="O47" s="69"/>
      <c r="P47" s="69"/>
      <c r="Q47" s="69"/>
      <c r="R47" s="69"/>
      <c r="S47" s="70"/>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row>
    <row r="48" spans="1:255">
      <c r="A48" s="380"/>
      <c r="B48" s="69"/>
      <c r="C48" s="69"/>
      <c r="D48" s="69"/>
      <c r="E48" s="70"/>
      <c r="F48" s="380"/>
      <c r="G48" s="69"/>
      <c r="H48" s="69"/>
      <c r="I48" s="69"/>
      <c r="J48" s="69"/>
      <c r="K48" s="69"/>
      <c r="L48" s="69"/>
      <c r="M48" s="70"/>
      <c r="N48" s="380"/>
      <c r="O48" s="69"/>
      <c r="P48" s="69"/>
      <c r="Q48" s="69"/>
      <c r="R48" s="69"/>
      <c r="S48" s="70"/>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row>
    <row r="49" spans="1:255">
      <c r="A49" s="380"/>
      <c r="B49" s="69"/>
      <c r="C49" s="69"/>
      <c r="D49" s="69"/>
      <c r="E49" s="70"/>
      <c r="F49" s="380"/>
      <c r="G49" s="69"/>
      <c r="H49" s="69"/>
      <c r="I49" s="69"/>
      <c r="J49" s="69"/>
      <c r="K49" s="69"/>
      <c r="L49" s="69"/>
      <c r="M49" s="70"/>
      <c r="N49" s="380"/>
      <c r="O49" s="69"/>
      <c r="P49" s="69"/>
      <c r="Q49" s="69"/>
      <c r="R49" s="69"/>
      <c r="S49" s="70"/>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row>
    <row r="50" spans="1:255">
      <c r="A50" s="380"/>
      <c r="B50" s="69"/>
      <c r="C50" s="69"/>
      <c r="D50" s="69"/>
      <c r="E50" s="70"/>
      <c r="F50" s="380"/>
      <c r="G50" s="69"/>
      <c r="H50" s="69"/>
      <c r="I50" s="69"/>
      <c r="J50" s="69"/>
      <c r="K50" s="69"/>
      <c r="L50" s="69"/>
      <c r="M50" s="70"/>
      <c r="N50" s="380"/>
      <c r="O50" s="69"/>
      <c r="P50" s="69"/>
      <c r="Q50" s="69"/>
      <c r="R50" s="69"/>
      <c r="S50" s="70"/>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row>
    <row r="51" spans="1:255">
      <c r="A51" s="380"/>
      <c r="B51" s="69"/>
      <c r="C51" s="69"/>
      <c r="D51" s="69"/>
      <c r="E51" s="70"/>
      <c r="F51" s="380"/>
      <c r="G51" s="69"/>
      <c r="H51" s="69"/>
      <c r="I51" s="69"/>
      <c r="J51" s="69"/>
      <c r="K51" s="69"/>
      <c r="L51" s="69"/>
      <c r="M51" s="70"/>
      <c r="N51" s="380"/>
      <c r="O51" s="69"/>
      <c r="P51" s="69"/>
      <c r="Q51" s="69"/>
      <c r="R51" s="69"/>
      <c r="S51" s="70"/>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row>
    <row r="52" spans="1:255">
      <c r="A52" s="380"/>
      <c r="B52" s="69"/>
      <c r="C52" s="69"/>
      <c r="D52" s="69"/>
      <c r="E52" s="70"/>
      <c r="F52" s="380"/>
      <c r="G52" s="69"/>
      <c r="H52" s="69"/>
      <c r="I52" s="69"/>
      <c r="J52" s="69"/>
      <c r="K52" s="69"/>
      <c r="L52" s="69"/>
      <c r="M52" s="70"/>
      <c r="N52" s="380"/>
      <c r="O52" s="69"/>
      <c r="P52" s="69"/>
      <c r="Q52" s="69"/>
      <c r="R52" s="69"/>
      <c r="S52" s="70"/>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row>
    <row r="53" spans="1:255">
      <c r="A53" s="380"/>
      <c r="B53" s="69"/>
      <c r="C53" s="69"/>
      <c r="D53" s="69"/>
      <c r="E53" s="70"/>
      <c r="F53" s="380"/>
      <c r="G53" s="69"/>
      <c r="H53" s="69"/>
      <c r="I53" s="69"/>
      <c r="J53" s="69"/>
      <c r="K53" s="69"/>
      <c r="L53" s="69"/>
      <c r="M53" s="70"/>
      <c r="N53" s="380"/>
      <c r="O53" s="69"/>
      <c r="P53" s="69"/>
      <c r="Q53" s="69"/>
      <c r="R53" s="69"/>
      <c r="S53" s="70"/>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row>
    <row r="54" spans="1:255" ht="15.75" thickBot="1">
      <c r="A54" s="649"/>
      <c r="B54" s="650"/>
      <c r="C54" s="650"/>
      <c r="D54" s="650"/>
      <c r="E54" s="651"/>
      <c r="F54" s="649"/>
      <c r="G54" s="650"/>
      <c r="H54" s="650"/>
      <c r="I54" s="650"/>
      <c r="J54" s="650"/>
      <c r="K54" s="650"/>
      <c r="L54" s="650"/>
      <c r="M54" s="651"/>
      <c r="N54" s="649"/>
      <c r="O54" s="650"/>
      <c r="P54" s="650"/>
      <c r="Q54" s="650"/>
      <c r="R54" s="650"/>
      <c r="S54" s="651"/>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row>
    <row r="55" spans="1:255">
      <c r="A55" s="69"/>
      <c r="B55" s="69"/>
      <c r="C55" s="69"/>
      <c r="D55" s="69"/>
      <c r="E55" s="69"/>
      <c r="F55" s="69"/>
      <c r="G55" s="69"/>
      <c r="H55" s="69"/>
      <c r="I55" s="69"/>
      <c r="J55" s="69"/>
      <c r="K55" s="69"/>
      <c r="L55" s="69"/>
      <c r="M55" s="69"/>
      <c r="N55" s="69"/>
      <c r="O55" s="69"/>
      <c r="P55" s="69"/>
      <c r="Q55" s="69"/>
      <c r="R55" s="69"/>
      <c r="S55" s="69"/>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row>
    <row r="56" spans="1:255">
      <c r="A56" s="474" t="s">
        <v>2226</v>
      </c>
      <c r="B56" s="1083"/>
      <c r="C56" s="1083"/>
      <c r="D56" s="69"/>
      <c r="E56" s="69"/>
      <c r="F56" s="474" t="str">
        <f>A56</f>
        <v>FERC FORM NO.1 (REVISED 12-90) NYPSC Modified-96</v>
      </c>
      <c r="G56" s="69"/>
      <c r="H56" s="69"/>
      <c r="I56" s="1083"/>
      <c r="J56" s="69"/>
      <c r="K56" s="69"/>
      <c r="L56" s="69"/>
      <c r="M56" s="69"/>
      <c r="N56" s="69" t="str">
        <f>A56</f>
        <v>FERC FORM NO.1 (REVISED 12-90) NYPSC Modified-96</v>
      </c>
      <c r="O56" s="69"/>
      <c r="P56" s="1083"/>
      <c r="Q56" s="69"/>
      <c r="R56" s="69"/>
      <c r="S56" s="332" t="s">
        <v>1609</v>
      </c>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row>
    <row r="57" spans="1:255">
      <c r="A57" s="69" t="s">
        <v>1610</v>
      </c>
      <c r="B57" s="69"/>
      <c r="C57" s="69"/>
      <c r="D57" s="69"/>
      <c r="E57" s="69"/>
      <c r="F57" s="69" t="s">
        <v>1611</v>
      </c>
      <c r="G57" s="69"/>
      <c r="H57" s="69"/>
      <c r="I57" s="69"/>
      <c r="J57" s="485"/>
      <c r="K57" s="485"/>
      <c r="L57" s="485"/>
      <c r="M57" s="69"/>
      <c r="N57" s="69" t="s">
        <v>1612</v>
      </c>
      <c r="O57" s="69"/>
      <c r="P57" s="485"/>
      <c r="Q57" s="485"/>
      <c r="R57" s="485"/>
      <c r="S57" s="69"/>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row>
    <row r="58" spans="1:255" ht="18">
      <c r="A58" s="482" t="s">
        <v>1613</v>
      </c>
      <c r="B58" s="1084"/>
      <c r="C58" s="602"/>
      <c r="D58" s="69"/>
      <c r="E58" s="69"/>
      <c r="F58" s="17"/>
      <c r="G58" s="17"/>
      <c r="H58" s="17"/>
      <c r="I58" s="17"/>
      <c r="J58" s="377"/>
      <c r="K58" s="377"/>
      <c r="L58" s="377"/>
      <c r="M58" s="17"/>
      <c r="N58" s="377"/>
      <c r="O58" s="17"/>
      <c r="P58" s="377"/>
      <c r="Q58" s="377"/>
      <c r="R58" s="37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8">
      <c r="A59" s="600"/>
      <c r="B59" s="599"/>
      <c r="C59" s="600"/>
      <c r="D59" s="17"/>
      <c r="E59" s="17"/>
      <c r="F59" s="17"/>
      <c r="G59" s="17"/>
      <c r="H59" s="17"/>
      <c r="I59" s="17"/>
      <c r="J59" s="377"/>
      <c r="K59" s="377"/>
      <c r="L59" s="377"/>
      <c r="M59" s="17"/>
      <c r="N59" s="377"/>
      <c r="O59" s="17"/>
      <c r="P59" s="377"/>
      <c r="Q59" s="377"/>
      <c r="R59" s="37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8.75" thickBot="1">
      <c r="A60" s="1152" t="str">
        <f>'Data Sheet'!$C$25</f>
        <v>Central Hudson Gas &amp; Electric</v>
      </c>
      <c r="B60" s="600"/>
      <c r="C60" s="17"/>
      <c r="D60" s="1142" t="str">
        <f>'Data Sheet'!$C$40</f>
        <v>4/15/2015</v>
      </c>
      <c r="E60" s="1083" t="str">
        <f>'Data Sheet'!$C$38</f>
        <v>12/31/14</v>
      </c>
      <c r="F60" s="1152" t="str">
        <f>'Data Sheet'!$C$25</f>
        <v>Central Hudson Gas &amp; Electric</v>
      </c>
      <c r="G60" s="17"/>
      <c r="H60" s="17"/>
      <c r="I60" s="17"/>
      <c r="J60" s="1142" t="str">
        <f>'Data Sheet'!$C$40</f>
        <v>4/15/2015</v>
      </c>
      <c r="K60" s="377"/>
      <c r="L60" s="1083" t="str">
        <f>'Data Sheet'!$C$38</f>
        <v>12/31/14</v>
      </c>
      <c r="M60" s="17"/>
      <c r="N60" s="1152" t="str">
        <f>'Data Sheet'!$C$25</f>
        <v>Central Hudson Gas &amp; Electric</v>
      </c>
      <c r="O60" s="17"/>
      <c r="P60" s="377"/>
      <c r="Q60" s="1142" t="str">
        <f>'Data Sheet'!$C$40</f>
        <v>4/15/2015</v>
      </c>
      <c r="R60" s="1083" t="str">
        <f>'Data Sheet'!$C$38</f>
        <v>12/31/14</v>
      </c>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c r="A61" s="29"/>
      <c r="B61" s="66"/>
      <c r="C61" s="66"/>
      <c r="D61" s="66"/>
      <c r="E61" s="67"/>
      <c r="F61" s="29"/>
      <c r="G61" s="66"/>
      <c r="H61" s="66"/>
      <c r="I61" s="66"/>
      <c r="J61" s="652"/>
      <c r="K61" s="652"/>
      <c r="L61" s="652"/>
      <c r="M61" s="67"/>
      <c r="N61" s="653"/>
      <c r="O61" s="66"/>
      <c r="P61" s="652"/>
      <c r="Q61" s="652"/>
      <c r="R61" s="652"/>
      <c r="S61" s="6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c r="A62" s="380" t="s">
        <v>2235</v>
      </c>
      <c r="B62" s="69"/>
      <c r="C62" s="69"/>
      <c r="D62" s="69"/>
      <c r="E62" s="1145"/>
      <c r="F62" s="380" t="s">
        <v>2236</v>
      </c>
      <c r="G62" s="69"/>
      <c r="H62" s="69"/>
      <c r="I62" s="69"/>
      <c r="J62" s="69"/>
      <c r="K62" s="1084"/>
      <c r="L62" s="17"/>
      <c r="M62" s="70"/>
      <c r="N62" s="380" t="s">
        <v>2236</v>
      </c>
      <c r="O62" s="69"/>
      <c r="P62" s="69"/>
      <c r="Q62" s="69"/>
      <c r="R62" s="1084"/>
      <c r="S62" s="73"/>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c r="A63" s="380" t="s">
        <v>2237</v>
      </c>
      <c r="B63" s="69"/>
      <c r="C63" s="69"/>
      <c r="D63" s="69"/>
      <c r="E63" s="1145"/>
      <c r="F63" s="380" t="s">
        <v>2237</v>
      </c>
      <c r="G63" s="69"/>
      <c r="H63" s="69"/>
      <c r="I63" s="69"/>
      <c r="J63" s="69"/>
      <c r="K63" s="1084"/>
      <c r="L63" s="17"/>
      <c r="M63" s="70"/>
      <c r="N63" s="380" t="s">
        <v>2237</v>
      </c>
      <c r="O63" s="69"/>
      <c r="P63" s="69"/>
      <c r="Q63" s="69"/>
      <c r="R63" s="1084"/>
      <c r="S63" s="73"/>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row>
    <row r="64" spans="1:255">
      <c r="A64" s="72"/>
      <c r="B64" s="17"/>
      <c r="C64" s="17"/>
      <c r="D64" s="17"/>
      <c r="E64" s="73"/>
      <c r="F64" s="72"/>
      <c r="G64" s="17"/>
      <c r="H64" s="17"/>
      <c r="I64" s="17"/>
      <c r="J64" s="17"/>
      <c r="K64" s="17"/>
      <c r="L64" s="17"/>
      <c r="M64" s="73"/>
      <c r="N64" s="72"/>
      <c r="O64" s="17"/>
      <c r="P64" s="17"/>
      <c r="Q64" s="17"/>
      <c r="R64" s="17"/>
      <c r="S64" s="73"/>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row>
    <row r="65" spans="1:255">
      <c r="A65" s="442" t="s">
        <v>2025</v>
      </c>
      <c r="B65" s="654" t="s">
        <v>1585</v>
      </c>
      <c r="C65" s="654" t="s">
        <v>1586</v>
      </c>
      <c r="D65" s="445" t="s">
        <v>1587</v>
      </c>
      <c r="E65" s="85" t="s">
        <v>2025</v>
      </c>
      <c r="F65" s="413" t="s">
        <v>2213</v>
      </c>
      <c r="G65" s="445"/>
      <c r="H65" s="654"/>
      <c r="I65" s="654"/>
      <c r="J65" s="654" t="s">
        <v>1588</v>
      </c>
      <c r="K65" s="414" t="s">
        <v>1589</v>
      </c>
      <c r="L65" s="445"/>
      <c r="M65" s="85"/>
      <c r="N65" s="264" t="s">
        <v>1590</v>
      </c>
      <c r="O65" s="265"/>
      <c r="P65" s="265"/>
      <c r="Q65" s="265"/>
      <c r="R65" s="265"/>
      <c r="S65" s="266"/>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row>
    <row r="66" spans="1:255">
      <c r="A66" s="80"/>
      <c r="B66" s="348" t="s">
        <v>1591</v>
      </c>
      <c r="C66" s="348" t="s">
        <v>1591</v>
      </c>
      <c r="D66" s="348" t="s">
        <v>1591</v>
      </c>
      <c r="E66" s="483" t="s">
        <v>4058</v>
      </c>
      <c r="F66" s="380" t="s">
        <v>4059</v>
      </c>
      <c r="G66" s="489"/>
      <c r="H66" s="348" t="s">
        <v>1592</v>
      </c>
      <c r="I66" s="348" t="s">
        <v>1593</v>
      </c>
      <c r="J66" s="348" t="s">
        <v>2214</v>
      </c>
      <c r="K66" s="654" t="s">
        <v>4062</v>
      </c>
      <c r="L66" s="654" t="s">
        <v>4062</v>
      </c>
      <c r="M66" s="483" t="s">
        <v>1964</v>
      </c>
      <c r="N66" s="380" t="s">
        <v>4063</v>
      </c>
      <c r="O66" s="489"/>
      <c r="P66" s="348" t="s">
        <v>4064</v>
      </c>
      <c r="Q66" s="348" t="s">
        <v>4065</v>
      </c>
      <c r="R66" s="348" t="s">
        <v>1594</v>
      </c>
      <c r="S66" s="483" t="s">
        <v>1964</v>
      </c>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row>
    <row r="67" spans="1:255">
      <c r="A67" s="333" t="s">
        <v>1964</v>
      </c>
      <c r="B67" s="348" t="s">
        <v>1595</v>
      </c>
      <c r="C67" s="348" t="s">
        <v>1595</v>
      </c>
      <c r="D67" s="348" t="s">
        <v>1595</v>
      </c>
      <c r="E67" s="483" t="s">
        <v>4068</v>
      </c>
      <c r="F67" s="380" t="s">
        <v>4069</v>
      </c>
      <c r="G67" s="489"/>
      <c r="H67" s="348" t="s">
        <v>1596</v>
      </c>
      <c r="I67" s="348" t="s">
        <v>1596</v>
      </c>
      <c r="J67" s="348" t="s">
        <v>1597</v>
      </c>
      <c r="K67" s="348" t="s">
        <v>1598</v>
      </c>
      <c r="L67" s="348" t="s">
        <v>2222</v>
      </c>
      <c r="M67" s="483" t="s">
        <v>1967</v>
      </c>
      <c r="N67" s="380" t="s">
        <v>4074</v>
      </c>
      <c r="O67" s="489"/>
      <c r="P67" s="348" t="s">
        <v>4074</v>
      </c>
      <c r="Q67" s="348" t="s">
        <v>4074</v>
      </c>
      <c r="R67" s="348" t="s">
        <v>1599</v>
      </c>
      <c r="S67" s="483" t="s">
        <v>1967</v>
      </c>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row>
    <row r="68" spans="1:255">
      <c r="A68" s="334" t="s">
        <v>1967</v>
      </c>
      <c r="B68" s="491" t="s">
        <v>3423</v>
      </c>
      <c r="C68" s="491" t="s">
        <v>3424</v>
      </c>
      <c r="D68" s="491" t="s">
        <v>3425</v>
      </c>
      <c r="E68" s="621" t="s">
        <v>3426</v>
      </c>
      <c r="F68" s="149" t="s">
        <v>2672</v>
      </c>
      <c r="G68" s="385"/>
      <c r="H68" s="491" t="s">
        <v>2673</v>
      </c>
      <c r="I68" s="491" t="s">
        <v>2674</v>
      </c>
      <c r="J68" s="491" t="s">
        <v>2675</v>
      </c>
      <c r="K68" s="491" t="s">
        <v>2676</v>
      </c>
      <c r="L68" s="491" t="s">
        <v>2677</v>
      </c>
      <c r="M68" s="621"/>
      <c r="N68" s="149" t="s">
        <v>2678</v>
      </c>
      <c r="O68" s="385"/>
      <c r="P68" s="491" t="s">
        <v>2679</v>
      </c>
      <c r="Q68" s="491" t="s">
        <v>218</v>
      </c>
      <c r="R68" s="491" t="s">
        <v>219</v>
      </c>
      <c r="S68" s="621"/>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row>
    <row r="69" spans="1:255">
      <c r="A69" s="334" t="s">
        <v>1600</v>
      </c>
      <c r="B69" s="118"/>
      <c r="C69" s="118"/>
      <c r="D69" s="118"/>
      <c r="E69" s="76"/>
      <c r="F69" s="74"/>
      <c r="G69" s="118"/>
      <c r="H69" s="118"/>
      <c r="I69" s="118"/>
      <c r="J69" s="118"/>
      <c r="K69" s="550"/>
      <c r="L69" s="550"/>
      <c r="M69" s="274" t="s">
        <v>1600</v>
      </c>
      <c r="N69" s="74"/>
      <c r="O69" s="393"/>
      <c r="P69" s="393"/>
      <c r="Q69" s="393"/>
      <c r="R69" s="393">
        <f t="shared" ref="R69:R132" si="1">SUM(O69:Q69)</f>
        <v>0</v>
      </c>
      <c r="S69" s="274" t="s">
        <v>1600</v>
      </c>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c r="A70" s="334" t="s">
        <v>1601</v>
      </c>
      <c r="B70" s="118"/>
      <c r="C70" s="118"/>
      <c r="D70" s="118"/>
      <c r="E70" s="76"/>
      <c r="F70" s="74"/>
      <c r="G70" s="118"/>
      <c r="H70" s="118"/>
      <c r="I70" s="118"/>
      <c r="J70" s="118"/>
      <c r="K70" s="550"/>
      <c r="L70" s="550"/>
      <c r="M70" s="274" t="s">
        <v>1601</v>
      </c>
      <c r="N70" s="74" t="s">
        <v>2025</v>
      </c>
      <c r="O70" s="550"/>
      <c r="P70" s="550"/>
      <c r="Q70" s="550"/>
      <c r="R70" s="550">
        <f t="shared" si="1"/>
        <v>0</v>
      </c>
      <c r="S70" s="274" t="s">
        <v>1601</v>
      </c>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c r="A71" s="334" t="s">
        <v>1602</v>
      </c>
      <c r="B71" s="118"/>
      <c r="C71" s="118"/>
      <c r="D71" s="118"/>
      <c r="E71" s="76"/>
      <c r="F71" s="74"/>
      <c r="G71" s="118"/>
      <c r="H71" s="118"/>
      <c r="I71" s="118"/>
      <c r="J71" s="118"/>
      <c r="K71" s="550"/>
      <c r="L71" s="550"/>
      <c r="M71" s="274" t="s">
        <v>1602</v>
      </c>
      <c r="N71" s="74"/>
      <c r="O71" s="550"/>
      <c r="P71" s="550"/>
      <c r="Q71" s="550"/>
      <c r="R71" s="550">
        <f t="shared" si="1"/>
        <v>0</v>
      </c>
      <c r="S71" s="274" t="s">
        <v>1602</v>
      </c>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c r="A72" s="334" t="s">
        <v>1603</v>
      </c>
      <c r="B72" s="118"/>
      <c r="C72" s="118"/>
      <c r="D72" s="118"/>
      <c r="E72" s="76"/>
      <c r="F72" s="74"/>
      <c r="G72" s="118"/>
      <c r="H72" s="118"/>
      <c r="I72" s="118"/>
      <c r="J72" s="118"/>
      <c r="K72" s="550"/>
      <c r="L72" s="550"/>
      <c r="M72" s="274" t="s">
        <v>1603</v>
      </c>
      <c r="N72" s="74"/>
      <c r="O72" s="550"/>
      <c r="P72" s="550"/>
      <c r="Q72" s="550"/>
      <c r="R72" s="550">
        <f t="shared" si="1"/>
        <v>0</v>
      </c>
      <c r="S72" s="274" t="s">
        <v>1603</v>
      </c>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c r="A73" s="334" t="s">
        <v>1604</v>
      </c>
      <c r="B73" s="118"/>
      <c r="C73" s="118"/>
      <c r="D73" s="118"/>
      <c r="E73" s="76"/>
      <c r="F73" s="74"/>
      <c r="G73" s="118"/>
      <c r="H73" s="118"/>
      <c r="I73" s="118"/>
      <c r="J73" s="118"/>
      <c r="K73" s="550"/>
      <c r="L73" s="550"/>
      <c r="M73" s="274" t="s">
        <v>1604</v>
      </c>
      <c r="N73" s="74"/>
      <c r="O73" s="550"/>
      <c r="P73" s="550"/>
      <c r="Q73" s="550"/>
      <c r="R73" s="550">
        <f t="shared" si="1"/>
        <v>0</v>
      </c>
      <c r="S73" s="274" t="s">
        <v>1604</v>
      </c>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c r="A74" s="334" t="s">
        <v>1605</v>
      </c>
      <c r="B74" s="118"/>
      <c r="C74" s="118"/>
      <c r="D74" s="118"/>
      <c r="E74" s="76"/>
      <c r="F74" s="74"/>
      <c r="G74" s="118"/>
      <c r="H74" s="118"/>
      <c r="I74" s="118"/>
      <c r="J74" s="118"/>
      <c r="K74" s="550"/>
      <c r="L74" s="550"/>
      <c r="M74" s="274" t="s">
        <v>1605</v>
      </c>
      <c r="N74" s="74"/>
      <c r="O74" s="550"/>
      <c r="P74" s="550"/>
      <c r="Q74" s="550"/>
      <c r="R74" s="550">
        <f t="shared" si="1"/>
        <v>0</v>
      </c>
      <c r="S74" s="274" t="s">
        <v>1605</v>
      </c>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c r="A75" s="334" t="s">
        <v>1606</v>
      </c>
      <c r="B75" s="118"/>
      <c r="C75" s="118"/>
      <c r="D75" s="118"/>
      <c r="E75" s="76"/>
      <c r="F75" s="74"/>
      <c r="G75" s="118"/>
      <c r="H75" s="118"/>
      <c r="I75" s="118"/>
      <c r="J75" s="118"/>
      <c r="K75" s="550"/>
      <c r="L75" s="550"/>
      <c r="M75" s="274" t="s">
        <v>1606</v>
      </c>
      <c r="N75" s="74"/>
      <c r="O75" s="550"/>
      <c r="P75" s="550"/>
      <c r="Q75" s="550"/>
      <c r="R75" s="550">
        <f t="shared" si="1"/>
        <v>0</v>
      </c>
      <c r="S75" s="274" t="s">
        <v>1606</v>
      </c>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c r="A76" s="334" t="s">
        <v>1607</v>
      </c>
      <c r="B76" s="118"/>
      <c r="C76" s="118"/>
      <c r="D76" s="118"/>
      <c r="E76" s="76"/>
      <c r="F76" s="74"/>
      <c r="G76" s="118"/>
      <c r="H76" s="118"/>
      <c r="I76" s="118"/>
      <c r="J76" s="118"/>
      <c r="K76" s="550"/>
      <c r="L76" s="550"/>
      <c r="M76" s="274" t="s">
        <v>1607</v>
      </c>
      <c r="N76" s="74"/>
      <c r="O76" s="550"/>
      <c r="P76" s="550"/>
      <c r="Q76" s="550"/>
      <c r="R76" s="550">
        <f t="shared" si="1"/>
        <v>0</v>
      </c>
      <c r="S76" s="274" t="s">
        <v>1607</v>
      </c>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c r="A77" s="334" t="s">
        <v>1608</v>
      </c>
      <c r="B77" s="118"/>
      <c r="C77" s="118"/>
      <c r="D77" s="118"/>
      <c r="E77" s="76"/>
      <c r="F77" s="74"/>
      <c r="G77" s="118"/>
      <c r="H77" s="118"/>
      <c r="I77" s="118"/>
      <c r="J77" s="118"/>
      <c r="K77" s="550"/>
      <c r="L77" s="550"/>
      <c r="M77" s="274" t="s">
        <v>1608</v>
      </c>
      <c r="N77" s="74"/>
      <c r="O77" s="550"/>
      <c r="P77" s="550"/>
      <c r="Q77" s="550"/>
      <c r="R77" s="550">
        <f t="shared" si="1"/>
        <v>0</v>
      </c>
      <c r="S77" s="274" t="s">
        <v>1608</v>
      </c>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row>
    <row r="78" spans="1:255">
      <c r="A78" s="334" t="s">
        <v>1981</v>
      </c>
      <c r="B78" s="118"/>
      <c r="C78" s="118"/>
      <c r="D78" s="118"/>
      <c r="E78" s="76"/>
      <c r="F78" s="74"/>
      <c r="G78" s="118"/>
      <c r="H78" s="118"/>
      <c r="I78" s="118"/>
      <c r="J78" s="118"/>
      <c r="K78" s="550"/>
      <c r="L78" s="550"/>
      <c r="M78" s="274" t="s">
        <v>1981</v>
      </c>
      <c r="N78" s="74"/>
      <c r="O78" s="550"/>
      <c r="P78" s="550"/>
      <c r="Q78" s="550"/>
      <c r="R78" s="550">
        <f t="shared" si="1"/>
        <v>0</v>
      </c>
      <c r="S78" s="274" t="s">
        <v>1981</v>
      </c>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row>
    <row r="79" spans="1:255">
      <c r="A79" s="334" t="s">
        <v>1982</v>
      </c>
      <c r="B79" s="118"/>
      <c r="C79" s="118"/>
      <c r="D79" s="118"/>
      <c r="E79" s="76"/>
      <c r="F79" s="74"/>
      <c r="G79" s="118"/>
      <c r="H79" s="118"/>
      <c r="I79" s="118"/>
      <c r="J79" s="118"/>
      <c r="K79" s="550"/>
      <c r="L79" s="550"/>
      <c r="M79" s="274" t="s">
        <v>1982</v>
      </c>
      <c r="N79" s="74"/>
      <c r="O79" s="550"/>
      <c r="P79" s="550"/>
      <c r="Q79" s="550"/>
      <c r="R79" s="550">
        <f t="shared" si="1"/>
        <v>0</v>
      </c>
      <c r="S79" s="274" t="s">
        <v>1982</v>
      </c>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row>
    <row r="80" spans="1:255">
      <c r="A80" s="334">
        <v>12</v>
      </c>
      <c r="B80" s="118"/>
      <c r="C80" s="118"/>
      <c r="D80" s="118"/>
      <c r="E80" s="76"/>
      <c r="F80" s="74"/>
      <c r="G80" s="118"/>
      <c r="H80" s="118"/>
      <c r="I80" s="118"/>
      <c r="J80" s="118"/>
      <c r="K80" s="550"/>
      <c r="L80" s="550"/>
      <c r="M80" s="274">
        <v>12</v>
      </c>
      <c r="N80" s="74"/>
      <c r="O80" s="550"/>
      <c r="P80" s="550"/>
      <c r="Q80" s="550"/>
      <c r="R80" s="550">
        <f t="shared" si="1"/>
        <v>0</v>
      </c>
      <c r="S80" s="274">
        <v>12</v>
      </c>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row>
    <row r="81" spans="1:255">
      <c r="A81" s="334">
        <v>13</v>
      </c>
      <c r="B81" s="118"/>
      <c r="C81" s="118"/>
      <c r="D81" s="118"/>
      <c r="E81" s="76"/>
      <c r="F81" s="74"/>
      <c r="G81" s="118"/>
      <c r="H81" s="118"/>
      <c r="I81" s="118"/>
      <c r="J81" s="118"/>
      <c r="K81" s="550"/>
      <c r="L81" s="550"/>
      <c r="M81" s="274">
        <v>13</v>
      </c>
      <c r="N81" s="74"/>
      <c r="O81" s="550"/>
      <c r="P81" s="550"/>
      <c r="Q81" s="550"/>
      <c r="R81" s="550">
        <f t="shared" si="1"/>
        <v>0</v>
      </c>
      <c r="S81" s="274">
        <v>13</v>
      </c>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row>
    <row r="82" spans="1:255">
      <c r="A82" s="334">
        <v>14</v>
      </c>
      <c r="B82" s="118"/>
      <c r="C82" s="118"/>
      <c r="D82" s="118"/>
      <c r="E82" s="76"/>
      <c r="F82" s="74"/>
      <c r="G82" s="118"/>
      <c r="H82" s="118"/>
      <c r="I82" s="118"/>
      <c r="J82" s="118"/>
      <c r="K82" s="550"/>
      <c r="L82" s="550"/>
      <c r="M82" s="274">
        <v>14</v>
      </c>
      <c r="N82" s="74"/>
      <c r="O82" s="550"/>
      <c r="P82" s="550"/>
      <c r="Q82" s="550"/>
      <c r="R82" s="550">
        <f t="shared" si="1"/>
        <v>0</v>
      </c>
      <c r="S82" s="274">
        <v>14</v>
      </c>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row>
    <row r="83" spans="1:255">
      <c r="A83" s="334">
        <v>15</v>
      </c>
      <c r="B83" s="118"/>
      <c r="C83" s="118"/>
      <c r="D83" s="118"/>
      <c r="E83" s="76"/>
      <c r="F83" s="74"/>
      <c r="G83" s="118"/>
      <c r="H83" s="118"/>
      <c r="I83" s="118"/>
      <c r="J83" s="118"/>
      <c r="K83" s="550"/>
      <c r="L83" s="550"/>
      <c r="M83" s="274">
        <v>15</v>
      </c>
      <c r="N83" s="74"/>
      <c r="O83" s="550"/>
      <c r="P83" s="550"/>
      <c r="Q83" s="550"/>
      <c r="R83" s="550">
        <f t="shared" si="1"/>
        <v>0</v>
      </c>
      <c r="S83" s="274">
        <v>15</v>
      </c>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row>
    <row r="84" spans="1:255">
      <c r="A84" s="334">
        <v>16</v>
      </c>
      <c r="B84" s="118"/>
      <c r="C84" s="118"/>
      <c r="D84" s="118"/>
      <c r="E84" s="76"/>
      <c r="F84" s="74"/>
      <c r="G84" s="118"/>
      <c r="H84" s="118"/>
      <c r="I84" s="118"/>
      <c r="J84" s="118"/>
      <c r="K84" s="550"/>
      <c r="L84" s="550"/>
      <c r="M84" s="274">
        <v>16</v>
      </c>
      <c r="N84" s="74"/>
      <c r="O84" s="550"/>
      <c r="P84" s="550"/>
      <c r="Q84" s="550"/>
      <c r="R84" s="550">
        <f t="shared" si="1"/>
        <v>0</v>
      </c>
      <c r="S84" s="274">
        <v>16</v>
      </c>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row>
    <row r="85" spans="1:255">
      <c r="A85" s="334">
        <v>17</v>
      </c>
      <c r="B85" s="118"/>
      <c r="C85" s="118"/>
      <c r="D85" s="118"/>
      <c r="E85" s="76"/>
      <c r="F85" s="74"/>
      <c r="G85" s="118"/>
      <c r="H85" s="118"/>
      <c r="I85" s="118"/>
      <c r="J85" s="118"/>
      <c r="K85" s="550"/>
      <c r="L85" s="550"/>
      <c r="M85" s="274">
        <v>17</v>
      </c>
      <c r="N85" s="74"/>
      <c r="O85" s="550"/>
      <c r="P85" s="550"/>
      <c r="Q85" s="550"/>
      <c r="R85" s="550">
        <f t="shared" si="1"/>
        <v>0</v>
      </c>
      <c r="S85" s="274">
        <v>17</v>
      </c>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row>
    <row r="86" spans="1:255">
      <c r="A86" s="334">
        <v>18</v>
      </c>
      <c r="B86" s="118"/>
      <c r="C86" s="118"/>
      <c r="D86" s="118"/>
      <c r="E86" s="76"/>
      <c r="F86" s="74"/>
      <c r="G86" s="118"/>
      <c r="H86" s="118"/>
      <c r="I86" s="118"/>
      <c r="J86" s="118"/>
      <c r="K86" s="550"/>
      <c r="L86" s="550"/>
      <c r="M86" s="274">
        <v>18</v>
      </c>
      <c r="N86" s="74"/>
      <c r="O86" s="550"/>
      <c r="P86" s="550"/>
      <c r="Q86" s="550"/>
      <c r="R86" s="550">
        <f t="shared" si="1"/>
        <v>0</v>
      </c>
      <c r="S86" s="274">
        <v>18</v>
      </c>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row>
    <row r="87" spans="1:255">
      <c r="A87" s="334">
        <v>19</v>
      </c>
      <c r="B87" s="118"/>
      <c r="C87" s="118"/>
      <c r="D87" s="118"/>
      <c r="E87" s="76"/>
      <c r="F87" s="74"/>
      <c r="G87" s="118"/>
      <c r="H87" s="118"/>
      <c r="I87" s="118"/>
      <c r="J87" s="118"/>
      <c r="K87" s="550"/>
      <c r="L87" s="550"/>
      <c r="M87" s="274">
        <v>19</v>
      </c>
      <c r="N87" s="74"/>
      <c r="O87" s="550"/>
      <c r="P87" s="550"/>
      <c r="Q87" s="550"/>
      <c r="R87" s="550">
        <f t="shared" si="1"/>
        <v>0</v>
      </c>
      <c r="S87" s="274">
        <v>19</v>
      </c>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row>
    <row r="88" spans="1:255">
      <c r="A88" s="334">
        <v>20</v>
      </c>
      <c r="B88" s="118"/>
      <c r="C88" s="118"/>
      <c r="D88" s="118"/>
      <c r="E88" s="76"/>
      <c r="F88" s="74"/>
      <c r="G88" s="118"/>
      <c r="H88" s="118"/>
      <c r="I88" s="118"/>
      <c r="J88" s="118"/>
      <c r="K88" s="550"/>
      <c r="L88" s="550"/>
      <c r="M88" s="274">
        <v>20</v>
      </c>
      <c r="N88" s="74"/>
      <c r="O88" s="550"/>
      <c r="P88" s="550"/>
      <c r="Q88" s="550"/>
      <c r="R88" s="550">
        <f t="shared" si="1"/>
        <v>0</v>
      </c>
      <c r="S88" s="274">
        <v>20</v>
      </c>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row>
    <row r="89" spans="1:255">
      <c r="A89" s="334">
        <v>21</v>
      </c>
      <c r="B89" s="118"/>
      <c r="C89" s="118"/>
      <c r="D89" s="118"/>
      <c r="E89" s="76"/>
      <c r="F89" s="74"/>
      <c r="G89" s="118"/>
      <c r="H89" s="118"/>
      <c r="I89" s="118"/>
      <c r="J89" s="118"/>
      <c r="K89" s="550"/>
      <c r="L89" s="550"/>
      <c r="M89" s="274">
        <v>21</v>
      </c>
      <c r="N89" s="74"/>
      <c r="O89" s="550"/>
      <c r="P89" s="550"/>
      <c r="Q89" s="550"/>
      <c r="R89" s="550">
        <f t="shared" si="1"/>
        <v>0</v>
      </c>
      <c r="S89" s="274">
        <v>21</v>
      </c>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row>
    <row r="90" spans="1:255">
      <c r="A90" s="334">
        <v>22</v>
      </c>
      <c r="B90" s="118"/>
      <c r="C90" s="118"/>
      <c r="D90" s="118"/>
      <c r="E90" s="76"/>
      <c r="F90" s="74"/>
      <c r="G90" s="118"/>
      <c r="H90" s="118"/>
      <c r="I90" s="118"/>
      <c r="J90" s="118"/>
      <c r="K90" s="550"/>
      <c r="L90" s="550"/>
      <c r="M90" s="274">
        <v>22</v>
      </c>
      <c r="N90" s="74"/>
      <c r="O90" s="550"/>
      <c r="P90" s="550"/>
      <c r="Q90" s="550"/>
      <c r="R90" s="550">
        <f t="shared" si="1"/>
        <v>0</v>
      </c>
      <c r="S90" s="274">
        <v>22</v>
      </c>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row>
    <row r="91" spans="1:255">
      <c r="A91" s="334">
        <v>23</v>
      </c>
      <c r="B91" s="118"/>
      <c r="C91" s="118"/>
      <c r="D91" s="118"/>
      <c r="E91" s="76"/>
      <c r="F91" s="74"/>
      <c r="G91" s="118"/>
      <c r="H91" s="118"/>
      <c r="I91" s="118"/>
      <c r="J91" s="118"/>
      <c r="K91" s="550"/>
      <c r="L91" s="550"/>
      <c r="M91" s="274">
        <v>23</v>
      </c>
      <c r="N91" s="74"/>
      <c r="O91" s="550"/>
      <c r="P91" s="550"/>
      <c r="Q91" s="550"/>
      <c r="R91" s="550">
        <f t="shared" si="1"/>
        <v>0</v>
      </c>
      <c r="S91" s="274">
        <v>23</v>
      </c>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row>
    <row r="92" spans="1:255">
      <c r="A92" s="334">
        <v>24</v>
      </c>
      <c r="B92" s="118"/>
      <c r="C92" s="118"/>
      <c r="D92" s="118"/>
      <c r="E92" s="76"/>
      <c r="F92" s="74"/>
      <c r="G92" s="118"/>
      <c r="H92" s="118"/>
      <c r="I92" s="118"/>
      <c r="J92" s="118"/>
      <c r="K92" s="550"/>
      <c r="L92" s="550"/>
      <c r="M92" s="274">
        <v>24</v>
      </c>
      <c r="N92" s="74"/>
      <c r="O92" s="550"/>
      <c r="P92" s="550"/>
      <c r="Q92" s="550"/>
      <c r="R92" s="550">
        <f t="shared" si="1"/>
        <v>0</v>
      </c>
      <c r="S92" s="274">
        <v>24</v>
      </c>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row>
    <row r="93" spans="1:255">
      <c r="A93" s="334">
        <v>25</v>
      </c>
      <c r="B93" s="118"/>
      <c r="C93" s="118"/>
      <c r="D93" s="118"/>
      <c r="E93" s="76"/>
      <c r="F93" s="74"/>
      <c r="G93" s="118"/>
      <c r="H93" s="118"/>
      <c r="I93" s="118"/>
      <c r="J93" s="118"/>
      <c r="K93" s="550"/>
      <c r="L93" s="550"/>
      <c r="M93" s="274">
        <v>25</v>
      </c>
      <c r="N93" s="74"/>
      <c r="O93" s="550"/>
      <c r="P93" s="550"/>
      <c r="Q93" s="550"/>
      <c r="R93" s="550">
        <f t="shared" si="1"/>
        <v>0</v>
      </c>
      <c r="S93" s="274">
        <v>25</v>
      </c>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row>
    <row r="94" spans="1:255">
      <c r="A94" s="334">
        <v>26</v>
      </c>
      <c r="B94" s="118"/>
      <c r="C94" s="118"/>
      <c r="D94" s="118"/>
      <c r="E94" s="76"/>
      <c r="F94" s="74"/>
      <c r="G94" s="118"/>
      <c r="H94" s="118"/>
      <c r="I94" s="118"/>
      <c r="J94" s="118"/>
      <c r="K94" s="550"/>
      <c r="L94" s="550"/>
      <c r="M94" s="274">
        <v>26</v>
      </c>
      <c r="N94" s="74"/>
      <c r="O94" s="550"/>
      <c r="P94" s="550"/>
      <c r="Q94" s="550"/>
      <c r="R94" s="550">
        <f t="shared" si="1"/>
        <v>0</v>
      </c>
      <c r="S94" s="274">
        <v>26</v>
      </c>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row>
    <row r="95" spans="1:255">
      <c r="A95" s="334">
        <v>27</v>
      </c>
      <c r="B95" s="118"/>
      <c r="C95" s="118"/>
      <c r="D95" s="118"/>
      <c r="E95" s="76"/>
      <c r="F95" s="74"/>
      <c r="G95" s="118"/>
      <c r="H95" s="118"/>
      <c r="I95" s="118"/>
      <c r="J95" s="118"/>
      <c r="K95" s="550"/>
      <c r="L95" s="550"/>
      <c r="M95" s="274">
        <v>27</v>
      </c>
      <c r="N95" s="74"/>
      <c r="O95" s="550"/>
      <c r="P95" s="550"/>
      <c r="Q95" s="550"/>
      <c r="R95" s="550">
        <f t="shared" si="1"/>
        <v>0</v>
      </c>
      <c r="S95" s="274">
        <v>27</v>
      </c>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row>
    <row r="96" spans="1:255">
      <c r="A96" s="334">
        <v>28</v>
      </c>
      <c r="B96" s="118"/>
      <c r="C96" s="118"/>
      <c r="D96" s="118"/>
      <c r="E96" s="76"/>
      <c r="F96" s="74"/>
      <c r="G96" s="118"/>
      <c r="H96" s="118"/>
      <c r="I96" s="118"/>
      <c r="J96" s="118"/>
      <c r="K96" s="550"/>
      <c r="L96" s="550"/>
      <c r="M96" s="274">
        <v>28</v>
      </c>
      <c r="N96" s="74"/>
      <c r="O96" s="550"/>
      <c r="P96" s="550"/>
      <c r="Q96" s="550"/>
      <c r="R96" s="550">
        <f t="shared" si="1"/>
        <v>0</v>
      </c>
      <c r="S96" s="274">
        <v>28</v>
      </c>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row>
    <row r="97" spans="1:255">
      <c r="A97" s="334">
        <v>29</v>
      </c>
      <c r="B97" s="118"/>
      <c r="C97" s="118"/>
      <c r="D97" s="118"/>
      <c r="E97" s="76"/>
      <c r="F97" s="74"/>
      <c r="G97" s="118"/>
      <c r="H97" s="118"/>
      <c r="I97" s="118"/>
      <c r="J97" s="118"/>
      <c r="K97" s="550"/>
      <c r="L97" s="550"/>
      <c r="M97" s="274">
        <v>29</v>
      </c>
      <c r="N97" s="74"/>
      <c r="O97" s="550"/>
      <c r="P97" s="550"/>
      <c r="Q97" s="550"/>
      <c r="R97" s="550">
        <f t="shared" si="1"/>
        <v>0</v>
      </c>
      <c r="S97" s="274">
        <v>29</v>
      </c>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row>
    <row r="98" spans="1:255">
      <c r="A98" s="334">
        <v>30</v>
      </c>
      <c r="B98" s="118"/>
      <c r="C98" s="118"/>
      <c r="D98" s="118"/>
      <c r="E98" s="76"/>
      <c r="F98" s="74"/>
      <c r="G98" s="118"/>
      <c r="H98" s="118"/>
      <c r="I98" s="118"/>
      <c r="J98" s="118"/>
      <c r="K98" s="550"/>
      <c r="L98" s="550"/>
      <c r="M98" s="274">
        <v>30</v>
      </c>
      <c r="N98" s="74"/>
      <c r="O98" s="550"/>
      <c r="P98" s="550"/>
      <c r="Q98" s="550"/>
      <c r="R98" s="550">
        <f t="shared" si="1"/>
        <v>0</v>
      </c>
      <c r="S98" s="274">
        <v>30</v>
      </c>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row>
    <row r="99" spans="1:255">
      <c r="A99" s="334">
        <v>31</v>
      </c>
      <c r="B99" s="118"/>
      <c r="C99" s="118"/>
      <c r="D99" s="118"/>
      <c r="E99" s="76"/>
      <c r="F99" s="74"/>
      <c r="G99" s="118"/>
      <c r="H99" s="118"/>
      <c r="I99" s="118"/>
      <c r="J99" s="118"/>
      <c r="K99" s="550"/>
      <c r="L99" s="550"/>
      <c r="M99" s="274">
        <v>31</v>
      </c>
      <c r="N99" s="74"/>
      <c r="O99" s="550"/>
      <c r="P99" s="550"/>
      <c r="Q99" s="550"/>
      <c r="R99" s="550">
        <f t="shared" si="1"/>
        <v>0</v>
      </c>
      <c r="S99" s="274">
        <v>31</v>
      </c>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row>
    <row r="100" spans="1:255">
      <c r="A100" s="334">
        <v>32</v>
      </c>
      <c r="B100" s="118"/>
      <c r="C100" s="118"/>
      <c r="D100" s="118"/>
      <c r="E100" s="76"/>
      <c r="F100" s="74"/>
      <c r="G100" s="118"/>
      <c r="H100" s="118"/>
      <c r="I100" s="118"/>
      <c r="J100" s="118"/>
      <c r="K100" s="550"/>
      <c r="L100" s="550"/>
      <c r="M100" s="274">
        <v>32</v>
      </c>
      <c r="N100" s="74"/>
      <c r="O100" s="550"/>
      <c r="P100" s="550"/>
      <c r="Q100" s="550"/>
      <c r="R100" s="550">
        <f t="shared" si="1"/>
        <v>0</v>
      </c>
      <c r="S100" s="274">
        <v>32</v>
      </c>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row>
    <row r="101" spans="1:255">
      <c r="A101" s="334">
        <v>33</v>
      </c>
      <c r="B101" s="118"/>
      <c r="C101" s="118"/>
      <c r="D101" s="118"/>
      <c r="E101" s="76"/>
      <c r="F101" s="74"/>
      <c r="G101" s="118"/>
      <c r="H101" s="118"/>
      <c r="I101" s="118"/>
      <c r="J101" s="118"/>
      <c r="K101" s="550"/>
      <c r="L101" s="550"/>
      <c r="M101" s="274">
        <v>33</v>
      </c>
      <c r="N101" s="74"/>
      <c r="O101" s="550"/>
      <c r="P101" s="550"/>
      <c r="Q101" s="550"/>
      <c r="R101" s="550">
        <f t="shared" si="1"/>
        <v>0</v>
      </c>
      <c r="S101" s="274">
        <v>33</v>
      </c>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row>
    <row r="102" spans="1:255">
      <c r="A102" s="334">
        <v>34</v>
      </c>
      <c r="B102" s="118"/>
      <c r="C102" s="118"/>
      <c r="D102" s="118"/>
      <c r="E102" s="76"/>
      <c r="F102" s="74"/>
      <c r="G102" s="118"/>
      <c r="H102" s="118"/>
      <c r="I102" s="118"/>
      <c r="J102" s="118"/>
      <c r="K102" s="550"/>
      <c r="L102" s="550"/>
      <c r="M102" s="274">
        <v>34</v>
      </c>
      <c r="N102" s="74"/>
      <c r="O102" s="550"/>
      <c r="P102" s="550"/>
      <c r="Q102" s="550"/>
      <c r="R102" s="550">
        <f t="shared" si="1"/>
        <v>0</v>
      </c>
      <c r="S102" s="274">
        <v>34</v>
      </c>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row>
    <row r="103" spans="1:255">
      <c r="A103" s="334">
        <v>35</v>
      </c>
      <c r="B103" s="118"/>
      <c r="C103" s="118"/>
      <c r="D103" s="118"/>
      <c r="E103" s="76"/>
      <c r="F103" s="74"/>
      <c r="G103" s="118"/>
      <c r="H103" s="118"/>
      <c r="I103" s="118"/>
      <c r="J103" s="118"/>
      <c r="K103" s="550"/>
      <c r="L103" s="550"/>
      <c r="M103" s="274">
        <v>35</v>
      </c>
      <c r="N103" s="74"/>
      <c r="O103" s="550"/>
      <c r="P103" s="550"/>
      <c r="Q103" s="550"/>
      <c r="R103" s="550">
        <f t="shared" si="1"/>
        <v>0</v>
      </c>
      <c r="S103" s="274">
        <v>35</v>
      </c>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row>
    <row r="104" spans="1:255">
      <c r="A104" s="334">
        <v>36</v>
      </c>
      <c r="B104" s="118"/>
      <c r="C104" s="118"/>
      <c r="D104" s="118"/>
      <c r="E104" s="76"/>
      <c r="F104" s="74"/>
      <c r="G104" s="118"/>
      <c r="H104" s="118"/>
      <c r="I104" s="118"/>
      <c r="J104" s="118"/>
      <c r="K104" s="550"/>
      <c r="L104" s="550"/>
      <c r="M104" s="274">
        <v>36</v>
      </c>
      <c r="N104" s="74"/>
      <c r="O104" s="550"/>
      <c r="P104" s="550"/>
      <c r="Q104" s="550"/>
      <c r="R104" s="550">
        <f t="shared" si="1"/>
        <v>0</v>
      </c>
      <c r="S104" s="274">
        <v>36</v>
      </c>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row>
    <row r="105" spans="1:255">
      <c r="A105" s="334">
        <v>37</v>
      </c>
      <c r="B105" s="118"/>
      <c r="C105" s="118"/>
      <c r="D105" s="118"/>
      <c r="E105" s="76"/>
      <c r="F105" s="74"/>
      <c r="G105" s="118"/>
      <c r="H105" s="118"/>
      <c r="I105" s="118"/>
      <c r="J105" s="118"/>
      <c r="K105" s="550"/>
      <c r="L105" s="550"/>
      <c r="M105" s="274">
        <v>37</v>
      </c>
      <c r="N105" s="74"/>
      <c r="O105" s="550"/>
      <c r="P105" s="550"/>
      <c r="Q105" s="550"/>
      <c r="R105" s="550">
        <f t="shared" si="1"/>
        <v>0</v>
      </c>
      <c r="S105" s="274">
        <v>37</v>
      </c>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row>
    <row r="106" spans="1:255">
      <c r="A106" s="334">
        <v>38</v>
      </c>
      <c r="B106" s="118"/>
      <c r="C106" s="118"/>
      <c r="D106" s="118"/>
      <c r="E106" s="76"/>
      <c r="F106" s="74"/>
      <c r="G106" s="118"/>
      <c r="H106" s="118"/>
      <c r="I106" s="118"/>
      <c r="J106" s="118"/>
      <c r="K106" s="550"/>
      <c r="L106" s="550"/>
      <c r="M106" s="274">
        <v>38</v>
      </c>
      <c r="N106" s="74"/>
      <c r="O106" s="550"/>
      <c r="P106" s="550"/>
      <c r="Q106" s="550"/>
      <c r="R106" s="550">
        <f t="shared" si="1"/>
        <v>0</v>
      </c>
      <c r="S106" s="274">
        <v>38</v>
      </c>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row>
    <row r="107" spans="1:255">
      <c r="A107" s="334">
        <v>39</v>
      </c>
      <c r="B107" s="118"/>
      <c r="C107" s="118"/>
      <c r="D107" s="118"/>
      <c r="E107" s="76"/>
      <c r="F107" s="74"/>
      <c r="G107" s="118"/>
      <c r="H107" s="118"/>
      <c r="I107" s="118"/>
      <c r="J107" s="118"/>
      <c r="K107" s="550"/>
      <c r="L107" s="550"/>
      <c r="M107" s="274">
        <v>39</v>
      </c>
      <c r="N107" s="74"/>
      <c r="O107" s="550"/>
      <c r="P107" s="550"/>
      <c r="Q107" s="550"/>
      <c r="R107" s="550">
        <f t="shared" si="1"/>
        <v>0</v>
      </c>
      <c r="S107" s="274">
        <v>39</v>
      </c>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row>
    <row r="108" spans="1:255">
      <c r="A108" s="334">
        <v>40</v>
      </c>
      <c r="B108" s="118"/>
      <c r="C108" s="118"/>
      <c r="D108" s="118"/>
      <c r="E108" s="76"/>
      <c r="F108" s="74"/>
      <c r="G108" s="118"/>
      <c r="H108" s="118"/>
      <c r="I108" s="118"/>
      <c r="J108" s="118"/>
      <c r="K108" s="550"/>
      <c r="L108" s="550"/>
      <c r="M108" s="274">
        <v>40</v>
      </c>
      <c r="N108" s="74"/>
      <c r="O108" s="550"/>
      <c r="P108" s="550"/>
      <c r="Q108" s="550"/>
      <c r="R108" s="550">
        <f t="shared" si="1"/>
        <v>0</v>
      </c>
      <c r="S108" s="274">
        <v>40</v>
      </c>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row>
    <row r="109" spans="1:255">
      <c r="A109" s="334">
        <v>41</v>
      </c>
      <c r="B109" s="118"/>
      <c r="C109" s="118"/>
      <c r="D109" s="118"/>
      <c r="E109" s="76"/>
      <c r="F109" s="74"/>
      <c r="G109" s="118"/>
      <c r="H109" s="118"/>
      <c r="I109" s="118"/>
      <c r="J109" s="118"/>
      <c r="K109" s="550"/>
      <c r="L109" s="550"/>
      <c r="M109" s="274">
        <v>41</v>
      </c>
      <c r="N109" s="74"/>
      <c r="O109" s="550"/>
      <c r="P109" s="550"/>
      <c r="Q109" s="550"/>
      <c r="R109" s="550">
        <f t="shared" si="1"/>
        <v>0</v>
      </c>
      <c r="S109" s="274">
        <v>41</v>
      </c>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row>
    <row r="110" spans="1:255">
      <c r="A110" s="334">
        <v>42</v>
      </c>
      <c r="B110" s="118"/>
      <c r="C110" s="118"/>
      <c r="D110" s="118"/>
      <c r="E110" s="76"/>
      <c r="F110" s="74"/>
      <c r="G110" s="118"/>
      <c r="H110" s="118"/>
      <c r="I110" s="118"/>
      <c r="J110" s="118"/>
      <c r="K110" s="550"/>
      <c r="L110" s="550"/>
      <c r="M110" s="274">
        <v>42</v>
      </c>
      <c r="N110" s="74"/>
      <c r="O110" s="550"/>
      <c r="P110" s="550"/>
      <c r="Q110" s="550"/>
      <c r="R110" s="550">
        <f t="shared" si="1"/>
        <v>0</v>
      </c>
      <c r="S110" s="274">
        <v>42</v>
      </c>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row>
    <row r="111" spans="1:255">
      <c r="A111" s="334">
        <v>43</v>
      </c>
      <c r="B111" s="118"/>
      <c r="C111" s="118"/>
      <c r="D111" s="118"/>
      <c r="E111" s="76"/>
      <c r="F111" s="74"/>
      <c r="G111" s="118"/>
      <c r="H111" s="118"/>
      <c r="I111" s="118"/>
      <c r="J111" s="118"/>
      <c r="K111" s="550"/>
      <c r="L111" s="550"/>
      <c r="M111" s="274">
        <v>43</v>
      </c>
      <c r="N111" s="74"/>
      <c r="O111" s="550"/>
      <c r="P111" s="550"/>
      <c r="Q111" s="550"/>
      <c r="R111" s="550">
        <f t="shared" si="1"/>
        <v>0</v>
      </c>
      <c r="S111" s="274">
        <v>43</v>
      </c>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row>
    <row r="112" spans="1:255">
      <c r="A112" s="334">
        <v>44</v>
      </c>
      <c r="B112" s="118"/>
      <c r="C112" s="118"/>
      <c r="D112" s="118"/>
      <c r="E112" s="76"/>
      <c r="F112" s="74"/>
      <c r="G112" s="118"/>
      <c r="H112" s="118"/>
      <c r="I112" s="118"/>
      <c r="J112" s="118"/>
      <c r="K112" s="550"/>
      <c r="L112" s="550"/>
      <c r="M112" s="274">
        <v>44</v>
      </c>
      <c r="N112" s="74"/>
      <c r="O112" s="550"/>
      <c r="P112" s="550"/>
      <c r="Q112" s="550"/>
      <c r="R112" s="550">
        <f t="shared" si="1"/>
        <v>0</v>
      </c>
      <c r="S112" s="274">
        <v>44</v>
      </c>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row>
    <row r="113" spans="1:255">
      <c r="A113" s="334">
        <v>45</v>
      </c>
      <c r="B113" s="118"/>
      <c r="C113" s="118"/>
      <c r="D113" s="118"/>
      <c r="E113" s="76"/>
      <c r="F113" s="74"/>
      <c r="G113" s="118"/>
      <c r="H113" s="118"/>
      <c r="I113" s="118"/>
      <c r="J113" s="118"/>
      <c r="K113" s="550"/>
      <c r="L113" s="550"/>
      <c r="M113" s="274">
        <v>45</v>
      </c>
      <c r="N113" s="74"/>
      <c r="O113" s="550"/>
      <c r="P113" s="550"/>
      <c r="Q113" s="550"/>
      <c r="R113" s="550">
        <f t="shared" si="1"/>
        <v>0</v>
      </c>
      <c r="S113" s="274">
        <v>45</v>
      </c>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row>
    <row r="114" spans="1:255">
      <c r="A114" s="334">
        <v>46</v>
      </c>
      <c r="B114" s="118"/>
      <c r="C114" s="118"/>
      <c r="D114" s="118"/>
      <c r="E114" s="76"/>
      <c r="F114" s="74"/>
      <c r="G114" s="118"/>
      <c r="H114" s="118"/>
      <c r="I114" s="118"/>
      <c r="J114" s="118"/>
      <c r="K114" s="550"/>
      <c r="L114" s="550"/>
      <c r="M114" s="274">
        <v>46</v>
      </c>
      <c r="N114" s="74"/>
      <c r="O114" s="550"/>
      <c r="P114" s="550"/>
      <c r="Q114" s="550"/>
      <c r="R114" s="550">
        <f t="shared" si="1"/>
        <v>0</v>
      </c>
      <c r="S114" s="274">
        <v>46</v>
      </c>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row>
    <row r="115" spans="1:255">
      <c r="A115" s="334">
        <v>47</v>
      </c>
      <c r="B115" s="118"/>
      <c r="C115" s="118"/>
      <c r="D115" s="118"/>
      <c r="E115" s="76"/>
      <c r="F115" s="74"/>
      <c r="G115" s="118"/>
      <c r="H115" s="118"/>
      <c r="I115" s="118"/>
      <c r="J115" s="118"/>
      <c r="K115" s="550"/>
      <c r="L115" s="550"/>
      <c r="M115" s="274">
        <v>47</v>
      </c>
      <c r="N115" s="74"/>
      <c r="O115" s="550"/>
      <c r="P115" s="550"/>
      <c r="Q115" s="550"/>
      <c r="R115" s="550">
        <f t="shared" si="1"/>
        <v>0</v>
      </c>
      <c r="S115" s="274">
        <v>47</v>
      </c>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row>
    <row r="116" spans="1:255">
      <c r="A116" s="334">
        <v>48</v>
      </c>
      <c r="B116" s="118"/>
      <c r="C116" s="118"/>
      <c r="D116" s="118"/>
      <c r="E116" s="76"/>
      <c r="F116" s="74"/>
      <c r="G116" s="118"/>
      <c r="H116" s="118"/>
      <c r="I116" s="118"/>
      <c r="J116" s="118"/>
      <c r="K116" s="550"/>
      <c r="L116" s="550"/>
      <c r="M116" s="274">
        <v>48</v>
      </c>
      <c r="N116" s="74"/>
      <c r="O116" s="550"/>
      <c r="P116" s="550"/>
      <c r="Q116" s="550"/>
      <c r="R116" s="550">
        <f t="shared" si="1"/>
        <v>0</v>
      </c>
      <c r="S116" s="274">
        <v>48</v>
      </c>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row>
    <row r="117" spans="1:255">
      <c r="A117" s="334">
        <v>49</v>
      </c>
      <c r="B117" s="118"/>
      <c r="C117" s="118"/>
      <c r="D117" s="118"/>
      <c r="E117" s="76"/>
      <c r="F117" s="74"/>
      <c r="G117" s="118"/>
      <c r="H117" s="118"/>
      <c r="I117" s="118"/>
      <c r="J117" s="118"/>
      <c r="K117" s="550"/>
      <c r="L117" s="550"/>
      <c r="M117" s="274">
        <v>49</v>
      </c>
      <c r="N117" s="74"/>
      <c r="O117" s="550"/>
      <c r="P117" s="550"/>
      <c r="Q117" s="550"/>
      <c r="R117" s="550">
        <f t="shared" si="1"/>
        <v>0</v>
      </c>
      <c r="S117" s="274">
        <v>49</v>
      </c>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row>
    <row r="118" spans="1:255">
      <c r="A118" s="334">
        <v>50</v>
      </c>
      <c r="B118" s="118"/>
      <c r="C118" s="118"/>
      <c r="D118" s="118"/>
      <c r="E118" s="76"/>
      <c r="F118" s="74"/>
      <c r="G118" s="118"/>
      <c r="H118" s="118"/>
      <c r="I118" s="118"/>
      <c r="J118" s="118"/>
      <c r="K118" s="550"/>
      <c r="L118" s="550"/>
      <c r="M118" s="274">
        <v>50</v>
      </c>
      <c r="N118" s="74"/>
      <c r="O118" s="550"/>
      <c r="P118" s="550"/>
      <c r="Q118" s="550"/>
      <c r="R118" s="550">
        <f t="shared" si="1"/>
        <v>0</v>
      </c>
      <c r="S118" s="274">
        <v>50</v>
      </c>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row>
    <row r="119" spans="1:255">
      <c r="A119" s="334">
        <v>51</v>
      </c>
      <c r="B119" s="118"/>
      <c r="C119" s="118"/>
      <c r="D119" s="118"/>
      <c r="E119" s="76"/>
      <c r="F119" s="74"/>
      <c r="G119" s="118"/>
      <c r="H119" s="118"/>
      <c r="I119" s="118"/>
      <c r="J119" s="118"/>
      <c r="K119" s="550"/>
      <c r="L119" s="550"/>
      <c r="M119" s="274">
        <v>51</v>
      </c>
      <c r="N119" s="74"/>
      <c r="O119" s="550"/>
      <c r="P119" s="550"/>
      <c r="Q119" s="550"/>
      <c r="R119" s="550">
        <f t="shared" si="1"/>
        <v>0</v>
      </c>
      <c r="S119" s="274">
        <v>51</v>
      </c>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row>
    <row r="120" spans="1:255">
      <c r="A120" s="334">
        <v>52</v>
      </c>
      <c r="B120" s="118"/>
      <c r="C120" s="118"/>
      <c r="D120" s="118"/>
      <c r="E120" s="76"/>
      <c r="F120" s="74"/>
      <c r="G120" s="118"/>
      <c r="H120" s="118"/>
      <c r="I120" s="118"/>
      <c r="J120" s="118"/>
      <c r="K120" s="550"/>
      <c r="L120" s="550"/>
      <c r="M120" s="274">
        <v>52</v>
      </c>
      <c r="N120" s="74"/>
      <c r="O120" s="550"/>
      <c r="P120" s="550"/>
      <c r="Q120" s="550"/>
      <c r="R120" s="550">
        <f t="shared" si="1"/>
        <v>0</v>
      </c>
      <c r="S120" s="274">
        <v>52</v>
      </c>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row>
    <row r="121" spans="1:255">
      <c r="A121" s="334">
        <v>53</v>
      </c>
      <c r="B121" s="118"/>
      <c r="C121" s="118"/>
      <c r="D121" s="118"/>
      <c r="E121" s="76"/>
      <c r="F121" s="74"/>
      <c r="G121" s="118"/>
      <c r="H121" s="118"/>
      <c r="I121" s="118"/>
      <c r="J121" s="118"/>
      <c r="K121" s="550"/>
      <c r="L121" s="550"/>
      <c r="M121" s="274">
        <v>53</v>
      </c>
      <c r="N121" s="74"/>
      <c r="O121" s="550"/>
      <c r="P121" s="550"/>
      <c r="Q121" s="550"/>
      <c r="R121" s="550">
        <f t="shared" si="1"/>
        <v>0</v>
      </c>
      <c r="S121" s="274">
        <v>53</v>
      </c>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row>
    <row r="122" spans="1:255">
      <c r="A122" s="334">
        <v>54</v>
      </c>
      <c r="B122" s="118"/>
      <c r="C122" s="118"/>
      <c r="D122" s="118"/>
      <c r="E122" s="76"/>
      <c r="F122" s="74"/>
      <c r="G122" s="118"/>
      <c r="H122" s="118"/>
      <c r="I122" s="118"/>
      <c r="J122" s="118"/>
      <c r="K122" s="550"/>
      <c r="L122" s="550"/>
      <c r="M122" s="274">
        <v>54</v>
      </c>
      <c r="N122" s="74"/>
      <c r="O122" s="550"/>
      <c r="P122" s="550"/>
      <c r="Q122" s="550"/>
      <c r="R122" s="550">
        <f t="shared" si="1"/>
        <v>0</v>
      </c>
      <c r="S122" s="274">
        <v>54</v>
      </c>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row>
    <row r="123" spans="1:255">
      <c r="A123" s="334">
        <v>55</v>
      </c>
      <c r="B123" s="118"/>
      <c r="C123" s="118"/>
      <c r="D123" s="118"/>
      <c r="E123" s="76"/>
      <c r="F123" s="74"/>
      <c r="G123" s="118"/>
      <c r="H123" s="118"/>
      <c r="I123" s="118"/>
      <c r="J123" s="118"/>
      <c r="K123" s="550"/>
      <c r="L123" s="550"/>
      <c r="M123" s="274">
        <v>55</v>
      </c>
      <c r="N123" s="74"/>
      <c r="O123" s="550"/>
      <c r="P123" s="550"/>
      <c r="Q123" s="550"/>
      <c r="R123" s="550">
        <f t="shared" si="1"/>
        <v>0</v>
      </c>
      <c r="S123" s="274">
        <v>55</v>
      </c>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row>
    <row r="124" spans="1:255">
      <c r="A124" s="334">
        <v>56</v>
      </c>
      <c r="B124" s="118"/>
      <c r="C124" s="118"/>
      <c r="D124" s="118"/>
      <c r="E124" s="76"/>
      <c r="F124" s="74"/>
      <c r="G124" s="118"/>
      <c r="H124" s="118"/>
      <c r="I124" s="118"/>
      <c r="J124" s="118"/>
      <c r="K124" s="550"/>
      <c r="L124" s="550"/>
      <c r="M124" s="274">
        <v>56</v>
      </c>
      <c r="N124" s="74"/>
      <c r="O124" s="550"/>
      <c r="P124" s="550"/>
      <c r="Q124" s="550"/>
      <c r="R124" s="550">
        <f t="shared" si="1"/>
        <v>0</v>
      </c>
      <c r="S124" s="274">
        <v>56</v>
      </c>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row>
    <row r="125" spans="1:255">
      <c r="A125" s="334">
        <v>57</v>
      </c>
      <c r="B125" s="118"/>
      <c r="C125" s="118"/>
      <c r="D125" s="118"/>
      <c r="E125" s="76"/>
      <c r="F125" s="74"/>
      <c r="G125" s="118"/>
      <c r="H125" s="118"/>
      <c r="I125" s="118"/>
      <c r="J125" s="118"/>
      <c r="K125" s="550"/>
      <c r="L125" s="550"/>
      <c r="M125" s="274">
        <v>57</v>
      </c>
      <c r="N125" s="74"/>
      <c r="O125" s="550"/>
      <c r="P125" s="550"/>
      <c r="Q125" s="550"/>
      <c r="R125" s="550">
        <f t="shared" si="1"/>
        <v>0</v>
      </c>
      <c r="S125" s="274">
        <v>57</v>
      </c>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row>
    <row r="126" spans="1:255">
      <c r="A126" s="334">
        <v>58</v>
      </c>
      <c r="B126" s="118"/>
      <c r="C126" s="118"/>
      <c r="D126" s="118"/>
      <c r="E126" s="76"/>
      <c r="F126" s="74"/>
      <c r="G126" s="118"/>
      <c r="H126" s="118"/>
      <c r="I126" s="118"/>
      <c r="J126" s="118"/>
      <c r="K126" s="550"/>
      <c r="L126" s="550"/>
      <c r="M126" s="274">
        <v>58</v>
      </c>
      <c r="N126" s="74"/>
      <c r="O126" s="550"/>
      <c r="P126" s="550"/>
      <c r="Q126" s="550"/>
      <c r="R126" s="550">
        <f t="shared" si="1"/>
        <v>0</v>
      </c>
      <c r="S126" s="274">
        <v>58</v>
      </c>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row>
    <row r="127" spans="1:255">
      <c r="A127" s="334">
        <v>59</v>
      </c>
      <c r="B127" s="118"/>
      <c r="C127" s="118"/>
      <c r="D127" s="118"/>
      <c r="E127" s="76"/>
      <c r="F127" s="74"/>
      <c r="G127" s="118"/>
      <c r="H127" s="118"/>
      <c r="I127" s="118"/>
      <c r="J127" s="118"/>
      <c r="K127" s="550"/>
      <c r="L127" s="550"/>
      <c r="M127" s="274">
        <v>59</v>
      </c>
      <c r="N127" s="74"/>
      <c r="O127" s="550"/>
      <c r="P127" s="550"/>
      <c r="Q127" s="550"/>
      <c r="R127" s="550">
        <f t="shared" si="1"/>
        <v>0</v>
      </c>
      <c r="S127" s="274">
        <v>59</v>
      </c>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row>
    <row r="128" spans="1:255">
      <c r="A128" s="334">
        <v>60</v>
      </c>
      <c r="B128" s="118"/>
      <c r="C128" s="118"/>
      <c r="D128" s="118"/>
      <c r="E128" s="76"/>
      <c r="F128" s="74"/>
      <c r="G128" s="118"/>
      <c r="H128" s="118"/>
      <c r="I128" s="118"/>
      <c r="J128" s="118"/>
      <c r="K128" s="550"/>
      <c r="L128" s="550"/>
      <c r="M128" s="274">
        <v>60</v>
      </c>
      <c r="N128" s="74"/>
      <c r="O128" s="550"/>
      <c r="P128" s="550"/>
      <c r="Q128" s="550"/>
      <c r="R128" s="550">
        <f t="shared" si="1"/>
        <v>0</v>
      </c>
      <c r="S128" s="274">
        <v>60</v>
      </c>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row>
    <row r="129" spans="1:255">
      <c r="A129" s="334">
        <v>61</v>
      </c>
      <c r="B129" s="118"/>
      <c r="C129" s="118"/>
      <c r="D129" s="118"/>
      <c r="E129" s="76"/>
      <c r="F129" s="74"/>
      <c r="G129" s="118"/>
      <c r="H129" s="118"/>
      <c r="I129" s="118"/>
      <c r="J129" s="118"/>
      <c r="K129" s="550"/>
      <c r="L129" s="550"/>
      <c r="M129" s="274">
        <v>61</v>
      </c>
      <c r="N129" s="74"/>
      <c r="O129" s="550"/>
      <c r="P129" s="550"/>
      <c r="Q129" s="550"/>
      <c r="R129" s="550">
        <f t="shared" si="1"/>
        <v>0</v>
      </c>
      <c r="S129" s="274">
        <v>61</v>
      </c>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row>
    <row r="130" spans="1:255">
      <c r="A130" s="334">
        <v>62</v>
      </c>
      <c r="B130" s="118"/>
      <c r="C130" s="118"/>
      <c r="D130" s="118"/>
      <c r="E130" s="76"/>
      <c r="F130" s="74"/>
      <c r="G130" s="118"/>
      <c r="H130" s="118"/>
      <c r="I130" s="118"/>
      <c r="J130" s="118"/>
      <c r="K130" s="550"/>
      <c r="L130" s="550"/>
      <c r="M130" s="274">
        <v>62</v>
      </c>
      <c r="N130" s="74"/>
      <c r="O130" s="550"/>
      <c r="P130" s="550"/>
      <c r="Q130" s="550"/>
      <c r="R130" s="550">
        <f t="shared" si="1"/>
        <v>0</v>
      </c>
      <c r="S130" s="274">
        <v>62</v>
      </c>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row>
    <row r="131" spans="1:255">
      <c r="A131" s="334">
        <v>63</v>
      </c>
      <c r="B131" s="118"/>
      <c r="C131" s="118"/>
      <c r="D131" s="118"/>
      <c r="E131" s="76"/>
      <c r="F131" s="74"/>
      <c r="G131" s="118"/>
      <c r="H131" s="118"/>
      <c r="I131" s="118"/>
      <c r="J131" s="118"/>
      <c r="K131" s="550"/>
      <c r="L131" s="550"/>
      <c r="M131" s="274">
        <v>63</v>
      </c>
      <c r="N131" s="74"/>
      <c r="O131" s="550"/>
      <c r="P131" s="550"/>
      <c r="Q131" s="550"/>
      <c r="R131" s="550">
        <f t="shared" si="1"/>
        <v>0</v>
      </c>
      <c r="S131" s="274">
        <v>63</v>
      </c>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row>
    <row r="132" spans="1:255">
      <c r="A132" s="334">
        <v>64</v>
      </c>
      <c r="B132" s="118"/>
      <c r="C132" s="118"/>
      <c r="D132" s="118"/>
      <c r="E132" s="76"/>
      <c r="F132" s="74"/>
      <c r="G132" s="118"/>
      <c r="H132" s="118"/>
      <c r="I132" s="118"/>
      <c r="J132" s="118"/>
      <c r="K132" s="550"/>
      <c r="L132" s="550"/>
      <c r="M132" s="274">
        <v>64</v>
      </c>
      <c r="N132" s="74"/>
      <c r="O132" s="550"/>
      <c r="P132" s="550"/>
      <c r="Q132" s="550"/>
      <c r="R132" s="550">
        <f t="shared" si="1"/>
        <v>0</v>
      </c>
      <c r="S132" s="274">
        <v>64</v>
      </c>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row>
    <row r="133" spans="1:255" ht="15.75" thickBot="1">
      <c r="A133" s="341">
        <v>65</v>
      </c>
      <c r="B133" s="801" t="s">
        <v>2657</v>
      </c>
      <c r="C133" s="613"/>
      <c r="D133" s="613"/>
      <c r="E133" s="626"/>
      <c r="F133" s="655"/>
      <c r="G133" s="613"/>
      <c r="H133" s="613"/>
      <c r="I133" s="613"/>
      <c r="J133" s="311">
        <f>SUM(J69:J132)</f>
        <v>0</v>
      </c>
      <c r="K133" s="625">
        <f>SUM(K69:K132)</f>
        <v>0</v>
      </c>
      <c r="L133" s="625">
        <f>SUM(L69:L132)</f>
        <v>0</v>
      </c>
      <c r="M133" s="312">
        <v>65</v>
      </c>
      <c r="N133" s="112"/>
      <c r="O133" s="510">
        <f>SUM(O69:O132)</f>
        <v>0</v>
      </c>
      <c r="P133" s="510">
        <f>SUM(P69:P132)</f>
        <v>0</v>
      </c>
      <c r="Q133" s="510">
        <f>SUM(Q69:Q132)</f>
        <v>0</v>
      </c>
      <c r="R133" s="510">
        <f>SUM(R69:R132)</f>
        <v>0</v>
      </c>
      <c r="S133" s="312">
        <v>65</v>
      </c>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row>
    <row r="134" spans="1:255">
      <c r="A134" s="998"/>
      <c r="B134" s="998"/>
      <c r="C134"/>
      <c r="D134"/>
      <c r="E134"/>
      <c r="F134"/>
      <c r="G134"/>
      <c r="H134"/>
      <c r="I134"/>
      <c r="J134" s="989"/>
      <c r="K134" s="1155"/>
      <c r="L134" s="1155"/>
      <c r="M134" s="998"/>
      <c r="N134" s="989"/>
      <c r="O134" s="1156"/>
      <c r="P134" s="1156"/>
      <c r="Q134" s="1156"/>
      <c r="R134" s="1156"/>
      <c r="S134" s="998"/>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row>
    <row r="135" spans="1:255">
      <c r="A135" s="474" t="s">
        <v>2226</v>
      </c>
      <c r="B135" s="17"/>
      <c r="C135" s="17"/>
      <c r="D135" s="17"/>
      <c r="E135" s="17"/>
      <c r="F135" s="474" t="s">
        <v>2226</v>
      </c>
      <c r="G135" s="17"/>
      <c r="H135" s="17"/>
      <c r="I135" s="17"/>
      <c r="J135" s="17"/>
      <c r="K135" s="17"/>
      <c r="L135" s="17"/>
      <c r="M135" s="17"/>
      <c r="N135" s="474" t="s">
        <v>2226</v>
      </c>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row>
    <row r="136" spans="1:255">
      <c r="A136" s="69" t="s">
        <v>1614</v>
      </c>
      <c r="B136" s="69"/>
      <c r="C136" s="69"/>
      <c r="D136" s="69"/>
      <c r="E136" s="69"/>
      <c r="F136" s="69" t="s">
        <v>1615</v>
      </c>
      <c r="G136" s="69"/>
      <c r="H136" s="69"/>
      <c r="I136" s="69"/>
      <c r="J136" s="485"/>
      <c r="K136" s="485"/>
      <c r="L136" s="485"/>
      <c r="M136" s="69"/>
      <c r="N136" s="69" t="s">
        <v>1616</v>
      </c>
      <c r="O136" s="69"/>
      <c r="P136" s="485"/>
      <c r="Q136" s="485"/>
      <c r="R136" s="485"/>
      <c r="S136" s="69"/>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row>
    <row r="137" spans="1:255" ht="18.75" thickBot="1">
      <c r="A137" s="1152" t="str">
        <f>'Data Sheet'!$C$25</f>
        <v>Central Hudson Gas &amp; Electric</v>
      </c>
      <c r="B137" s="600"/>
      <c r="C137" s="17"/>
      <c r="D137" s="1142" t="str">
        <f>'Data Sheet'!$C$40</f>
        <v>4/15/2015</v>
      </c>
      <c r="E137" s="1083" t="str">
        <f>'Data Sheet'!$C$38</f>
        <v>12/31/14</v>
      </c>
      <c r="F137" s="1152" t="str">
        <f>'Data Sheet'!$C$25</f>
        <v>Central Hudson Gas &amp; Electric</v>
      </c>
      <c r="G137" s="17"/>
      <c r="H137" s="17"/>
      <c r="I137" s="17"/>
      <c r="J137" s="1142" t="str">
        <f>'Data Sheet'!$C$40</f>
        <v>4/15/2015</v>
      </c>
      <c r="K137" s="377"/>
      <c r="L137" s="1083" t="str">
        <f>'Data Sheet'!$C$38</f>
        <v>12/31/14</v>
      </c>
      <c r="M137" s="17"/>
      <c r="N137" s="1152" t="str">
        <f>'Data Sheet'!$C$25</f>
        <v>Central Hudson Gas &amp; Electric</v>
      </c>
      <c r="O137" s="17"/>
      <c r="P137" s="377"/>
      <c r="Q137" s="1142" t="str">
        <f>'Data Sheet'!$C$40</f>
        <v>4/15/2015</v>
      </c>
      <c r="R137" s="1083" t="str">
        <f>'Data Sheet'!$C$38</f>
        <v>12/31/14</v>
      </c>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row>
    <row r="138" spans="1:255">
      <c r="A138" s="29"/>
      <c r="B138" s="66"/>
      <c r="C138" s="66"/>
      <c r="D138" s="66"/>
      <c r="E138" s="67"/>
      <c r="F138" s="29"/>
      <c r="G138" s="66"/>
      <c r="H138" s="66"/>
      <c r="I138" s="66"/>
      <c r="J138" s="652"/>
      <c r="K138" s="652"/>
      <c r="L138" s="652"/>
      <c r="M138" s="67"/>
      <c r="N138" s="653"/>
      <c r="O138" s="66"/>
      <c r="P138" s="652"/>
      <c r="Q138" s="652"/>
      <c r="R138" s="652"/>
      <c r="S138" s="6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row>
    <row r="139" spans="1:255">
      <c r="A139" s="380" t="s">
        <v>2235</v>
      </c>
      <c r="B139" s="69"/>
      <c r="C139" s="69"/>
      <c r="D139" s="69"/>
      <c r="E139" s="1145"/>
      <c r="F139" s="380" t="s">
        <v>2236</v>
      </c>
      <c r="G139" s="69"/>
      <c r="H139" s="69"/>
      <c r="I139" s="69"/>
      <c r="J139" s="69"/>
      <c r="K139" s="1084"/>
      <c r="L139" s="17"/>
      <c r="M139" s="70"/>
      <c r="N139" s="380" t="s">
        <v>2236</v>
      </c>
      <c r="O139" s="69"/>
      <c r="P139" s="69"/>
      <c r="Q139" s="69"/>
      <c r="R139" s="1084"/>
      <c r="S139" s="73"/>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row>
    <row r="140" spans="1:255">
      <c r="A140" s="380" t="s">
        <v>2237</v>
      </c>
      <c r="B140" s="69"/>
      <c r="C140" s="69"/>
      <c r="D140" s="69"/>
      <c r="E140" s="1145"/>
      <c r="F140" s="380" t="s">
        <v>2237</v>
      </c>
      <c r="G140" s="69"/>
      <c r="H140" s="69"/>
      <c r="I140" s="69"/>
      <c r="J140" s="69"/>
      <c r="K140" s="1084"/>
      <c r="L140" s="17"/>
      <c r="M140" s="70"/>
      <c r="N140" s="380" t="s">
        <v>2237</v>
      </c>
      <c r="O140" s="69"/>
      <c r="P140" s="69"/>
      <c r="Q140" s="69"/>
      <c r="R140" s="1084"/>
      <c r="S140" s="73"/>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row>
    <row r="141" spans="1:255">
      <c r="A141" s="72"/>
      <c r="B141" s="17"/>
      <c r="C141" s="17"/>
      <c r="D141" s="17"/>
      <c r="E141" s="73"/>
      <c r="F141" s="72"/>
      <c r="G141" s="17"/>
      <c r="H141" s="17"/>
      <c r="I141" s="17"/>
      <c r="J141" s="17"/>
      <c r="K141" s="17"/>
      <c r="L141" s="17"/>
      <c r="M141" s="73"/>
      <c r="N141" s="72"/>
      <c r="O141" s="17"/>
      <c r="P141" s="17"/>
      <c r="Q141" s="17"/>
      <c r="R141" s="17"/>
      <c r="S141" s="73"/>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row>
    <row r="142" spans="1:255">
      <c r="A142" s="442" t="s">
        <v>2025</v>
      </c>
      <c r="B142" s="654" t="s">
        <v>1585</v>
      </c>
      <c r="C142" s="654" t="s">
        <v>1586</v>
      </c>
      <c r="D142" s="445" t="s">
        <v>1587</v>
      </c>
      <c r="E142" s="85" t="s">
        <v>2025</v>
      </c>
      <c r="F142" s="413" t="s">
        <v>2213</v>
      </c>
      <c r="G142" s="445"/>
      <c r="H142" s="654"/>
      <c r="I142" s="654"/>
      <c r="J142" s="654" t="s">
        <v>1588</v>
      </c>
      <c r="K142" s="414" t="s">
        <v>1589</v>
      </c>
      <c r="L142" s="445"/>
      <c r="M142" s="85"/>
      <c r="N142" s="264" t="s">
        <v>1590</v>
      </c>
      <c r="O142" s="265"/>
      <c r="P142" s="265"/>
      <c r="Q142" s="265"/>
      <c r="R142" s="265"/>
      <c r="S142" s="266"/>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row>
    <row r="143" spans="1:255">
      <c r="A143" s="80"/>
      <c r="B143" s="348" t="s">
        <v>1591</v>
      </c>
      <c r="C143" s="348" t="s">
        <v>1591</v>
      </c>
      <c r="D143" s="348" t="s">
        <v>1591</v>
      </c>
      <c r="E143" s="483" t="s">
        <v>4058</v>
      </c>
      <c r="F143" s="380" t="s">
        <v>4059</v>
      </c>
      <c r="G143" s="489"/>
      <c r="H143" s="348" t="s">
        <v>1592</v>
      </c>
      <c r="I143" s="348" t="s">
        <v>1593</v>
      </c>
      <c r="J143" s="348" t="s">
        <v>2214</v>
      </c>
      <c r="K143" s="654" t="s">
        <v>4062</v>
      </c>
      <c r="L143" s="654" t="s">
        <v>4062</v>
      </c>
      <c r="M143" s="483" t="s">
        <v>1964</v>
      </c>
      <c r="N143" s="380" t="s">
        <v>4063</v>
      </c>
      <c r="O143" s="489"/>
      <c r="P143" s="348" t="s">
        <v>4064</v>
      </c>
      <c r="Q143" s="348" t="s">
        <v>4065</v>
      </c>
      <c r="R143" s="348" t="s">
        <v>1594</v>
      </c>
      <c r="S143" s="483" t="s">
        <v>1964</v>
      </c>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row>
    <row r="144" spans="1:255">
      <c r="A144" s="333" t="s">
        <v>1964</v>
      </c>
      <c r="B144" s="348" t="s">
        <v>1595</v>
      </c>
      <c r="C144" s="348" t="s">
        <v>1595</v>
      </c>
      <c r="D144" s="348" t="s">
        <v>1595</v>
      </c>
      <c r="E144" s="483" t="s">
        <v>4068</v>
      </c>
      <c r="F144" s="380" t="s">
        <v>4069</v>
      </c>
      <c r="G144" s="489"/>
      <c r="H144" s="348" t="s">
        <v>1596</v>
      </c>
      <c r="I144" s="348" t="s">
        <v>1596</v>
      </c>
      <c r="J144" s="348" t="s">
        <v>1597</v>
      </c>
      <c r="K144" s="348" t="s">
        <v>1598</v>
      </c>
      <c r="L144" s="348" t="s">
        <v>2222</v>
      </c>
      <c r="M144" s="483" t="s">
        <v>1967</v>
      </c>
      <c r="N144" s="380" t="s">
        <v>4074</v>
      </c>
      <c r="O144" s="489"/>
      <c r="P144" s="348" t="s">
        <v>4074</v>
      </c>
      <c r="Q144" s="348" t="s">
        <v>4074</v>
      </c>
      <c r="R144" s="348" t="s">
        <v>1599</v>
      </c>
      <c r="S144" s="483" t="s">
        <v>1967</v>
      </c>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row>
    <row r="145" spans="1:255">
      <c r="A145" s="334" t="s">
        <v>1967</v>
      </c>
      <c r="B145" s="491" t="s">
        <v>3423</v>
      </c>
      <c r="C145" s="491" t="s">
        <v>3424</v>
      </c>
      <c r="D145" s="491" t="s">
        <v>3425</v>
      </c>
      <c r="E145" s="621" t="s">
        <v>3426</v>
      </c>
      <c r="F145" s="149" t="s">
        <v>2672</v>
      </c>
      <c r="G145" s="385"/>
      <c r="H145" s="491" t="s">
        <v>2673</v>
      </c>
      <c r="I145" s="491" t="s">
        <v>2674</v>
      </c>
      <c r="J145" s="491" t="s">
        <v>2675</v>
      </c>
      <c r="K145" s="491" t="s">
        <v>2676</v>
      </c>
      <c r="L145" s="491" t="s">
        <v>2677</v>
      </c>
      <c r="M145" s="621"/>
      <c r="N145" s="149" t="s">
        <v>2678</v>
      </c>
      <c r="O145" s="385"/>
      <c r="P145" s="491" t="s">
        <v>2679</v>
      </c>
      <c r="Q145" s="491" t="s">
        <v>218</v>
      </c>
      <c r="R145" s="491" t="s">
        <v>219</v>
      </c>
      <c r="S145" s="621"/>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row>
    <row r="146" spans="1:255">
      <c r="A146" s="334" t="s">
        <v>1600</v>
      </c>
      <c r="B146" s="118"/>
      <c r="C146" s="118"/>
      <c r="D146" s="118"/>
      <c r="E146" s="76"/>
      <c r="F146" s="74"/>
      <c r="G146" s="118"/>
      <c r="H146" s="118"/>
      <c r="I146" s="118"/>
      <c r="J146" s="118"/>
      <c r="K146" s="550"/>
      <c r="L146" s="550"/>
      <c r="M146" s="274" t="s">
        <v>1600</v>
      </c>
      <c r="N146" s="74"/>
      <c r="O146" s="393"/>
      <c r="P146" s="393"/>
      <c r="Q146" s="393"/>
      <c r="R146" s="393">
        <f t="shared" ref="R146:R209" si="2">SUM(O146:Q146)</f>
        <v>0</v>
      </c>
      <c r="S146" s="274" t="s">
        <v>1600</v>
      </c>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row>
    <row r="147" spans="1:255">
      <c r="A147" s="334" t="s">
        <v>1601</v>
      </c>
      <c r="B147" s="118"/>
      <c r="C147" s="118"/>
      <c r="D147" s="118"/>
      <c r="E147" s="76"/>
      <c r="F147" s="74"/>
      <c r="G147" s="118"/>
      <c r="H147" s="118"/>
      <c r="I147" s="118"/>
      <c r="J147" s="118"/>
      <c r="K147" s="550"/>
      <c r="L147" s="550"/>
      <c r="M147" s="274" t="s">
        <v>1601</v>
      </c>
      <c r="N147" s="74" t="s">
        <v>2025</v>
      </c>
      <c r="O147" s="550"/>
      <c r="P147" s="550"/>
      <c r="Q147" s="550"/>
      <c r="R147" s="550">
        <f t="shared" si="2"/>
        <v>0</v>
      </c>
      <c r="S147" s="274" t="s">
        <v>1601</v>
      </c>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row>
    <row r="148" spans="1:255">
      <c r="A148" s="334" t="s">
        <v>1602</v>
      </c>
      <c r="B148" s="118"/>
      <c r="C148" s="118"/>
      <c r="D148" s="118"/>
      <c r="E148" s="76"/>
      <c r="F148" s="74"/>
      <c r="G148" s="118"/>
      <c r="H148" s="118"/>
      <c r="I148" s="118"/>
      <c r="J148" s="118"/>
      <c r="K148" s="550"/>
      <c r="L148" s="550"/>
      <c r="M148" s="274" t="s">
        <v>1602</v>
      </c>
      <c r="N148" s="74"/>
      <c r="O148" s="550"/>
      <c r="P148" s="550"/>
      <c r="Q148" s="550"/>
      <c r="R148" s="550">
        <f t="shared" si="2"/>
        <v>0</v>
      </c>
      <c r="S148" s="274" t="s">
        <v>1602</v>
      </c>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row>
    <row r="149" spans="1:255">
      <c r="A149" s="334" t="s">
        <v>1603</v>
      </c>
      <c r="B149" s="118"/>
      <c r="C149" s="118"/>
      <c r="D149" s="118"/>
      <c r="E149" s="76"/>
      <c r="F149" s="74"/>
      <c r="G149" s="118"/>
      <c r="H149" s="118"/>
      <c r="I149" s="118"/>
      <c r="J149" s="118"/>
      <c r="K149" s="550"/>
      <c r="L149" s="550"/>
      <c r="M149" s="274" t="s">
        <v>1603</v>
      </c>
      <c r="N149" s="74"/>
      <c r="O149" s="550"/>
      <c r="P149" s="550"/>
      <c r="Q149" s="550"/>
      <c r="R149" s="550">
        <f t="shared" si="2"/>
        <v>0</v>
      </c>
      <c r="S149" s="274" t="s">
        <v>1603</v>
      </c>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row>
    <row r="150" spans="1:255">
      <c r="A150" s="334" t="s">
        <v>1604</v>
      </c>
      <c r="B150" s="118"/>
      <c r="C150" s="118"/>
      <c r="D150" s="118"/>
      <c r="E150" s="76"/>
      <c r="F150" s="74"/>
      <c r="G150" s="118"/>
      <c r="H150" s="118"/>
      <c r="I150" s="118"/>
      <c r="J150" s="118"/>
      <c r="K150" s="550"/>
      <c r="L150" s="550"/>
      <c r="M150" s="274" t="s">
        <v>1604</v>
      </c>
      <c r="N150" s="74"/>
      <c r="O150" s="550"/>
      <c r="P150" s="550"/>
      <c r="Q150" s="550"/>
      <c r="R150" s="550">
        <f t="shared" si="2"/>
        <v>0</v>
      </c>
      <c r="S150" s="274" t="s">
        <v>1604</v>
      </c>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row>
    <row r="151" spans="1:255">
      <c r="A151" s="334" t="s">
        <v>1605</v>
      </c>
      <c r="B151" s="118"/>
      <c r="C151" s="118"/>
      <c r="D151" s="118"/>
      <c r="E151" s="76"/>
      <c r="F151" s="74"/>
      <c r="G151" s="118"/>
      <c r="H151" s="118"/>
      <c r="I151" s="118"/>
      <c r="J151" s="118"/>
      <c r="K151" s="550"/>
      <c r="L151" s="550"/>
      <c r="M151" s="274" t="s">
        <v>1605</v>
      </c>
      <c r="N151" s="74"/>
      <c r="O151" s="550"/>
      <c r="P151" s="550"/>
      <c r="Q151" s="550"/>
      <c r="R151" s="550">
        <f t="shared" si="2"/>
        <v>0</v>
      </c>
      <c r="S151" s="274" t="s">
        <v>1605</v>
      </c>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row>
    <row r="152" spans="1:255">
      <c r="A152" s="334" t="s">
        <v>1606</v>
      </c>
      <c r="B152" s="118"/>
      <c r="C152" s="118"/>
      <c r="D152" s="118"/>
      <c r="E152" s="76"/>
      <c r="F152" s="74"/>
      <c r="G152" s="118"/>
      <c r="H152" s="118"/>
      <c r="I152" s="118"/>
      <c r="J152" s="118"/>
      <c r="K152" s="550"/>
      <c r="L152" s="550"/>
      <c r="M152" s="274" t="s">
        <v>1606</v>
      </c>
      <c r="N152" s="74"/>
      <c r="O152" s="550"/>
      <c r="P152" s="550"/>
      <c r="Q152" s="550"/>
      <c r="R152" s="550">
        <f t="shared" si="2"/>
        <v>0</v>
      </c>
      <c r="S152" s="274" t="s">
        <v>1606</v>
      </c>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row>
    <row r="153" spans="1:255">
      <c r="A153" s="334" t="s">
        <v>1607</v>
      </c>
      <c r="B153" s="118"/>
      <c r="C153" s="118"/>
      <c r="D153" s="118"/>
      <c r="E153" s="76"/>
      <c r="F153" s="74"/>
      <c r="G153" s="118"/>
      <c r="H153" s="118"/>
      <c r="I153" s="118"/>
      <c r="J153" s="118"/>
      <c r="K153" s="550"/>
      <c r="L153" s="550"/>
      <c r="M153" s="274" t="s">
        <v>1607</v>
      </c>
      <c r="N153" s="74"/>
      <c r="O153" s="550"/>
      <c r="P153" s="550"/>
      <c r="Q153" s="550"/>
      <c r="R153" s="550">
        <f t="shared" si="2"/>
        <v>0</v>
      </c>
      <c r="S153" s="274" t="s">
        <v>1607</v>
      </c>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row>
    <row r="154" spans="1:255">
      <c r="A154" s="334" t="s">
        <v>1608</v>
      </c>
      <c r="B154" s="118"/>
      <c r="C154" s="118"/>
      <c r="D154" s="118"/>
      <c r="E154" s="76"/>
      <c r="F154" s="74"/>
      <c r="G154" s="118"/>
      <c r="H154" s="118"/>
      <c r="I154" s="118"/>
      <c r="J154" s="118"/>
      <c r="K154" s="550"/>
      <c r="L154" s="550"/>
      <c r="M154" s="274" t="s">
        <v>1608</v>
      </c>
      <c r="N154" s="74"/>
      <c r="O154" s="550"/>
      <c r="P154" s="550"/>
      <c r="Q154" s="550"/>
      <c r="R154" s="550">
        <f t="shared" si="2"/>
        <v>0</v>
      </c>
      <c r="S154" s="274" t="s">
        <v>1608</v>
      </c>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row>
    <row r="155" spans="1:255">
      <c r="A155" s="334" t="s">
        <v>1981</v>
      </c>
      <c r="B155" s="118"/>
      <c r="C155" s="118"/>
      <c r="D155" s="118"/>
      <c r="E155" s="76"/>
      <c r="F155" s="74"/>
      <c r="G155" s="118"/>
      <c r="H155" s="118"/>
      <c r="I155" s="118"/>
      <c r="J155" s="118"/>
      <c r="K155" s="550"/>
      <c r="L155" s="550"/>
      <c r="M155" s="274" t="s">
        <v>1981</v>
      </c>
      <c r="N155" s="74"/>
      <c r="O155" s="550"/>
      <c r="P155" s="550"/>
      <c r="Q155" s="550"/>
      <c r="R155" s="550">
        <f t="shared" si="2"/>
        <v>0</v>
      </c>
      <c r="S155" s="274" t="s">
        <v>1981</v>
      </c>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row>
    <row r="156" spans="1:255">
      <c r="A156" s="334" t="s">
        <v>1982</v>
      </c>
      <c r="B156" s="118"/>
      <c r="C156" s="118"/>
      <c r="D156" s="118"/>
      <c r="E156" s="76"/>
      <c r="F156" s="74"/>
      <c r="G156" s="118"/>
      <c r="H156" s="118"/>
      <c r="I156" s="118"/>
      <c r="J156" s="118"/>
      <c r="K156" s="550"/>
      <c r="L156" s="550"/>
      <c r="M156" s="274" t="s">
        <v>1982</v>
      </c>
      <c r="N156" s="74"/>
      <c r="O156" s="550"/>
      <c r="P156" s="550"/>
      <c r="Q156" s="550"/>
      <c r="R156" s="550">
        <f t="shared" si="2"/>
        <v>0</v>
      </c>
      <c r="S156" s="274" t="s">
        <v>1982</v>
      </c>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row>
    <row r="157" spans="1:255">
      <c r="A157" s="334">
        <v>12</v>
      </c>
      <c r="B157" s="118"/>
      <c r="C157" s="118"/>
      <c r="D157" s="118"/>
      <c r="E157" s="76"/>
      <c r="F157" s="74"/>
      <c r="G157" s="118"/>
      <c r="H157" s="118"/>
      <c r="I157" s="118"/>
      <c r="J157" s="118"/>
      <c r="K157" s="550"/>
      <c r="L157" s="550"/>
      <c r="M157" s="274">
        <v>12</v>
      </c>
      <c r="N157" s="74"/>
      <c r="O157" s="550"/>
      <c r="P157" s="550"/>
      <c r="Q157" s="550"/>
      <c r="R157" s="550">
        <f t="shared" si="2"/>
        <v>0</v>
      </c>
      <c r="S157" s="274">
        <v>12</v>
      </c>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row>
    <row r="158" spans="1:255">
      <c r="A158" s="334">
        <v>13</v>
      </c>
      <c r="B158" s="118"/>
      <c r="C158" s="118"/>
      <c r="D158" s="118"/>
      <c r="E158" s="76"/>
      <c r="F158" s="74"/>
      <c r="G158" s="118"/>
      <c r="H158" s="118"/>
      <c r="I158" s="118"/>
      <c r="J158" s="118"/>
      <c r="K158" s="550"/>
      <c r="L158" s="550"/>
      <c r="M158" s="274">
        <v>13</v>
      </c>
      <c r="N158" s="74"/>
      <c r="O158" s="550"/>
      <c r="P158" s="550"/>
      <c r="Q158" s="550"/>
      <c r="R158" s="550">
        <f t="shared" si="2"/>
        <v>0</v>
      </c>
      <c r="S158" s="274">
        <v>13</v>
      </c>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row>
    <row r="159" spans="1:255">
      <c r="A159" s="334">
        <v>14</v>
      </c>
      <c r="B159" s="118"/>
      <c r="C159" s="118"/>
      <c r="D159" s="118"/>
      <c r="E159" s="76"/>
      <c r="F159" s="74"/>
      <c r="G159" s="118"/>
      <c r="H159" s="118"/>
      <c r="I159" s="118"/>
      <c r="J159" s="118"/>
      <c r="K159" s="550"/>
      <c r="L159" s="550"/>
      <c r="M159" s="274">
        <v>14</v>
      </c>
      <c r="N159" s="74"/>
      <c r="O159" s="550"/>
      <c r="P159" s="550"/>
      <c r="Q159" s="550"/>
      <c r="R159" s="550">
        <f t="shared" si="2"/>
        <v>0</v>
      </c>
      <c r="S159" s="274">
        <v>14</v>
      </c>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row>
    <row r="160" spans="1:255">
      <c r="A160" s="334">
        <v>15</v>
      </c>
      <c r="B160" s="118"/>
      <c r="C160" s="118"/>
      <c r="D160" s="118"/>
      <c r="E160" s="76"/>
      <c r="F160" s="74"/>
      <c r="G160" s="118"/>
      <c r="H160" s="118"/>
      <c r="I160" s="118"/>
      <c r="J160" s="118"/>
      <c r="K160" s="550"/>
      <c r="L160" s="550"/>
      <c r="M160" s="274">
        <v>15</v>
      </c>
      <c r="N160" s="74"/>
      <c r="O160" s="550"/>
      <c r="P160" s="550"/>
      <c r="Q160" s="550"/>
      <c r="R160" s="550">
        <f t="shared" si="2"/>
        <v>0</v>
      </c>
      <c r="S160" s="274">
        <v>15</v>
      </c>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row>
    <row r="161" spans="1:255">
      <c r="A161" s="334">
        <v>16</v>
      </c>
      <c r="B161" s="118"/>
      <c r="C161" s="118"/>
      <c r="D161" s="118"/>
      <c r="E161" s="76"/>
      <c r="F161" s="74"/>
      <c r="G161" s="118"/>
      <c r="H161" s="118"/>
      <c r="I161" s="118"/>
      <c r="J161" s="118"/>
      <c r="K161" s="550"/>
      <c r="L161" s="550"/>
      <c r="M161" s="274">
        <v>16</v>
      </c>
      <c r="N161" s="74"/>
      <c r="O161" s="550"/>
      <c r="P161" s="550"/>
      <c r="Q161" s="550"/>
      <c r="R161" s="550">
        <f t="shared" si="2"/>
        <v>0</v>
      </c>
      <c r="S161" s="274">
        <v>16</v>
      </c>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row>
    <row r="162" spans="1:255">
      <c r="A162" s="334">
        <v>17</v>
      </c>
      <c r="B162" s="118"/>
      <c r="C162" s="118"/>
      <c r="D162" s="118"/>
      <c r="E162" s="76"/>
      <c r="F162" s="74"/>
      <c r="G162" s="118"/>
      <c r="H162" s="118"/>
      <c r="I162" s="118"/>
      <c r="J162" s="118"/>
      <c r="K162" s="550"/>
      <c r="L162" s="550"/>
      <c r="M162" s="274">
        <v>17</v>
      </c>
      <c r="N162" s="74"/>
      <c r="O162" s="550"/>
      <c r="P162" s="550"/>
      <c r="Q162" s="550"/>
      <c r="R162" s="550">
        <f t="shared" si="2"/>
        <v>0</v>
      </c>
      <c r="S162" s="274">
        <v>17</v>
      </c>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row>
    <row r="163" spans="1:255">
      <c r="A163" s="334">
        <v>18</v>
      </c>
      <c r="B163" s="118"/>
      <c r="C163" s="118"/>
      <c r="D163" s="118"/>
      <c r="E163" s="76"/>
      <c r="F163" s="74"/>
      <c r="G163" s="118"/>
      <c r="H163" s="118"/>
      <c r="I163" s="118"/>
      <c r="J163" s="118"/>
      <c r="K163" s="550"/>
      <c r="L163" s="550"/>
      <c r="M163" s="274">
        <v>18</v>
      </c>
      <c r="N163" s="74"/>
      <c r="O163" s="550"/>
      <c r="P163" s="550"/>
      <c r="Q163" s="550"/>
      <c r="R163" s="550">
        <f t="shared" si="2"/>
        <v>0</v>
      </c>
      <c r="S163" s="274">
        <v>18</v>
      </c>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row>
    <row r="164" spans="1:255">
      <c r="A164" s="334">
        <v>19</v>
      </c>
      <c r="B164" s="118"/>
      <c r="C164" s="118"/>
      <c r="D164" s="118"/>
      <c r="E164" s="76"/>
      <c r="F164" s="74"/>
      <c r="G164" s="118"/>
      <c r="H164" s="118"/>
      <c r="I164" s="118"/>
      <c r="J164" s="118"/>
      <c r="K164" s="550"/>
      <c r="L164" s="550"/>
      <c r="M164" s="274">
        <v>19</v>
      </c>
      <c r="N164" s="74"/>
      <c r="O164" s="550"/>
      <c r="P164" s="550"/>
      <c r="Q164" s="550"/>
      <c r="R164" s="550">
        <f t="shared" si="2"/>
        <v>0</v>
      </c>
      <c r="S164" s="274">
        <v>19</v>
      </c>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row>
    <row r="165" spans="1:255">
      <c r="A165" s="334">
        <v>20</v>
      </c>
      <c r="B165" s="118"/>
      <c r="C165" s="118"/>
      <c r="D165" s="118"/>
      <c r="E165" s="76"/>
      <c r="F165" s="74"/>
      <c r="G165" s="118"/>
      <c r="H165" s="118"/>
      <c r="I165" s="118"/>
      <c r="J165" s="118"/>
      <c r="K165" s="550"/>
      <c r="L165" s="550"/>
      <c r="M165" s="274">
        <v>20</v>
      </c>
      <c r="N165" s="74"/>
      <c r="O165" s="550"/>
      <c r="P165" s="550"/>
      <c r="Q165" s="550"/>
      <c r="R165" s="550">
        <f t="shared" si="2"/>
        <v>0</v>
      </c>
      <c r="S165" s="274">
        <v>20</v>
      </c>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row>
    <row r="166" spans="1:255">
      <c r="A166" s="334">
        <v>21</v>
      </c>
      <c r="B166" s="118"/>
      <c r="C166" s="118"/>
      <c r="D166" s="118"/>
      <c r="E166" s="76"/>
      <c r="F166" s="74"/>
      <c r="G166" s="118"/>
      <c r="H166" s="118"/>
      <c r="I166" s="118"/>
      <c r="J166" s="118"/>
      <c r="K166" s="550"/>
      <c r="L166" s="550"/>
      <c r="M166" s="274">
        <v>21</v>
      </c>
      <c r="N166" s="74"/>
      <c r="O166" s="550"/>
      <c r="P166" s="550"/>
      <c r="Q166" s="550"/>
      <c r="R166" s="550">
        <f t="shared" si="2"/>
        <v>0</v>
      </c>
      <c r="S166" s="274">
        <v>21</v>
      </c>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row>
    <row r="167" spans="1:255">
      <c r="A167" s="334">
        <v>22</v>
      </c>
      <c r="B167" s="118"/>
      <c r="C167" s="118"/>
      <c r="D167" s="118"/>
      <c r="E167" s="76"/>
      <c r="F167" s="74"/>
      <c r="G167" s="118"/>
      <c r="H167" s="118"/>
      <c r="I167" s="118"/>
      <c r="J167" s="118"/>
      <c r="K167" s="550"/>
      <c r="L167" s="550"/>
      <c r="M167" s="274">
        <v>22</v>
      </c>
      <c r="N167" s="74"/>
      <c r="O167" s="550"/>
      <c r="P167" s="550"/>
      <c r="Q167" s="550"/>
      <c r="R167" s="550">
        <f t="shared" si="2"/>
        <v>0</v>
      </c>
      <c r="S167" s="274">
        <v>22</v>
      </c>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row>
    <row r="168" spans="1:255">
      <c r="A168" s="334">
        <v>23</v>
      </c>
      <c r="B168" s="118"/>
      <c r="C168" s="118"/>
      <c r="D168" s="118"/>
      <c r="E168" s="76"/>
      <c r="F168" s="74"/>
      <c r="G168" s="118"/>
      <c r="H168" s="118"/>
      <c r="I168" s="118"/>
      <c r="J168" s="118"/>
      <c r="K168" s="550"/>
      <c r="L168" s="550"/>
      <c r="M168" s="274">
        <v>23</v>
      </c>
      <c r="N168" s="74"/>
      <c r="O168" s="550"/>
      <c r="P168" s="550"/>
      <c r="Q168" s="550"/>
      <c r="R168" s="550">
        <f t="shared" si="2"/>
        <v>0</v>
      </c>
      <c r="S168" s="274">
        <v>23</v>
      </c>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row>
    <row r="169" spans="1:255">
      <c r="A169" s="334">
        <v>24</v>
      </c>
      <c r="B169" s="118"/>
      <c r="C169" s="118"/>
      <c r="D169" s="118"/>
      <c r="E169" s="76"/>
      <c r="F169" s="74"/>
      <c r="G169" s="118"/>
      <c r="H169" s="118"/>
      <c r="I169" s="118"/>
      <c r="J169" s="118"/>
      <c r="K169" s="550"/>
      <c r="L169" s="550"/>
      <c r="M169" s="274">
        <v>24</v>
      </c>
      <c r="N169" s="74"/>
      <c r="O169" s="550"/>
      <c r="P169" s="550"/>
      <c r="Q169" s="550"/>
      <c r="R169" s="550">
        <f t="shared" si="2"/>
        <v>0</v>
      </c>
      <c r="S169" s="274">
        <v>24</v>
      </c>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row>
    <row r="170" spans="1:255">
      <c r="A170" s="334">
        <v>25</v>
      </c>
      <c r="B170" s="118"/>
      <c r="C170" s="118"/>
      <c r="D170" s="118"/>
      <c r="E170" s="76"/>
      <c r="F170" s="74"/>
      <c r="G170" s="118"/>
      <c r="H170" s="118"/>
      <c r="I170" s="118"/>
      <c r="J170" s="118"/>
      <c r="K170" s="550"/>
      <c r="L170" s="550"/>
      <c r="M170" s="274">
        <v>25</v>
      </c>
      <c r="N170" s="74"/>
      <c r="O170" s="550"/>
      <c r="P170" s="550"/>
      <c r="Q170" s="550"/>
      <c r="R170" s="550">
        <f t="shared" si="2"/>
        <v>0</v>
      </c>
      <c r="S170" s="274">
        <v>25</v>
      </c>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row>
    <row r="171" spans="1:255">
      <c r="A171" s="334">
        <v>26</v>
      </c>
      <c r="B171" s="118"/>
      <c r="C171" s="118"/>
      <c r="D171" s="118"/>
      <c r="E171" s="76"/>
      <c r="F171" s="74"/>
      <c r="G171" s="118"/>
      <c r="H171" s="118"/>
      <c r="I171" s="118"/>
      <c r="J171" s="118"/>
      <c r="K171" s="550"/>
      <c r="L171" s="550"/>
      <c r="M171" s="274">
        <v>26</v>
      </c>
      <c r="N171" s="74"/>
      <c r="O171" s="550"/>
      <c r="P171" s="550"/>
      <c r="Q171" s="550"/>
      <c r="R171" s="550">
        <f t="shared" si="2"/>
        <v>0</v>
      </c>
      <c r="S171" s="274">
        <v>26</v>
      </c>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row>
    <row r="172" spans="1:255">
      <c r="A172" s="334">
        <v>27</v>
      </c>
      <c r="B172" s="118"/>
      <c r="C172" s="118"/>
      <c r="D172" s="118"/>
      <c r="E172" s="76"/>
      <c r="F172" s="74"/>
      <c r="G172" s="118"/>
      <c r="H172" s="118"/>
      <c r="I172" s="118"/>
      <c r="J172" s="118"/>
      <c r="K172" s="550"/>
      <c r="L172" s="550"/>
      <c r="M172" s="274">
        <v>27</v>
      </c>
      <c r="N172" s="74"/>
      <c r="O172" s="550"/>
      <c r="P172" s="550"/>
      <c r="Q172" s="550"/>
      <c r="R172" s="550">
        <f t="shared" si="2"/>
        <v>0</v>
      </c>
      <c r="S172" s="274">
        <v>27</v>
      </c>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row>
    <row r="173" spans="1:255">
      <c r="A173" s="334">
        <v>28</v>
      </c>
      <c r="B173" s="118"/>
      <c r="C173" s="118"/>
      <c r="D173" s="118"/>
      <c r="E173" s="76"/>
      <c r="F173" s="74"/>
      <c r="G173" s="118"/>
      <c r="H173" s="118"/>
      <c r="I173" s="118"/>
      <c r="J173" s="118"/>
      <c r="K173" s="550"/>
      <c r="L173" s="550"/>
      <c r="M173" s="274">
        <v>28</v>
      </c>
      <c r="N173" s="74"/>
      <c r="O173" s="550"/>
      <c r="P173" s="550"/>
      <c r="Q173" s="550"/>
      <c r="R173" s="550">
        <f t="shared" si="2"/>
        <v>0</v>
      </c>
      <c r="S173" s="274">
        <v>28</v>
      </c>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row>
    <row r="174" spans="1:255">
      <c r="A174" s="334">
        <v>29</v>
      </c>
      <c r="B174" s="118"/>
      <c r="C174" s="118"/>
      <c r="D174" s="118"/>
      <c r="E174" s="76"/>
      <c r="F174" s="74"/>
      <c r="G174" s="118"/>
      <c r="H174" s="118"/>
      <c r="I174" s="118"/>
      <c r="J174" s="118"/>
      <c r="K174" s="550"/>
      <c r="L174" s="550"/>
      <c r="M174" s="274">
        <v>29</v>
      </c>
      <c r="N174" s="74"/>
      <c r="O174" s="550"/>
      <c r="P174" s="550"/>
      <c r="Q174" s="550"/>
      <c r="R174" s="550">
        <f t="shared" si="2"/>
        <v>0</v>
      </c>
      <c r="S174" s="274">
        <v>29</v>
      </c>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row>
    <row r="175" spans="1:255">
      <c r="A175" s="334">
        <v>30</v>
      </c>
      <c r="B175" s="118"/>
      <c r="C175" s="118"/>
      <c r="D175" s="118"/>
      <c r="E175" s="76"/>
      <c r="F175" s="74"/>
      <c r="G175" s="118"/>
      <c r="H175" s="118"/>
      <c r="I175" s="118"/>
      <c r="J175" s="118"/>
      <c r="K175" s="550"/>
      <c r="L175" s="550"/>
      <c r="M175" s="274">
        <v>30</v>
      </c>
      <c r="N175" s="74"/>
      <c r="O175" s="550"/>
      <c r="P175" s="550"/>
      <c r="Q175" s="550"/>
      <c r="R175" s="550">
        <f t="shared" si="2"/>
        <v>0</v>
      </c>
      <c r="S175" s="274">
        <v>30</v>
      </c>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row>
    <row r="176" spans="1:255">
      <c r="A176" s="334">
        <v>31</v>
      </c>
      <c r="B176" s="118"/>
      <c r="C176" s="118"/>
      <c r="D176" s="118"/>
      <c r="E176" s="76"/>
      <c r="F176" s="74"/>
      <c r="G176" s="118"/>
      <c r="H176" s="118"/>
      <c r="I176" s="118"/>
      <c r="J176" s="118"/>
      <c r="K176" s="550"/>
      <c r="L176" s="550"/>
      <c r="M176" s="274">
        <v>31</v>
      </c>
      <c r="N176" s="74"/>
      <c r="O176" s="550"/>
      <c r="P176" s="550"/>
      <c r="Q176" s="550"/>
      <c r="R176" s="550">
        <f t="shared" si="2"/>
        <v>0</v>
      </c>
      <c r="S176" s="274">
        <v>31</v>
      </c>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row>
    <row r="177" spans="1:255">
      <c r="A177" s="334">
        <v>32</v>
      </c>
      <c r="B177" s="118"/>
      <c r="C177" s="118"/>
      <c r="D177" s="118"/>
      <c r="E177" s="76"/>
      <c r="F177" s="74"/>
      <c r="G177" s="118"/>
      <c r="H177" s="118"/>
      <c r="I177" s="118"/>
      <c r="J177" s="118"/>
      <c r="K177" s="550"/>
      <c r="L177" s="550"/>
      <c r="M177" s="274">
        <v>32</v>
      </c>
      <c r="N177" s="74"/>
      <c r="O177" s="550"/>
      <c r="P177" s="550"/>
      <c r="Q177" s="550"/>
      <c r="R177" s="550">
        <f t="shared" si="2"/>
        <v>0</v>
      </c>
      <c r="S177" s="274">
        <v>32</v>
      </c>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row>
    <row r="178" spans="1:255">
      <c r="A178" s="334">
        <v>33</v>
      </c>
      <c r="B178" s="118"/>
      <c r="C178" s="118"/>
      <c r="D178" s="118"/>
      <c r="E178" s="76"/>
      <c r="F178" s="74"/>
      <c r="G178" s="118"/>
      <c r="H178" s="118"/>
      <c r="I178" s="118"/>
      <c r="J178" s="118"/>
      <c r="K178" s="550"/>
      <c r="L178" s="550"/>
      <c r="M178" s="274">
        <v>33</v>
      </c>
      <c r="N178" s="74"/>
      <c r="O178" s="550"/>
      <c r="P178" s="550"/>
      <c r="Q178" s="550"/>
      <c r="R178" s="550">
        <f t="shared" si="2"/>
        <v>0</v>
      </c>
      <c r="S178" s="274">
        <v>33</v>
      </c>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row>
    <row r="179" spans="1:255">
      <c r="A179" s="334">
        <v>34</v>
      </c>
      <c r="B179" s="118"/>
      <c r="C179" s="118"/>
      <c r="D179" s="118"/>
      <c r="E179" s="76"/>
      <c r="F179" s="74"/>
      <c r="G179" s="118"/>
      <c r="H179" s="118"/>
      <c r="I179" s="118"/>
      <c r="J179" s="118"/>
      <c r="K179" s="550"/>
      <c r="L179" s="550"/>
      <c r="M179" s="274">
        <v>34</v>
      </c>
      <c r="N179" s="74"/>
      <c r="O179" s="550"/>
      <c r="P179" s="550"/>
      <c r="Q179" s="550"/>
      <c r="R179" s="550">
        <f t="shared" si="2"/>
        <v>0</v>
      </c>
      <c r="S179" s="274">
        <v>34</v>
      </c>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row>
    <row r="180" spans="1:255">
      <c r="A180" s="334">
        <v>35</v>
      </c>
      <c r="B180" s="118"/>
      <c r="C180" s="118"/>
      <c r="D180" s="118"/>
      <c r="E180" s="76"/>
      <c r="F180" s="74"/>
      <c r="G180" s="118"/>
      <c r="H180" s="118"/>
      <c r="I180" s="118"/>
      <c r="J180" s="118"/>
      <c r="K180" s="550"/>
      <c r="L180" s="550"/>
      <c r="M180" s="274">
        <v>35</v>
      </c>
      <c r="N180" s="74"/>
      <c r="O180" s="550"/>
      <c r="P180" s="550"/>
      <c r="Q180" s="550"/>
      <c r="R180" s="550">
        <f t="shared" si="2"/>
        <v>0</v>
      </c>
      <c r="S180" s="274">
        <v>35</v>
      </c>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row>
    <row r="181" spans="1:255">
      <c r="A181" s="334">
        <v>36</v>
      </c>
      <c r="B181" s="118"/>
      <c r="C181" s="118"/>
      <c r="D181" s="118"/>
      <c r="E181" s="76"/>
      <c r="F181" s="74"/>
      <c r="G181" s="118"/>
      <c r="H181" s="118"/>
      <c r="I181" s="118"/>
      <c r="J181" s="118"/>
      <c r="K181" s="550"/>
      <c r="L181" s="550"/>
      <c r="M181" s="274">
        <v>36</v>
      </c>
      <c r="N181" s="74"/>
      <c r="O181" s="550"/>
      <c r="P181" s="550"/>
      <c r="Q181" s="550"/>
      <c r="R181" s="550">
        <f t="shared" si="2"/>
        <v>0</v>
      </c>
      <c r="S181" s="274">
        <v>36</v>
      </c>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row>
    <row r="182" spans="1:255">
      <c r="A182" s="334">
        <v>37</v>
      </c>
      <c r="B182" s="118"/>
      <c r="C182" s="118"/>
      <c r="D182" s="118"/>
      <c r="E182" s="76"/>
      <c r="F182" s="74"/>
      <c r="G182" s="118"/>
      <c r="H182" s="118"/>
      <c r="I182" s="118"/>
      <c r="J182" s="118"/>
      <c r="K182" s="550"/>
      <c r="L182" s="550"/>
      <c r="M182" s="274">
        <v>37</v>
      </c>
      <c r="N182" s="74"/>
      <c r="O182" s="550"/>
      <c r="P182" s="550"/>
      <c r="Q182" s="550"/>
      <c r="R182" s="550">
        <f t="shared" si="2"/>
        <v>0</v>
      </c>
      <c r="S182" s="274">
        <v>37</v>
      </c>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row>
    <row r="183" spans="1:255">
      <c r="A183" s="334">
        <v>38</v>
      </c>
      <c r="B183" s="118"/>
      <c r="C183" s="118"/>
      <c r="D183" s="118"/>
      <c r="E183" s="76"/>
      <c r="F183" s="74"/>
      <c r="G183" s="118"/>
      <c r="H183" s="118"/>
      <c r="I183" s="118"/>
      <c r="J183" s="118"/>
      <c r="K183" s="550"/>
      <c r="L183" s="550"/>
      <c r="M183" s="274">
        <v>38</v>
      </c>
      <c r="N183" s="74"/>
      <c r="O183" s="550"/>
      <c r="P183" s="550"/>
      <c r="Q183" s="550"/>
      <c r="R183" s="550">
        <f t="shared" si="2"/>
        <v>0</v>
      </c>
      <c r="S183" s="274">
        <v>38</v>
      </c>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row>
    <row r="184" spans="1:255">
      <c r="A184" s="334">
        <v>39</v>
      </c>
      <c r="B184" s="118"/>
      <c r="C184" s="118"/>
      <c r="D184" s="118"/>
      <c r="E184" s="76"/>
      <c r="F184" s="74"/>
      <c r="G184" s="118"/>
      <c r="H184" s="118"/>
      <c r="I184" s="118"/>
      <c r="J184" s="118"/>
      <c r="K184" s="550"/>
      <c r="L184" s="550"/>
      <c r="M184" s="274">
        <v>39</v>
      </c>
      <c r="N184" s="74"/>
      <c r="O184" s="550"/>
      <c r="P184" s="550"/>
      <c r="Q184" s="550"/>
      <c r="R184" s="550">
        <f t="shared" si="2"/>
        <v>0</v>
      </c>
      <c r="S184" s="274">
        <v>39</v>
      </c>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row>
    <row r="185" spans="1:255">
      <c r="A185" s="334">
        <v>40</v>
      </c>
      <c r="B185" s="118"/>
      <c r="C185" s="118"/>
      <c r="D185" s="118"/>
      <c r="E185" s="76"/>
      <c r="F185" s="74"/>
      <c r="G185" s="118"/>
      <c r="H185" s="118"/>
      <c r="I185" s="118"/>
      <c r="J185" s="118"/>
      <c r="K185" s="550"/>
      <c r="L185" s="550"/>
      <c r="M185" s="274">
        <v>40</v>
      </c>
      <c r="N185" s="74"/>
      <c r="O185" s="550"/>
      <c r="P185" s="550"/>
      <c r="Q185" s="550"/>
      <c r="R185" s="550">
        <f t="shared" si="2"/>
        <v>0</v>
      </c>
      <c r="S185" s="274">
        <v>40</v>
      </c>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row>
    <row r="186" spans="1:255">
      <c r="A186" s="334">
        <v>41</v>
      </c>
      <c r="B186" s="118"/>
      <c r="C186" s="118"/>
      <c r="D186" s="118"/>
      <c r="E186" s="76"/>
      <c r="F186" s="74"/>
      <c r="G186" s="118"/>
      <c r="H186" s="118"/>
      <c r="I186" s="118"/>
      <c r="J186" s="118"/>
      <c r="K186" s="550"/>
      <c r="L186" s="550"/>
      <c r="M186" s="274">
        <v>41</v>
      </c>
      <c r="N186" s="74"/>
      <c r="O186" s="550"/>
      <c r="P186" s="550"/>
      <c r="Q186" s="550"/>
      <c r="R186" s="550">
        <f t="shared" si="2"/>
        <v>0</v>
      </c>
      <c r="S186" s="274">
        <v>41</v>
      </c>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row>
    <row r="187" spans="1:255">
      <c r="A187" s="334">
        <v>42</v>
      </c>
      <c r="B187" s="118"/>
      <c r="C187" s="118"/>
      <c r="D187" s="118"/>
      <c r="E187" s="76"/>
      <c r="F187" s="74"/>
      <c r="G187" s="118"/>
      <c r="H187" s="118"/>
      <c r="I187" s="118"/>
      <c r="J187" s="118"/>
      <c r="K187" s="550"/>
      <c r="L187" s="550"/>
      <c r="M187" s="274">
        <v>42</v>
      </c>
      <c r="N187" s="74"/>
      <c r="O187" s="550"/>
      <c r="P187" s="550"/>
      <c r="Q187" s="550"/>
      <c r="R187" s="550">
        <f t="shared" si="2"/>
        <v>0</v>
      </c>
      <c r="S187" s="274">
        <v>42</v>
      </c>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row>
    <row r="188" spans="1:255">
      <c r="A188" s="334">
        <v>43</v>
      </c>
      <c r="B188" s="118"/>
      <c r="C188" s="118"/>
      <c r="D188" s="118"/>
      <c r="E188" s="76"/>
      <c r="F188" s="74"/>
      <c r="G188" s="118"/>
      <c r="H188" s="118"/>
      <c r="I188" s="118"/>
      <c r="J188" s="118"/>
      <c r="K188" s="550"/>
      <c r="L188" s="550"/>
      <c r="M188" s="274">
        <v>43</v>
      </c>
      <c r="N188" s="74"/>
      <c r="O188" s="550"/>
      <c r="P188" s="550"/>
      <c r="Q188" s="550"/>
      <c r="R188" s="550">
        <f t="shared" si="2"/>
        <v>0</v>
      </c>
      <c r="S188" s="274">
        <v>43</v>
      </c>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row>
    <row r="189" spans="1:255">
      <c r="A189" s="334">
        <v>44</v>
      </c>
      <c r="B189" s="118"/>
      <c r="C189" s="118"/>
      <c r="D189" s="118"/>
      <c r="E189" s="76"/>
      <c r="F189" s="74"/>
      <c r="G189" s="118"/>
      <c r="H189" s="118"/>
      <c r="I189" s="118"/>
      <c r="J189" s="118"/>
      <c r="K189" s="550"/>
      <c r="L189" s="550"/>
      <c r="M189" s="274">
        <v>44</v>
      </c>
      <c r="N189" s="74"/>
      <c r="O189" s="550"/>
      <c r="P189" s="550"/>
      <c r="Q189" s="550"/>
      <c r="R189" s="550">
        <f t="shared" si="2"/>
        <v>0</v>
      </c>
      <c r="S189" s="274">
        <v>44</v>
      </c>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row>
    <row r="190" spans="1:255">
      <c r="A190" s="334">
        <v>45</v>
      </c>
      <c r="B190" s="118"/>
      <c r="C190" s="118"/>
      <c r="D190" s="118"/>
      <c r="E190" s="76"/>
      <c r="F190" s="74"/>
      <c r="G190" s="118"/>
      <c r="H190" s="118"/>
      <c r="I190" s="118"/>
      <c r="J190" s="118"/>
      <c r="K190" s="550"/>
      <c r="L190" s="550"/>
      <c r="M190" s="274">
        <v>45</v>
      </c>
      <c r="N190" s="74"/>
      <c r="O190" s="550"/>
      <c r="P190" s="550"/>
      <c r="Q190" s="550"/>
      <c r="R190" s="550">
        <f t="shared" si="2"/>
        <v>0</v>
      </c>
      <c r="S190" s="274">
        <v>45</v>
      </c>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row>
    <row r="191" spans="1:255">
      <c r="A191" s="334">
        <v>46</v>
      </c>
      <c r="B191" s="118"/>
      <c r="C191" s="118"/>
      <c r="D191" s="118"/>
      <c r="E191" s="76"/>
      <c r="F191" s="74"/>
      <c r="G191" s="118"/>
      <c r="H191" s="118"/>
      <c r="I191" s="118"/>
      <c r="J191" s="118"/>
      <c r="K191" s="550"/>
      <c r="L191" s="550"/>
      <c r="M191" s="274">
        <v>46</v>
      </c>
      <c r="N191" s="74"/>
      <c r="O191" s="550"/>
      <c r="P191" s="550"/>
      <c r="Q191" s="550"/>
      <c r="R191" s="550">
        <f t="shared" si="2"/>
        <v>0</v>
      </c>
      <c r="S191" s="274">
        <v>46</v>
      </c>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row>
    <row r="192" spans="1:255">
      <c r="A192" s="334">
        <v>47</v>
      </c>
      <c r="B192" s="118"/>
      <c r="C192" s="118"/>
      <c r="D192" s="118"/>
      <c r="E192" s="76"/>
      <c r="F192" s="74"/>
      <c r="G192" s="118"/>
      <c r="H192" s="118"/>
      <c r="I192" s="118"/>
      <c r="J192" s="118"/>
      <c r="K192" s="550"/>
      <c r="L192" s="550"/>
      <c r="M192" s="274">
        <v>47</v>
      </c>
      <c r="N192" s="74"/>
      <c r="O192" s="550"/>
      <c r="P192" s="550"/>
      <c r="Q192" s="550"/>
      <c r="R192" s="550">
        <f t="shared" si="2"/>
        <v>0</v>
      </c>
      <c r="S192" s="274">
        <v>47</v>
      </c>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row>
    <row r="193" spans="1:255">
      <c r="A193" s="334">
        <v>48</v>
      </c>
      <c r="B193" s="118"/>
      <c r="C193" s="118"/>
      <c r="D193" s="118"/>
      <c r="E193" s="76"/>
      <c r="F193" s="74"/>
      <c r="G193" s="118"/>
      <c r="H193" s="118"/>
      <c r="I193" s="118"/>
      <c r="J193" s="118"/>
      <c r="K193" s="550"/>
      <c r="L193" s="550"/>
      <c r="M193" s="274">
        <v>48</v>
      </c>
      <c r="N193" s="74"/>
      <c r="O193" s="550"/>
      <c r="P193" s="550"/>
      <c r="Q193" s="550"/>
      <c r="R193" s="550">
        <f t="shared" si="2"/>
        <v>0</v>
      </c>
      <c r="S193" s="274">
        <v>48</v>
      </c>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row>
    <row r="194" spans="1:255">
      <c r="A194" s="334">
        <v>49</v>
      </c>
      <c r="B194" s="118"/>
      <c r="C194" s="118"/>
      <c r="D194" s="118"/>
      <c r="E194" s="76"/>
      <c r="F194" s="74"/>
      <c r="G194" s="118"/>
      <c r="H194" s="118"/>
      <c r="I194" s="118"/>
      <c r="J194" s="118"/>
      <c r="K194" s="550"/>
      <c r="L194" s="550"/>
      <c r="M194" s="274">
        <v>49</v>
      </c>
      <c r="N194" s="74"/>
      <c r="O194" s="550"/>
      <c r="P194" s="550"/>
      <c r="Q194" s="550"/>
      <c r="R194" s="550">
        <f t="shared" si="2"/>
        <v>0</v>
      </c>
      <c r="S194" s="274">
        <v>49</v>
      </c>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row>
    <row r="195" spans="1:255">
      <c r="A195" s="334">
        <v>50</v>
      </c>
      <c r="B195" s="118"/>
      <c r="C195" s="118"/>
      <c r="D195" s="118"/>
      <c r="E195" s="76"/>
      <c r="F195" s="74"/>
      <c r="G195" s="118"/>
      <c r="H195" s="118"/>
      <c r="I195" s="118"/>
      <c r="J195" s="118"/>
      <c r="K195" s="550"/>
      <c r="L195" s="550"/>
      <c r="M195" s="274">
        <v>50</v>
      </c>
      <c r="N195" s="74"/>
      <c r="O195" s="550"/>
      <c r="P195" s="550"/>
      <c r="Q195" s="550"/>
      <c r="R195" s="550">
        <f t="shared" si="2"/>
        <v>0</v>
      </c>
      <c r="S195" s="274">
        <v>50</v>
      </c>
    </row>
    <row r="196" spans="1:255">
      <c r="A196" s="334">
        <v>51</v>
      </c>
      <c r="B196" s="118"/>
      <c r="C196" s="118"/>
      <c r="D196" s="118"/>
      <c r="E196" s="76"/>
      <c r="F196" s="74"/>
      <c r="G196" s="118"/>
      <c r="H196" s="118"/>
      <c r="I196" s="118"/>
      <c r="J196" s="118"/>
      <c r="K196" s="550"/>
      <c r="L196" s="550"/>
      <c r="M196" s="274">
        <v>51</v>
      </c>
      <c r="N196" s="74"/>
      <c r="O196" s="550"/>
      <c r="P196" s="550"/>
      <c r="Q196" s="550"/>
      <c r="R196" s="550">
        <f t="shared" si="2"/>
        <v>0</v>
      </c>
      <c r="S196" s="274">
        <v>51</v>
      </c>
    </row>
    <row r="197" spans="1:255">
      <c r="A197" s="334">
        <v>52</v>
      </c>
      <c r="B197" s="118"/>
      <c r="C197" s="118"/>
      <c r="D197" s="118"/>
      <c r="E197" s="76"/>
      <c r="F197" s="74"/>
      <c r="G197" s="118"/>
      <c r="H197" s="118"/>
      <c r="I197" s="118"/>
      <c r="J197" s="118"/>
      <c r="K197" s="550"/>
      <c r="L197" s="550"/>
      <c r="M197" s="274">
        <v>52</v>
      </c>
      <c r="N197" s="74"/>
      <c r="O197" s="550"/>
      <c r="P197" s="550"/>
      <c r="Q197" s="550"/>
      <c r="R197" s="550">
        <f t="shared" si="2"/>
        <v>0</v>
      </c>
      <c r="S197" s="274">
        <v>52</v>
      </c>
    </row>
    <row r="198" spans="1:255">
      <c r="A198" s="334">
        <v>53</v>
      </c>
      <c r="B198" s="118"/>
      <c r="C198" s="118"/>
      <c r="D198" s="118"/>
      <c r="E198" s="76"/>
      <c r="F198" s="74"/>
      <c r="G198" s="118"/>
      <c r="H198" s="118"/>
      <c r="I198" s="118"/>
      <c r="J198" s="118"/>
      <c r="K198" s="550"/>
      <c r="L198" s="550"/>
      <c r="M198" s="274">
        <v>53</v>
      </c>
      <c r="N198" s="74"/>
      <c r="O198" s="550"/>
      <c r="P198" s="550"/>
      <c r="Q198" s="550"/>
      <c r="R198" s="550">
        <f t="shared" si="2"/>
        <v>0</v>
      </c>
      <c r="S198" s="274">
        <v>53</v>
      </c>
    </row>
    <row r="199" spans="1:255">
      <c r="A199" s="334">
        <v>54</v>
      </c>
      <c r="B199" s="118"/>
      <c r="C199" s="118"/>
      <c r="D199" s="118"/>
      <c r="E199" s="76"/>
      <c r="F199" s="74"/>
      <c r="G199" s="118"/>
      <c r="H199" s="118"/>
      <c r="I199" s="118"/>
      <c r="J199" s="118"/>
      <c r="K199" s="550"/>
      <c r="L199" s="550"/>
      <c r="M199" s="274">
        <v>54</v>
      </c>
      <c r="N199" s="74"/>
      <c r="O199" s="550"/>
      <c r="P199" s="550"/>
      <c r="Q199" s="550"/>
      <c r="R199" s="550">
        <f t="shared" si="2"/>
        <v>0</v>
      </c>
      <c r="S199" s="274">
        <v>54</v>
      </c>
    </row>
    <row r="200" spans="1:255">
      <c r="A200" s="334">
        <v>55</v>
      </c>
      <c r="B200" s="118"/>
      <c r="C200" s="118"/>
      <c r="D200" s="118"/>
      <c r="E200" s="76"/>
      <c r="F200" s="74"/>
      <c r="G200" s="118"/>
      <c r="H200" s="118"/>
      <c r="I200" s="118"/>
      <c r="J200" s="118"/>
      <c r="K200" s="550"/>
      <c r="L200" s="550"/>
      <c r="M200" s="274">
        <v>55</v>
      </c>
      <c r="N200" s="74"/>
      <c r="O200" s="550"/>
      <c r="P200" s="550"/>
      <c r="Q200" s="550"/>
      <c r="R200" s="550">
        <f t="shared" si="2"/>
        <v>0</v>
      </c>
      <c r="S200" s="274">
        <v>55</v>
      </c>
    </row>
    <row r="201" spans="1:255">
      <c r="A201" s="334">
        <v>56</v>
      </c>
      <c r="B201" s="118"/>
      <c r="C201" s="118"/>
      <c r="D201" s="118"/>
      <c r="E201" s="76"/>
      <c r="F201" s="74"/>
      <c r="G201" s="118"/>
      <c r="H201" s="118"/>
      <c r="I201" s="118"/>
      <c r="J201" s="118"/>
      <c r="K201" s="550"/>
      <c r="L201" s="550"/>
      <c r="M201" s="274">
        <v>56</v>
      </c>
      <c r="N201" s="74"/>
      <c r="O201" s="550"/>
      <c r="P201" s="550"/>
      <c r="Q201" s="550"/>
      <c r="R201" s="550">
        <f t="shared" si="2"/>
        <v>0</v>
      </c>
      <c r="S201" s="274">
        <v>56</v>
      </c>
    </row>
    <row r="202" spans="1:255">
      <c r="A202" s="334">
        <v>57</v>
      </c>
      <c r="B202" s="118"/>
      <c r="C202" s="118"/>
      <c r="D202" s="118"/>
      <c r="E202" s="76"/>
      <c r="F202" s="74"/>
      <c r="G202" s="118"/>
      <c r="H202" s="118"/>
      <c r="I202" s="118"/>
      <c r="J202" s="118"/>
      <c r="K202" s="550"/>
      <c r="L202" s="550"/>
      <c r="M202" s="274">
        <v>57</v>
      </c>
      <c r="N202" s="74"/>
      <c r="O202" s="550"/>
      <c r="P202" s="550"/>
      <c r="Q202" s="550"/>
      <c r="R202" s="550">
        <f t="shared" si="2"/>
        <v>0</v>
      </c>
      <c r="S202" s="274">
        <v>57</v>
      </c>
    </row>
    <row r="203" spans="1:255">
      <c r="A203" s="334">
        <v>58</v>
      </c>
      <c r="B203" s="118"/>
      <c r="C203" s="118"/>
      <c r="D203" s="118"/>
      <c r="E203" s="76"/>
      <c r="F203" s="74"/>
      <c r="G203" s="118"/>
      <c r="H203" s="118"/>
      <c r="I203" s="118"/>
      <c r="J203" s="118"/>
      <c r="K203" s="550"/>
      <c r="L203" s="550"/>
      <c r="M203" s="274">
        <v>58</v>
      </c>
      <c r="N203" s="74"/>
      <c r="O203" s="550"/>
      <c r="P203" s="550"/>
      <c r="Q203" s="550"/>
      <c r="R203" s="550">
        <f t="shared" si="2"/>
        <v>0</v>
      </c>
      <c r="S203" s="274">
        <v>58</v>
      </c>
    </row>
    <row r="204" spans="1:255">
      <c r="A204" s="334">
        <v>59</v>
      </c>
      <c r="B204" s="118"/>
      <c r="C204" s="118"/>
      <c r="D204" s="118"/>
      <c r="E204" s="76"/>
      <c r="F204" s="74"/>
      <c r="G204" s="118"/>
      <c r="H204" s="118"/>
      <c r="I204" s="118"/>
      <c r="J204" s="118"/>
      <c r="K204" s="550"/>
      <c r="L204" s="550"/>
      <c r="M204" s="274">
        <v>59</v>
      </c>
      <c r="N204" s="74"/>
      <c r="O204" s="550"/>
      <c r="P204" s="550"/>
      <c r="Q204" s="550"/>
      <c r="R204" s="550">
        <f t="shared" si="2"/>
        <v>0</v>
      </c>
      <c r="S204" s="274">
        <v>59</v>
      </c>
    </row>
    <row r="205" spans="1:255">
      <c r="A205" s="334">
        <v>60</v>
      </c>
      <c r="B205" s="118"/>
      <c r="C205" s="118"/>
      <c r="D205" s="118"/>
      <c r="E205" s="76"/>
      <c r="F205" s="74"/>
      <c r="G205" s="118"/>
      <c r="H205" s="118"/>
      <c r="I205" s="118"/>
      <c r="J205" s="118"/>
      <c r="K205" s="550"/>
      <c r="L205" s="550"/>
      <c r="M205" s="274">
        <v>60</v>
      </c>
      <c r="N205" s="74"/>
      <c r="O205" s="550"/>
      <c r="P205" s="550"/>
      <c r="Q205" s="550"/>
      <c r="R205" s="550">
        <f t="shared" si="2"/>
        <v>0</v>
      </c>
      <c r="S205" s="274">
        <v>60</v>
      </c>
    </row>
    <row r="206" spans="1:255">
      <c r="A206" s="334">
        <v>61</v>
      </c>
      <c r="B206" s="118"/>
      <c r="C206" s="118"/>
      <c r="D206" s="118"/>
      <c r="E206" s="76"/>
      <c r="F206" s="74"/>
      <c r="G206" s="118"/>
      <c r="H206" s="118"/>
      <c r="I206" s="118"/>
      <c r="J206" s="118"/>
      <c r="K206" s="550"/>
      <c r="L206" s="550"/>
      <c r="M206" s="274">
        <v>61</v>
      </c>
      <c r="N206" s="74"/>
      <c r="O206" s="550"/>
      <c r="P206" s="550"/>
      <c r="Q206" s="550"/>
      <c r="R206" s="550">
        <f t="shared" si="2"/>
        <v>0</v>
      </c>
      <c r="S206" s="274">
        <v>61</v>
      </c>
    </row>
    <row r="207" spans="1:255">
      <c r="A207" s="334">
        <v>62</v>
      </c>
      <c r="B207" s="118"/>
      <c r="C207" s="118"/>
      <c r="D207" s="118"/>
      <c r="E207" s="76"/>
      <c r="F207" s="74"/>
      <c r="G207" s="118"/>
      <c r="H207" s="118"/>
      <c r="I207" s="118"/>
      <c r="J207" s="118"/>
      <c r="K207" s="550"/>
      <c r="L207" s="550"/>
      <c r="M207" s="274">
        <v>62</v>
      </c>
      <c r="N207" s="74"/>
      <c r="O207" s="550"/>
      <c r="P207" s="550"/>
      <c r="Q207" s="550"/>
      <c r="R207" s="550">
        <f t="shared" si="2"/>
        <v>0</v>
      </c>
      <c r="S207" s="274">
        <v>62</v>
      </c>
    </row>
    <row r="208" spans="1:255">
      <c r="A208" s="334">
        <v>63</v>
      </c>
      <c r="B208" s="118"/>
      <c r="C208" s="118"/>
      <c r="D208" s="118"/>
      <c r="E208" s="76"/>
      <c r="F208" s="74"/>
      <c r="G208" s="118"/>
      <c r="H208" s="118"/>
      <c r="I208" s="118"/>
      <c r="J208" s="118"/>
      <c r="K208" s="550"/>
      <c r="L208" s="550"/>
      <c r="M208" s="274">
        <v>63</v>
      </c>
      <c r="N208" s="74"/>
      <c r="O208" s="550"/>
      <c r="P208" s="550"/>
      <c r="Q208" s="550"/>
      <c r="R208" s="550">
        <f t="shared" si="2"/>
        <v>0</v>
      </c>
      <c r="S208" s="274">
        <v>63</v>
      </c>
    </row>
    <row r="209" spans="1:19">
      <c r="A209" s="334">
        <v>64</v>
      </c>
      <c r="B209" s="118"/>
      <c r="C209" s="118"/>
      <c r="D209" s="118"/>
      <c r="E209" s="76"/>
      <c r="F209" s="74"/>
      <c r="G209" s="118"/>
      <c r="H209" s="118"/>
      <c r="I209" s="118"/>
      <c r="J209" s="118"/>
      <c r="K209" s="550"/>
      <c r="L209" s="550"/>
      <c r="M209" s="274">
        <v>64</v>
      </c>
      <c r="N209" s="74"/>
      <c r="O209" s="550"/>
      <c r="P209" s="550"/>
      <c r="Q209" s="550"/>
      <c r="R209" s="550">
        <f t="shared" si="2"/>
        <v>0</v>
      </c>
      <c r="S209" s="274">
        <v>64</v>
      </c>
    </row>
    <row r="210" spans="1:19" ht="15.75" thickBot="1">
      <c r="A210" s="341">
        <v>65</v>
      </c>
      <c r="B210" s="801" t="s">
        <v>2657</v>
      </c>
      <c r="C210" s="613"/>
      <c r="D210" s="613"/>
      <c r="E210" s="626"/>
      <c r="F210" s="655"/>
      <c r="G210" s="613"/>
      <c r="H210" s="613"/>
      <c r="I210" s="613"/>
      <c r="J210" s="311">
        <f>SUM(J146:J209)</f>
        <v>0</v>
      </c>
      <c r="K210" s="625">
        <f>SUM(K146:K209)</f>
        <v>0</v>
      </c>
      <c r="L210" s="625">
        <f>SUM(L146:L209)</f>
        <v>0</v>
      </c>
      <c r="M210" s="312">
        <v>65</v>
      </c>
      <c r="N210" s="112"/>
      <c r="O210" s="510">
        <f>SUM(O146:O209)</f>
        <v>0</v>
      </c>
      <c r="P210" s="510">
        <f>SUM(P146:P209)</f>
        <v>0</v>
      </c>
      <c r="Q210" s="510">
        <f>SUM(Q146:Q209)</f>
        <v>0</v>
      </c>
      <c r="R210" s="510">
        <f>SUM(R146:R209)</f>
        <v>0</v>
      </c>
      <c r="S210" s="312">
        <v>65</v>
      </c>
    </row>
    <row r="211" spans="1:19">
      <c r="A211" s="998"/>
      <c r="B211" s="998"/>
      <c r="C211"/>
      <c r="D211"/>
      <c r="E211"/>
      <c r="F211"/>
      <c r="G211"/>
      <c r="H211"/>
      <c r="I211"/>
      <c r="J211" s="989"/>
      <c r="K211" s="1155"/>
      <c r="L211" s="1155"/>
      <c r="M211" s="998"/>
      <c r="N211" s="989"/>
      <c r="O211" s="1156"/>
      <c r="P211" s="1156"/>
      <c r="Q211" s="1156"/>
      <c r="R211" s="1156"/>
      <c r="S211" s="998"/>
    </row>
    <row r="212" spans="1:19">
      <c r="A212" s="474" t="s">
        <v>2226</v>
      </c>
      <c r="B212" s="17"/>
      <c r="C212" s="17"/>
      <c r="D212" s="17"/>
      <c r="E212" s="17"/>
      <c r="F212" s="474" t="s">
        <v>2226</v>
      </c>
      <c r="G212" s="17"/>
      <c r="H212" s="17"/>
      <c r="I212" s="17"/>
      <c r="J212" s="17"/>
      <c r="K212" s="17"/>
      <c r="L212" s="17"/>
      <c r="M212" s="17"/>
      <c r="N212" s="474" t="s">
        <v>2226</v>
      </c>
      <c r="O212" s="17"/>
      <c r="P212" s="17"/>
      <c r="Q212" s="17"/>
      <c r="R212" s="17"/>
      <c r="S212" s="17"/>
    </row>
    <row r="213" spans="1:19">
      <c r="A213" s="69" t="s">
        <v>1617</v>
      </c>
      <c r="B213" s="69"/>
      <c r="C213" s="69"/>
      <c r="D213" s="69"/>
      <c r="E213" s="69"/>
      <c r="F213" s="69" t="s">
        <v>1618</v>
      </c>
      <c r="G213" s="69"/>
      <c r="H213" s="69"/>
      <c r="I213" s="69"/>
      <c r="J213" s="485"/>
      <c r="K213" s="485"/>
      <c r="L213" s="485"/>
      <c r="M213" s="69"/>
      <c r="N213" s="69" t="s">
        <v>1619</v>
      </c>
      <c r="O213" s="69"/>
      <c r="P213" s="485"/>
      <c r="Q213" s="485"/>
      <c r="R213" s="485"/>
      <c r="S213" s="69"/>
    </row>
    <row r="214" spans="1:19">
      <c r="A214"/>
      <c r="B214"/>
      <c r="C214"/>
      <c r="D214"/>
      <c r="E214"/>
      <c r="F214"/>
      <c r="G214"/>
      <c r="H214"/>
      <c r="I214"/>
      <c r="J214"/>
      <c r="K214"/>
      <c r="L214"/>
      <c r="M214"/>
      <c r="N214"/>
      <c r="O214"/>
      <c r="P214"/>
      <c r="Q214"/>
      <c r="R214"/>
      <c r="S214"/>
    </row>
    <row r="215" spans="1:19">
      <c r="A215"/>
      <c r="B215"/>
      <c r="C215"/>
      <c r="D215"/>
      <c r="E215"/>
      <c r="F215"/>
      <c r="G215"/>
      <c r="H215"/>
      <c r="I215"/>
      <c r="J215"/>
      <c r="K215"/>
      <c r="L215"/>
      <c r="M215"/>
      <c r="N215"/>
      <c r="O215"/>
      <c r="P215"/>
      <c r="Q215"/>
      <c r="R215"/>
      <c r="S215"/>
    </row>
    <row r="216" spans="1:19">
      <c r="A216"/>
      <c r="B216"/>
      <c r="C216"/>
      <c r="D216"/>
      <c r="E216"/>
      <c r="F216"/>
      <c r="G216"/>
      <c r="H216"/>
      <c r="I216"/>
      <c r="J216"/>
      <c r="K216"/>
      <c r="L216"/>
      <c r="M216"/>
      <c r="N216"/>
      <c r="O216"/>
      <c r="P216"/>
      <c r="Q216"/>
      <c r="R216"/>
      <c r="S216"/>
    </row>
    <row r="217" spans="1:19">
      <c r="A217"/>
      <c r="B217"/>
      <c r="C217"/>
      <c r="D217"/>
      <c r="E217"/>
      <c r="F217"/>
      <c r="G217"/>
      <c r="H217"/>
      <c r="I217"/>
      <c r="J217"/>
      <c r="K217"/>
      <c r="L217"/>
      <c r="M217"/>
      <c r="N217"/>
      <c r="O217"/>
      <c r="P217"/>
      <c r="Q217"/>
      <c r="R217"/>
      <c r="S217"/>
    </row>
    <row r="218" spans="1:19">
      <c r="A218"/>
      <c r="B218"/>
      <c r="C218"/>
      <c r="D218"/>
      <c r="E218"/>
      <c r="F218"/>
      <c r="G218"/>
      <c r="H218"/>
      <c r="I218"/>
      <c r="J218"/>
      <c r="K218"/>
      <c r="L218"/>
      <c r="M218"/>
      <c r="N218"/>
      <c r="O218"/>
      <c r="P218"/>
      <c r="Q218"/>
      <c r="R218"/>
      <c r="S218"/>
    </row>
    <row r="219" spans="1:19">
      <c r="A219"/>
      <c r="B219"/>
      <c r="C219"/>
      <c r="D219"/>
      <c r="E219"/>
      <c r="F219"/>
      <c r="G219"/>
      <c r="H219"/>
      <c r="I219"/>
      <c r="J219"/>
      <c r="K219"/>
      <c r="L219"/>
      <c r="M219"/>
      <c r="N219"/>
      <c r="O219"/>
      <c r="P219"/>
      <c r="Q219"/>
      <c r="R219"/>
      <c r="S219"/>
    </row>
    <row r="220" spans="1:19">
      <c r="A220"/>
      <c r="B220"/>
      <c r="C220"/>
      <c r="D220"/>
      <c r="E220"/>
      <c r="F220"/>
      <c r="G220"/>
      <c r="H220"/>
      <c r="I220"/>
      <c r="J220"/>
      <c r="K220"/>
      <c r="L220"/>
      <c r="M220"/>
      <c r="N220"/>
      <c r="O220"/>
      <c r="P220"/>
      <c r="Q220"/>
      <c r="R220"/>
      <c r="S220"/>
    </row>
    <row r="221" spans="1:19">
      <c r="A221"/>
      <c r="B221"/>
      <c r="C221"/>
      <c r="D221"/>
      <c r="E221"/>
      <c r="F221"/>
      <c r="G221"/>
      <c r="H221"/>
      <c r="I221"/>
      <c r="J221"/>
      <c r="K221"/>
      <c r="L221"/>
      <c r="M221"/>
      <c r="N221"/>
      <c r="O221"/>
      <c r="P221"/>
      <c r="Q221"/>
      <c r="R221"/>
      <c r="S221"/>
    </row>
    <row r="222" spans="1:19">
      <c r="A222"/>
      <c r="B222"/>
      <c r="C222"/>
      <c r="D222"/>
      <c r="E222"/>
      <c r="F222"/>
      <c r="G222"/>
      <c r="H222"/>
      <c r="I222"/>
      <c r="J222"/>
      <c r="K222"/>
      <c r="L222"/>
      <c r="M222"/>
      <c r="N222"/>
      <c r="O222"/>
      <c r="P222"/>
      <c r="Q222"/>
      <c r="R222"/>
      <c r="S222"/>
    </row>
    <row r="223" spans="1:19">
      <c r="A223"/>
      <c r="B223"/>
      <c r="C223"/>
      <c r="D223"/>
      <c r="E223"/>
      <c r="F223"/>
      <c r="G223"/>
      <c r="H223"/>
      <c r="I223"/>
      <c r="J223"/>
      <c r="K223"/>
      <c r="L223"/>
      <c r="M223"/>
      <c r="N223"/>
      <c r="O223"/>
      <c r="P223"/>
      <c r="Q223"/>
      <c r="R223"/>
      <c r="S223"/>
    </row>
    <row r="224" spans="1:19">
      <c r="A224"/>
      <c r="B224"/>
      <c r="C224"/>
      <c r="D224"/>
      <c r="E224"/>
      <c r="F224"/>
      <c r="G224"/>
      <c r="H224"/>
      <c r="I224"/>
      <c r="J224"/>
      <c r="K224"/>
      <c r="L224"/>
      <c r="M224"/>
      <c r="N224"/>
      <c r="O224"/>
      <c r="P224"/>
      <c r="Q224"/>
      <c r="R224"/>
      <c r="S224"/>
    </row>
    <row r="225" spans="1:19">
      <c r="A225"/>
      <c r="B225"/>
      <c r="C225"/>
      <c r="D225"/>
      <c r="E225"/>
      <c r="F225"/>
      <c r="G225"/>
      <c r="H225"/>
      <c r="I225"/>
      <c r="J225"/>
      <c r="K225"/>
      <c r="L225"/>
      <c r="M225"/>
      <c r="N225"/>
      <c r="O225"/>
      <c r="P225"/>
      <c r="Q225"/>
      <c r="R225"/>
      <c r="S225"/>
    </row>
    <row r="226" spans="1:19">
      <c r="A226"/>
      <c r="B226"/>
      <c r="C226"/>
      <c r="D226"/>
      <c r="E226"/>
      <c r="F226"/>
      <c r="G226"/>
      <c r="H226"/>
      <c r="I226"/>
      <c r="J226"/>
      <c r="K226"/>
      <c r="L226"/>
      <c r="M226"/>
      <c r="N226"/>
      <c r="O226"/>
      <c r="P226"/>
      <c r="Q226"/>
      <c r="R226"/>
      <c r="S226"/>
    </row>
    <row r="227" spans="1:19">
      <c r="A227"/>
      <c r="B227"/>
      <c r="C227"/>
      <c r="D227"/>
      <c r="E227"/>
      <c r="F227"/>
      <c r="G227"/>
      <c r="H227"/>
      <c r="I227"/>
      <c r="J227"/>
      <c r="K227"/>
      <c r="L227"/>
      <c r="M227"/>
      <c r="N227"/>
      <c r="O227"/>
      <c r="P227"/>
      <c r="Q227"/>
      <c r="R227"/>
      <c r="S227"/>
    </row>
  </sheetData>
  <customSheetViews>
    <customSheetView guid="{98C50475-4C04-4614-833E-ABC6EEFF4E8E}" scale="60" colorId="22" showPageBreaks="1" printArea="1" view="pageBreakPreview" topLeftCell="H11">
      <selection activeCell="B2" sqref="B2"/>
      <rowBreaks count="1" manualBreakCount="1">
        <brk id="136" max="18" man="1"/>
      </rowBreaks>
      <colBreaks count="2" manualBreakCount="2">
        <brk id="5" max="56" man="1"/>
        <brk id="13" max="56" man="1"/>
      </colBreaks>
      <pageMargins left="0" right="0" top="0" bottom="0" header="0" footer="0"/>
      <printOptions horizontalCentered="1" verticalCentered="1"/>
      <pageSetup scale="75" fitToWidth="3" fitToHeight="3" pageOrder="overThenDown" orientation="portrait" r:id="rId1"/>
      <headerFooter alignWithMargins="0"/>
    </customSheetView>
    <customSheetView guid="{C6EFCE4C-D5CB-4C1D-A286-0DC52BE770F9}" scale="85" colorId="22" showPageBreaks="1" printArea="1">
      <selection activeCell="B2" sqref="B2"/>
      <rowBreaks count="20" manualBreakCount="20">
        <brk id="19" max="18" man="1"/>
        <brk id="20" max="18" man="1"/>
        <brk id="21" max="18" man="1"/>
        <brk id="22" max="18" man="1"/>
        <brk id="23" max="18" man="1"/>
        <brk id="24" max="18" man="1"/>
        <brk id="25" max="18" man="1"/>
        <brk id="26" max="18" man="1"/>
        <brk id="27" max="18" man="1"/>
        <brk id="28" max="18" man="1"/>
        <brk id="29" max="18" man="1"/>
        <brk id="30" max="18" man="1"/>
        <brk id="31" max="18" man="1"/>
        <brk id="32" max="18" man="1"/>
        <brk id="33" max="18" man="1"/>
        <brk id="34" max="18" man="1"/>
        <brk id="35" max="18" man="1"/>
        <brk id="36" max="18" man="1"/>
        <brk id="37"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2"/>
      <headerFooter alignWithMargins="0"/>
    </customSheetView>
    <customSheetView guid="{4BC658A1-0B43-4474-B09F-01138A2D4649}" scale="85" colorId="22" showPageBreaks="1">
      <selection activeCell="B2" sqref="B2"/>
      <rowBreaks count="43" manualBreakCount="43">
        <brk id="44" max="18" man="1"/>
        <brk id="45" max="18" man="1"/>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3"/>
      <headerFooter alignWithMargins="0"/>
    </customSheetView>
    <customSheetView guid="{615B5AE4-EF39-45E8-9166-92037A1A48C3}" scale="85" colorId="22" showPageBreaks="1" printArea="1">
      <selection activeCell="B2" sqref="B2"/>
      <rowBreaks count="12" manualBreakCount="12">
        <brk id="46" max="18" man="1"/>
        <brk id="47" max="18" man="1"/>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4"/>
      <headerFooter alignWithMargins="0"/>
    </customSheetView>
    <customSheetView guid="{5615FF12-3AD0-401B-9520-85684B49B8C2}" scale="85" colorId="22">
      <selection activeCell="B2" sqref="B2"/>
      <rowBreaks count="12" manualBreakCount="12">
        <brk id="46" max="18" man="1"/>
        <brk id="47" max="18" man="1"/>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5"/>
      <headerFooter alignWithMargins="0"/>
    </customSheetView>
    <customSheetView guid="{770BB473-BE5C-4268-9ADA-B2B104B49C99}" scale="85" colorId="22" showPageBreaks="1" printArea="1">
      <selection activeCell="B2" sqref="B2"/>
      <rowBreaks count="20" manualBreakCount="20">
        <brk id="38" max="18" man="1"/>
        <brk id="39" max="18" man="1"/>
        <brk id="40" max="18" man="1"/>
        <brk id="41" max="18" man="1"/>
        <brk id="42" max="18" man="1"/>
        <brk id="43" max="18" man="1"/>
        <brk id="44" max="18" man="1"/>
        <brk id="45" max="18" man="1"/>
        <brk id="46" max="18" man="1"/>
        <brk id="47" max="18" man="1"/>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6"/>
      <headerFooter alignWithMargins="0"/>
    </customSheetView>
    <customSheetView guid="{2DCD765F-7FFB-4119-8ABA-95F832C93250}" scale="85" colorId="22" showPageBreaks="1" printArea="1">
      <selection activeCell="B2" sqref="B2"/>
      <rowBreaks count="12" manualBreakCount="12">
        <brk id="46" max="18" man="1"/>
        <brk id="47" max="18" man="1"/>
        <brk id="48" max="18" man="1"/>
        <brk id="49" max="18" man="1"/>
        <brk id="50" max="18" man="1"/>
        <brk id="51" max="18" man="1"/>
        <brk id="52" max="18" man="1"/>
        <brk id="53" max="18" man="1"/>
        <brk id="54" max="18" man="1"/>
        <brk id="55" max="18" man="1"/>
        <brk id="56" max="18"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7"/>
      <headerFooter alignWithMargins="0"/>
    </customSheetView>
    <customSheetView guid="{9A54DEF0-DEC4-4137-89B1-509D03916E27}"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8"/>
      <headerFooter alignWithMargins="0"/>
    </customSheetView>
    <customSheetView guid="{3F1C1F7F-1627-415A-A980-D9471073F5DE}" scale="85" colorId="22" showPageBreaks="1">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9"/>
      <headerFooter alignWithMargins="0"/>
    </customSheetView>
    <customSheetView guid="{139C5046-2F46-48F5-A0B9-76AEA7D78668}" scale="85" colorId="22" showPageBreaks="1" printArea="1" topLeftCell="M44">
      <selection activeCell="R44" sqref="R44"/>
      <rowBreaks count="2" manualBreakCount="2">
        <brk id="58" max="18" man="1"/>
        <brk id="136" max="18" man="1"/>
      </rowBreaks>
      <colBreaks count="2" manualBreakCount="2">
        <brk id="5" max="212" man="1"/>
        <brk id="13" max="212" man="1"/>
      </colBreaks>
      <pageMargins left="0" right="0" top="0" bottom="0" header="0" footer="0"/>
      <printOptions horizontalCentered="1" verticalCentered="1"/>
      <pageSetup scale="65" fitToWidth="3" fitToHeight="3" pageOrder="overThenDown" orientation="portrait" r:id="rId10"/>
      <headerFooter alignWithMargins="0"/>
    </customSheetView>
    <customSheetView guid="{B81AA01E-C0DE-4A87-A251-E1F5DB0B073A}" scale="85" colorId="22">
      <selection activeCell="B2" sqref="B2"/>
      <rowBreaks count="49" manualBreakCount="49">
        <brk id="46" max="18" man="1"/>
        <brk id="47" max="18" man="1"/>
        <brk id="48" max="18" man="1"/>
        <brk id="49" max="18" man="1"/>
        <brk id="50" max="18" man="1"/>
        <brk id="51" max="18" man="1"/>
        <brk id="52" max="18" man="1"/>
        <brk id="53" max="18" man="1"/>
        <brk id="54" max="18" man="1"/>
        <brk id="55" max="18" man="1"/>
        <brk id="56" max="18" man="1"/>
        <brk id="57" max="16383" man="1"/>
        <brk id="60" max="16383" man="1"/>
        <brk id="61" max="16383" man="1"/>
        <brk id="62" max="16383" man="1"/>
        <brk id="63" max="16383" man="1"/>
        <brk id="64" max="16383" man="1"/>
        <brk id="65" max="16383" man="1"/>
        <brk id="66" max="16383" man="1"/>
        <brk id="67" max="16383" man="1"/>
        <brk id="68" max="16383" man="1"/>
        <brk id="69" max="16383"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brk id="136" max="18" man="1"/>
      </rowBreaks>
      <colBreaks count="2" manualBreakCount="2">
        <brk id="5" max="56" man="1"/>
        <brk id="13" max="56" man="1"/>
      </colBreaks>
      <pageMargins left="0" right="0" top="0" bottom="0" header="0" footer="0"/>
      <printOptions horizontalCentered="1" verticalCentered="1"/>
      <pageSetup scale="61" fitToWidth="3" fitToHeight="3" pageOrder="overThenDown" orientation="portrait" horizontalDpi="300" verticalDpi="300" r:id="rId11"/>
      <headerFooter alignWithMargins="0"/>
    </customSheetView>
  </customSheetViews>
  <printOptions horizontalCentered="1" verticalCentered="1"/>
  <pageMargins left="0" right="0" top="0" bottom="0" header="0" footer="0"/>
  <pageSetup scale="75" fitToWidth="3" fitToHeight="3" pageOrder="overThenDown" orientation="portrait" r:id="rId12"/>
  <headerFooter alignWithMargins="0"/>
  <rowBreaks count="1" manualBreakCount="1">
    <brk id="136" max="18" man="1"/>
  </rowBreaks>
  <colBreaks count="2" manualBreakCount="2">
    <brk id="5" max="56" man="1"/>
    <brk id="13" max="56"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122"/>
  <sheetViews>
    <sheetView defaultGridColor="0" view="pageBreakPreview" colorId="22" zoomScale="60" zoomScaleNormal="85" workbookViewId="0">
      <selection activeCell="B4" sqref="B4"/>
    </sheetView>
  </sheetViews>
  <sheetFormatPr defaultColWidth="9.6640625" defaultRowHeight="15"/>
  <cols>
    <col min="1" max="1" width="4.6640625" customWidth="1"/>
    <col min="2" max="2" width="22.6640625" customWidth="1"/>
    <col min="3" max="3" width="13.33203125" customWidth="1"/>
    <col min="4" max="4" width="12.6640625" customWidth="1"/>
    <col min="5" max="5" width="15" customWidth="1"/>
    <col min="6" max="6" width="14.21875" customWidth="1"/>
    <col min="7" max="7" width="12.6640625" customWidth="1"/>
    <col min="8" max="8" width="13.6640625" customWidth="1"/>
  </cols>
  <sheetData>
    <row r="1" spans="1:8">
      <c r="A1" s="29" t="s">
        <v>2036</v>
      </c>
      <c r="B1" s="66"/>
      <c r="C1" s="1086"/>
      <c r="D1" s="263" t="s">
        <v>1529</v>
      </c>
      <c r="E1" s="1086"/>
      <c r="F1" s="263" t="s">
        <v>2038</v>
      </c>
      <c r="G1" s="263" t="s">
        <v>2039</v>
      </c>
      <c r="H1" s="67"/>
    </row>
    <row r="2" spans="1:8">
      <c r="A2" s="72" t="str">
        <f>'Data Sheet'!$C$25</f>
        <v>Central Hudson Gas &amp; Electric</v>
      </c>
      <c r="B2" s="17"/>
      <c r="C2" s="1083"/>
      <c r="D2" s="98" t="s">
        <v>1317</v>
      </c>
      <c r="E2" s="1083"/>
      <c r="F2" s="98" t="s">
        <v>2041</v>
      </c>
      <c r="G2" s="98"/>
      <c r="H2" s="73"/>
    </row>
    <row r="3" spans="1:8" ht="15" customHeight="1">
      <c r="A3" s="72"/>
      <c r="B3" s="17"/>
      <c r="C3" s="1083"/>
      <c r="D3" s="98" t="s">
        <v>1318</v>
      </c>
      <c r="E3" s="17"/>
      <c r="F3" s="1164" t="str">
        <f>'Data Sheet'!$C$40</f>
        <v>4/15/2015</v>
      </c>
      <c r="G3" s="1082" t="str">
        <f>'Data Sheet'!$C$38</f>
        <v>12/31/14</v>
      </c>
      <c r="H3" s="1161"/>
    </row>
    <row r="4" spans="1:8" ht="15" customHeight="1">
      <c r="A4" s="87"/>
      <c r="B4" s="89"/>
      <c r="C4" s="89"/>
      <c r="D4" s="89"/>
      <c r="E4" s="89"/>
      <c r="F4" s="89"/>
      <c r="G4" s="89"/>
      <c r="H4" s="85"/>
    </row>
    <row r="5" spans="1:8">
      <c r="A5" s="380" t="s">
        <v>1620</v>
      </c>
      <c r="B5" s="69"/>
      <c r="C5" s="1084"/>
      <c r="D5" s="69"/>
      <c r="E5" s="69"/>
      <c r="F5" s="69"/>
      <c r="G5" s="69"/>
      <c r="H5" s="70"/>
    </row>
    <row r="6" spans="1:8">
      <c r="A6" s="380" t="s">
        <v>2237</v>
      </c>
      <c r="B6" s="69"/>
      <c r="C6" s="1084"/>
      <c r="D6" s="69"/>
      <c r="E6" s="69"/>
      <c r="F6" s="69"/>
      <c r="G6" s="69"/>
      <c r="H6" s="70"/>
    </row>
    <row r="7" spans="1:8">
      <c r="A7" s="74"/>
      <c r="B7" s="77"/>
      <c r="C7" s="77"/>
      <c r="D7" s="77"/>
      <c r="E7" s="77"/>
      <c r="F7" s="77"/>
      <c r="G7" s="77"/>
      <c r="H7" s="76"/>
    </row>
    <row r="8" spans="1:8">
      <c r="A8" s="670" t="s">
        <v>2724</v>
      </c>
      <c r="B8" s="656" t="s">
        <v>1621</v>
      </c>
      <c r="C8" s="268"/>
      <c r="D8" s="268"/>
      <c r="E8" s="268"/>
      <c r="F8" s="268"/>
      <c r="G8" s="268"/>
      <c r="H8" s="269"/>
    </row>
    <row r="9" spans="1:8">
      <c r="A9" s="267"/>
      <c r="B9" s="656" t="s">
        <v>1622</v>
      </c>
      <c r="C9" s="268"/>
      <c r="D9" s="268"/>
      <c r="E9" s="268"/>
      <c r="F9" s="268"/>
      <c r="G9" s="268"/>
      <c r="H9" s="269"/>
    </row>
    <row r="10" spans="1:8">
      <c r="A10" s="670" t="s">
        <v>2641</v>
      </c>
      <c r="B10" s="656" t="s">
        <v>293</v>
      </c>
      <c r="C10" s="268"/>
      <c r="D10" s="268"/>
      <c r="E10" s="268"/>
      <c r="F10" s="268"/>
      <c r="G10" s="268"/>
      <c r="H10" s="269"/>
    </row>
    <row r="11" spans="1:8">
      <c r="A11" s="267"/>
      <c r="B11" s="656" t="s">
        <v>1035</v>
      </c>
      <c r="C11" s="268"/>
      <c r="D11" s="268"/>
      <c r="E11" s="268"/>
      <c r="F11" s="268"/>
      <c r="G11" s="268"/>
      <c r="H11" s="269"/>
    </row>
    <row r="12" spans="1:8">
      <c r="A12" s="267"/>
      <c r="B12" s="656" t="s">
        <v>1036</v>
      </c>
      <c r="C12" s="268"/>
      <c r="D12" s="268"/>
      <c r="E12" s="268"/>
      <c r="F12" s="268"/>
      <c r="G12" s="268"/>
      <c r="H12" s="269"/>
    </row>
    <row r="13" spans="1:8">
      <c r="A13" s="670" t="s">
        <v>2642</v>
      </c>
      <c r="B13" s="656" t="s">
        <v>1037</v>
      </c>
      <c r="C13" s="268"/>
      <c r="D13" s="268"/>
      <c r="E13" s="268"/>
      <c r="F13" s="268"/>
      <c r="G13" s="268"/>
      <c r="H13" s="269"/>
    </row>
    <row r="14" spans="1:8">
      <c r="A14" s="267"/>
      <c r="B14" s="656" t="s">
        <v>1038</v>
      </c>
      <c r="C14" s="268"/>
      <c r="D14" s="268"/>
      <c r="E14" s="268"/>
      <c r="F14" s="268"/>
      <c r="G14" s="268"/>
      <c r="H14" s="269"/>
    </row>
    <row r="15" spans="1:8">
      <c r="A15" s="670" t="s">
        <v>4185</v>
      </c>
      <c r="B15" s="656" t="s">
        <v>1039</v>
      </c>
      <c r="C15" s="268"/>
      <c r="D15" s="268"/>
      <c r="E15" s="268"/>
      <c r="F15" s="268"/>
      <c r="G15" s="268"/>
      <c r="H15" s="269"/>
    </row>
    <row r="16" spans="1:8">
      <c r="A16" s="670" t="s">
        <v>4191</v>
      </c>
      <c r="B16" s="656" t="s">
        <v>1040</v>
      </c>
      <c r="C16" s="268"/>
      <c r="D16" s="268"/>
      <c r="E16" s="268"/>
      <c r="F16" s="268"/>
      <c r="G16" s="268"/>
      <c r="H16" s="269"/>
    </row>
    <row r="17" spans="1:8">
      <c r="A17" s="267"/>
      <c r="B17" s="656" t="s">
        <v>1041</v>
      </c>
      <c r="C17" s="268"/>
      <c r="D17" s="268"/>
      <c r="E17" s="268"/>
      <c r="F17" s="268"/>
      <c r="G17" s="268"/>
      <c r="H17" s="269"/>
    </row>
    <row r="18" spans="1:8">
      <c r="A18" s="267"/>
      <c r="B18" s="656" t="s">
        <v>1042</v>
      </c>
      <c r="C18" s="268"/>
      <c r="D18" s="268"/>
      <c r="E18" s="268"/>
      <c r="F18" s="268"/>
      <c r="G18" s="268"/>
      <c r="H18" s="269"/>
    </row>
    <row r="19" spans="1:8">
      <c r="A19" s="267"/>
      <c r="B19" s="656" t="s">
        <v>1043</v>
      </c>
      <c r="C19" s="268"/>
      <c r="D19" s="268"/>
      <c r="E19" s="268"/>
      <c r="F19" s="268"/>
      <c r="G19" s="268"/>
      <c r="H19" s="269"/>
    </row>
    <row r="20" spans="1:8">
      <c r="A20" s="267"/>
      <c r="B20" s="656" t="s">
        <v>1044</v>
      </c>
      <c r="C20" s="268"/>
      <c r="D20" s="268"/>
      <c r="E20" s="268"/>
      <c r="F20" s="268"/>
      <c r="G20" s="268"/>
      <c r="H20" s="269"/>
    </row>
    <row r="21" spans="1:8">
      <c r="A21" s="267"/>
      <c r="B21" s="656" t="s">
        <v>1045</v>
      </c>
      <c r="C21" s="268"/>
      <c r="D21" s="268"/>
      <c r="E21" s="268"/>
      <c r="F21" s="268"/>
      <c r="G21" s="268"/>
      <c r="H21" s="269"/>
    </row>
    <row r="22" spans="1:8">
      <c r="A22" s="670" t="s">
        <v>798</v>
      </c>
      <c r="B22" s="656" t="s">
        <v>1046</v>
      </c>
      <c r="C22" s="268"/>
      <c r="D22" s="268"/>
      <c r="E22" s="268"/>
      <c r="F22" s="268"/>
      <c r="G22" s="268"/>
      <c r="H22" s="269"/>
    </row>
    <row r="23" spans="1:8">
      <c r="A23" s="267"/>
      <c r="B23" s="656" t="s">
        <v>584</v>
      </c>
      <c r="C23" s="268"/>
      <c r="D23" s="268"/>
      <c r="E23" s="268"/>
      <c r="F23" s="268"/>
      <c r="G23" s="268"/>
      <c r="H23" s="269"/>
    </row>
    <row r="24" spans="1:8">
      <c r="A24" s="267"/>
      <c r="B24" s="656" t="s">
        <v>585</v>
      </c>
      <c r="C24" s="268"/>
      <c r="D24" s="268"/>
      <c r="E24" s="268"/>
      <c r="F24" s="268"/>
      <c r="G24" s="268"/>
      <c r="H24" s="269"/>
    </row>
    <row r="25" spans="1:8">
      <c r="A25" s="267"/>
      <c r="B25" s="656" t="s">
        <v>586</v>
      </c>
      <c r="C25" s="268"/>
      <c r="D25" s="268"/>
      <c r="E25" s="268"/>
      <c r="F25" s="268"/>
      <c r="G25" s="268"/>
      <c r="H25" s="269"/>
    </row>
    <row r="26" spans="1:8">
      <c r="A26" s="670" t="s">
        <v>804</v>
      </c>
      <c r="B26" s="656" t="s">
        <v>1217</v>
      </c>
      <c r="C26" s="268"/>
      <c r="D26" s="268"/>
      <c r="E26" s="268"/>
      <c r="F26" s="268"/>
      <c r="G26" s="268"/>
      <c r="H26" s="269"/>
    </row>
    <row r="27" spans="1:8">
      <c r="A27" s="628"/>
      <c r="B27" s="657"/>
      <c r="C27" s="658"/>
      <c r="D27" s="657"/>
      <c r="E27" s="658"/>
      <c r="F27" s="658"/>
      <c r="G27" s="658"/>
      <c r="H27" s="631"/>
    </row>
    <row r="28" spans="1:8">
      <c r="A28" s="638"/>
      <c r="B28" s="659"/>
      <c r="C28" s="268" t="s">
        <v>587</v>
      </c>
      <c r="D28" s="659"/>
      <c r="E28" s="660" t="s">
        <v>588</v>
      </c>
      <c r="F28" s="660"/>
      <c r="G28" s="660"/>
      <c r="H28" s="661"/>
    </row>
    <row r="29" spans="1:8">
      <c r="A29" s="638"/>
      <c r="B29" s="639" t="s">
        <v>589</v>
      </c>
      <c r="C29" s="359"/>
      <c r="D29" s="643"/>
      <c r="E29" s="359"/>
      <c r="F29" s="359"/>
      <c r="G29" s="359"/>
      <c r="H29" s="360"/>
    </row>
    <row r="30" spans="1:8">
      <c r="A30" s="638"/>
      <c r="B30" s="639" t="s">
        <v>590</v>
      </c>
      <c r="C30" s="639" t="s">
        <v>4062</v>
      </c>
      <c r="D30" s="639" t="s">
        <v>4062</v>
      </c>
      <c r="E30" s="659" t="s">
        <v>4063</v>
      </c>
      <c r="F30" s="639" t="s">
        <v>4064</v>
      </c>
      <c r="G30" s="811" t="s">
        <v>4065</v>
      </c>
      <c r="H30" s="812" t="s">
        <v>591</v>
      </c>
    </row>
    <row r="31" spans="1:8">
      <c r="A31" s="662" t="s">
        <v>1964</v>
      </c>
      <c r="B31" s="639" t="s">
        <v>1595</v>
      </c>
      <c r="C31" s="639" t="s">
        <v>1598</v>
      </c>
      <c r="D31" s="639" t="s">
        <v>2222</v>
      </c>
      <c r="E31" s="639" t="s">
        <v>4074</v>
      </c>
      <c r="F31" s="639" t="s">
        <v>4074</v>
      </c>
      <c r="G31" s="811" t="s">
        <v>592</v>
      </c>
      <c r="H31" s="663" t="s">
        <v>593</v>
      </c>
    </row>
    <row r="32" spans="1:8">
      <c r="A32" s="664" t="s">
        <v>1967</v>
      </c>
      <c r="B32" s="642" t="s">
        <v>3423</v>
      </c>
      <c r="C32" s="642" t="s">
        <v>3424</v>
      </c>
      <c r="D32" s="642" t="s">
        <v>3425</v>
      </c>
      <c r="E32" s="642" t="s">
        <v>3426</v>
      </c>
      <c r="F32" s="642" t="s">
        <v>2672</v>
      </c>
      <c r="G32" s="813" t="s">
        <v>594</v>
      </c>
      <c r="H32" s="814" t="s">
        <v>2674</v>
      </c>
    </row>
    <row r="33" spans="1:8">
      <c r="A33" s="334">
        <v>1</v>
      </c>
      <c r="B33" s="118"/>
      <c r="C33" s="550"/>
      <c r="D33" s="550"/>
      <c r="E33" s="393"/>
      <c r="F33" s="393"/>
      <c r="G33" s="548"/>
      <c r="H33" s="665">
        <f t="shared" ref="H33:H47" si="0">SUM(E33:G33)</f>
        <v>0</v>
      </c>
    </row>
    <row r="34" spans="1:8">
      <c r="A34" s="334">
        <v>2</v>
      </c>
      <c r="B34" s="666" t="s">
        <v>4795</v>
      </c>
      <c r="C34" s="550"/>
      <c r="D34" s="550"/>
      <c r="E34" s="550"/>
      <c r="F34" s="550"/>
      <c r="G34" s="551"/>
      <c r="H34" s="667">
        <f t="shared" si="0"/>
        <v>0</v>
      </c>
    </row>
    <row r="35" spans="1:8">
      <c r="A35" s="334">
        <v>3</v>
      </c>
      <c r="B35" s="118"/>
      <c r="C35" s="550"/>
      <c r="D35" s="550"/>
      <c r="E35" s="550"/>
      <c r="F35" s="550"/>
      <c r="G35" s="551"/>
      <c r="H35" s="667">
        <f t="shared" si="0"/>
        <v>0</v>
      </c>
    </row>
    <row r="36" spans="1:8">
      <c r="A36" s="334">
        <v>4</v>
      </c>
      <c r="B36" s="118" t="s">
        <v>4796</v>
      </c>
      <c r="C36" s="550">
        <v>30598</v>
      </c>
      <c r="D36" s="550">
        <v>30598</v>
      </c>
      <c r="E36" s="550"/>
      <c r="F36" s="550">
        <v>15193</v>
      </c>
      <c r="G36" s="551"/>
      <c r="H36" s="667">
        <f t="shared" si="0"/>
        <v>15193</v>
      </c>
    </row>
    <row r="37" spans="1:8">
      <c r="A37" s="334">
        <v>5</v>
      </c>
      <c r="B37" s="118"/>
      <c r="C37" s="550"/>
      <c r="D37" s="550"/>
      <c r="E37" s="550"/>
      <c r="F37" s="550"/>
      <c r="G37" s="551"/>
      <c r="H37" s="667">
        <f t="shared" si="0"/>
        <v>0</v>
      </c>
    </row>
    <row r="38" spans="1:8">
      <c r="A38" s="334">
        <v>6</v>
      </c>
      <c r="B38" s="118" t="s">
        <v>4797</v>
      </c>
      <c r="C38" s="550"/>
      <c r="D38" s="550"/>
      <c r="E38" s="550"/>
      <c r="F38" s="550">
        <v>2175360</v>
      </c>
      <c r="G38" s="551"/>
      <c r="H38" s="667">
        <f t="shared" si="0"/>
        <v>2175360</v>
      </c>
    </row>
    <row r="39" spans="1:8">
      <c r="A39" s="334">
        <v>7</v>
      </c>
      <c r="B39" s="118"/>
      <c r="C39" s="550"/>
      <c r="D39" s="550"/>
      <c r="E39" s="550"/>
      <c r="F39" s="550"/>
      <c r="G39" s="551"/>
      <c r="H39" s="667">
        <f t="shared" si="0"/>
        <v>0</v>
      </c>
    </row>
    <row r="40" spans="1:8">
      <c r="A40" s="334">
        <v>8</v>
      </c>
      <c r="B40" s="118"/>
      <c r="C40" s="550"/>
      <c r="D40" s="550"/>
      <c r="E40" s="550"/>
      <c r="F40" s="550"/>
      <c r="G40" s="551"/>
      <c r="H40" s="667">
        <f t="shared" si="0"/>
        <v>0</v>
      </c>
    </row>
    <row r="41" spans="1:8">
      <c r="A41" s="334">
        <v>9</v>
      </c>
      <c r="B41" s="118"/>
      <c r="C41" s="550"/>
      <c r="D41" s="550"/>
      <c r="E41" s="550"/>
      <c r="F41" s="550"/>
      <c r="G41" s="551"/>
      <c r="H41" s="667">
        <f t="shared" si="0"/>
        <v>0</v>
      </c>
    </row>
    <row r="42" spans="1:8">
      <c r="A42" s="334">
        <v>10</v>
      </c>
      <c r="B42" s="118"/>
      <c r="C42" s="550"/>
      <c r="D42" s="550"/>
      <c r="E42" s="550"/>
      <c r="F42" s="550"/>
      <c r="G42" s="551"/>
      <c r="H42" s="667">
        <f t="shared" si="0"/>
        <v>0</v>
      </c>
    </row>
    <row r="43" spans="1:8">
      <c r="A43" s="334">
        <v>11</v>
      </c>
      <c r="B43" s="118"/>
      <c r="C43" s="550"/>
      <c r="D43" s="550"/>
      <c r="E43" s="550"/>
      <c r="F43" s="550"/>
      <c r="G43" s="551"/>
      <c r="H43" s="667">
        <f t="shared" si="0"/>
        <v>0</v>
      </c>
    </row>
    <row r="44" spans="1:8">
      <c r="A44" s="334">
        <v>12</v>
      </c>
      <c r="B44" s="118"/>
      <c r="C44" s="550"/>
      <c r="D44" s="550"/>
      <c r="E44" s="550"/>
      <c r="F44" s="550"/>
      <c r="G44" s="551"/>
      <c r="H44" s="667">
        <f t="shared" si="0"/>
        <v>0</v>
      </c>
    </row>
    <row r="45" spans="1:8">
      <c r="A45" s="334">
        <v>13</v>
      </c>
      <c r="B45" s="118"/>
      <c r="C45" s="550"/>
      <c r="D45" s="550"/>
      <c r="E45" s="550"/>
      <c r="F45" s="550"/>
      <c r="G45" s="551"/>
      <c r="H45" s="667">
        <f t="shared" si="0"/>
        <v>0</v>
      </c>
    </row>
    <row r="46" spans="1:8">
      <c r="A46" s="334">
        <v>14</v>
      </c>
      <c r="B46" s="118"/>
      <c r="C46" s="550"/>
      <c r="D46" s="550"/>
      <c r="E46" s="550"/>
      <c r="F46" s="550"/>
      <c r="G46" s="551"/>
      <c r="H46" s="667">
        <f t="shared" si="0"/>
        <v>0</v>
      </c>
    </row>
    <row r="47" spans="1:8">
      <c r="A47" s="334">
        <v>15</v>
      </c>
      <c r="B47" s="118" t="s">
        <v>1349</v>
      </c>
      <c r="C47" s="550"/>
      <c r="D47" s="550"/>
      <c r="E47" s="550"/>
      <c r="F47" s="550"/>
      <c r="G47" s="551"/>
      <c r="H47" s="667">
        <f t="shared" si="0"/>
        <v>0</v>
      </c>
    </row>
    <row r="48" spans="1:8">
      <c r="A48" s="334">
        <v>16</v>
      </c>
      <c r="B48" s="491" t="s">
        <v>2657</v>
      </c>
      <c r="C48" s="550">
        <f t="shared" ref="C48:H48" si="1">SUM(C33:C47)</f>
        <v>30598</v>
      </c>
      <c r="D48" s="550">
        <f t="shared" si="1"/>
        <v>30598</v>
      </c>
      <c r="E48" s="393">
        <f t="shared" si="1"/>
        <v>0</v>
      </c>
      <c r="F48" s="393">
        <f t="shared" si="1"/>
        <v>2190553</v>
      </c>
      <c r="G48" s="393">
        <f t="shared" si="1"/>
        <v>0</v>
      </c>
      <c r="H48" s="394">
        <f t="shared" si="1"/>
        <v>2190553</v>
      </c>
    </row>
    <row r="49" spans="1:8">
      <c r="A49" s="1167"/>
      <c r="B49" s="1110"/>
      <c r="C49" s="1110"/>
      <c r="D49" s="1110"/>
      <c r="E49" s="1110"/>
      <c r="F49" s="1110"/>
      <c r="G49" s="1110"/>
      <c r="H49" s="1168"/>
    </row>
    <row r="50" spans="1:8">
      <c r="A50" s="1146"/>
      <c r="B50" s="1083"/>
      <c r="C50" s="1083"/>
      <c r="D50" s="1083"/>
      <c r="E50" s="1083"/>
      <c r="F50" s="1083"/>
      <c r="G50" s="1083"/>
      <c r="H50" s="1147"/>
    </row>
    <row r="51" spans="1:8">
      <c r="A51" s="1146"/>
      <c r="B51" s="1083"/>
      <c r="C51" s="1083"/>
      <c r="D51" s="1083"/>
      <c r="E51" s="1083"/>
      <c r="F51" s="1083"/>
      <c r="G51" s="1083"/>
      <c r="H51" s="1147"/>
    </row>
    <row r="52" spans="1:8">
      <c r="A52" s="1146"/>
      <c r="B52" s="1083"/>
      <c r="C52" s="1083"/>
      <c r="D52" s="1083"/>
      <c r="E52" s="1083"/>
      <c r="F52" s="1083"/>
      <c r="G52" s="1083"/>
      <c r="H52" s="1147"/>
    </row>
    <row r="53" spans="1:8">
      <c r="A53" s="1146"/>
      <c r="B53" s="1083"/>
      <c r="C53" s="1083"/>
      <c r="D53" s="1083"/>
      <c r="E53" s="1083"/>
      <c r="F53" s="1083"/>
      <c r="G53" s="1083"/>
      <c r="H53" s="1147"/>
    </row>
    <row r="54" spans="1:8">
      <c r="A54" s="1146"/>
      <c r="B54" s="1083"/>
      <c r="C54" s="1083"/>
      <c r="D54" s="1083"/>
      <c r="E54" s="1083"/>
      <c r="F54" s="1083"/>
      <c r="G54" s="1083"/>
      <c r="H54" s="1147"/>
    </row>
    <row r="55" spans="1:8" ht="15.75" thickBot="1">
      <c r="A55" s="1169"/>
      <c r="B55" s="1136"/>
      <c r="C55" s="1136"/>
      <c r="D55" s="1136"/>
      <c r="E55" s="1136"/>
      <c r="F55" s="1136"/>
      <c r="G55" s="1136"/>
      <c r="H55" s="1170"/>
    </row>
    <row r="57" spans="1:8">
      <c r="A57" s="17" t="s">
        <v>4076</v>
      </c>
      <c r="E57" s="347"/>
      <c r="F57" s="69"/>
      <c r="G57" s="332"/>
      <c r="H57" s="69" t="s">
        <v>595</v>
      </c>
    </row>
    <row r="58" spans="1:8">
      <c r="A58" s="69" t="s">
        <v>596</v>
      </c>
      <c r="B58" s="1084"/>
      <c r="C58" s="1084"/>
      <c r="D58" s="1084"/>
      <c r="E58" s="1084"/>
      <c r="F58" s="1084"/>
      <c r="G58" s="1084"/>
      <c r="H58" s="1084"/>
    </row>
    <row r="59" spans="1:8" ht="15.75">
      <c r="A59" s="71" t="s">
        <v>506</v>
      </c>
      <c r="B59" s="1084"/>
      <c r="C59" s="1084"/>
      <c r="D59" s="1084"/>
      <c r="E59" s="1084"/>
      <c r="F59" s="1084"/>
      <c r="G59" s="1084"/>
      <c r="H59" s="1084"/>
    </row>
    <row r="61" spans="1:8" ht="16.5" thickBot="1">
      <c r="A61" s="1152" t="str">
        <f>'Data Sheet'!$C$25</f>
        <v>Central Hudson Gas &amp; Electric</v>
      </c>
      <c r="B61" s="1083"/>
      <c r="C61" s="1083"/>
      <c r="D61" s="1083"/>
      <c r="E61" s="1083"/>
      <c r="F61" s="1142" t="str">
        <f>'Data Sheet'!$C$40</f>
        <v>4/15/2015</v>
      </c>
      <c r="G61" t="str">
        <f>'Data Sheet'!$C$38</f>
        <v>12/31/14</v>
      </c>
    </row>
    <row r="62" spans="1:8">
      <c r="A62" s="29"/>
      <c r="B62" s="66"/>
      <c r="C62" s="66"/>
      <c r="D62" s="66"/>
      <c r="E62" s="66"/>
      <c r="F62" s="66"/>
      <c r="G62" s="66"/>
      <c r="H62" s="67"/>
    </row>
    <row r="63" spans="1:8">
      <c r="A63" s="380" t="s">
        <v>1620</v>
      </c>
      <c r="B63" s="69"/>
      <c r="C63" s="1084"/>
      <c r="D63" s="69"/>
      <c r="E63" s="69"/>
      <c r="F63" s="69"/>
      <c r="G63" s="69"/>
      <c r="H63" s="70"/>
    </row>
    <row r="64" spans="1:8">
      <c r="A64" s="380" t="s">
        <v>2237</v>
      </c>
      <c r="B64" s="69"/>
      <c r="C64" s="1084"/>
      <c r="D64" s="69"/>
      <c r="E64" s="69"/>
      <c r="F64" s="69"/>
      <c r="G64" s="69"/>
      <c r="H64" s="70"/>
    </row>
    <row r="65" spans="1:8">
      <c r="A65" s="74"/>
      <c r="B65" s="77"/>
      <c r="C65" s="77"/>
      <c r="D65" s="77"/>
      <c r="E65" s="77"/>
      <c r="F65" s="77"/>
      <c r="G65" s="77"/>
      <c r="H65" s="76"/>
    </row>
    <row r="66" spans="1:8">
      <c r="A66" s="442"/>
      <c r="B66" s="82"/>
      <c r="C66" s="89"/>
      <c r="D66" s="82"/>
      <c r="E66" s="89"/>
      <c r="F66" s="89"/>
      <c r="G66" s="89"/>
      <c r="H66" s="85"/>
    </row>
    <row r="67" spans="1:8">
      <c r="A67" s="80"/>
      <c r="B67" s="81"/>
      <c r="C67" s="17" t="s">
        <v>587</v>
      </c>
      <c r="D67" s="81"/>
      <c r="E67" s="69" t="s">
        <v>588</v>
      </c>
      <c r="F67" s="69"/>
      <c r="G67" s="69"/>
      <c r="H67" s="70"/>
    </row>
    <row r="68" spans="1:8">
      <c r="A68" s="80"/>
      <c r="B68" s="348" t="s">
        <v>589</v>
      </c>
      <c r="C68" s="77"/>
      <c r="D68" s="118"/>
      <c r="E68" s="77"/>
      <c r="F68" s="77"/>
      <c r="G68" s="77"/>
      <c r="H68" s="76"/>
    </row>
    <row r="69" spans="1:8">
      <c r="A69" s="80"/>
      <c r="B69" s="348" t="s">
        <v>590</v>
      </c>
      <c r="C69" s="348" t="s">
        <v>4062</v>
      </c>
      <c r="D69" s="348" t="s">
        <v>4062</v>
      </c>
      <c r="E69" s="81" t="s">
        <v>4063</v>
      </c>
      <c r="F69" s="348" t="s">
        <v>4064</v>
      </c>
      <c r="G69" s="347" t="s">
        <v>4065</v>
      </c>
      <c r="H69" s="271" t="s">
        <v>591</v>
      </c>
    </row>
    <row r="70" spans="1:8">
      <c r="A70" s="333" t="s">
        <v>1964</v>
      </c>
      <c r="B70" s="348" t="s">
        <v>1595</v>
      </c>
      <c r="C70" s="348" t="s">
        <v>1598</v>
      </c>
      <c r="D70" s="348" t="s">
        <v>2222</v>
      </c>
      <c r="E70" s="348" t="s">
        <v>4074</v>
      </c>
      <c r="F70" s="348" t="s">
        <v>4074</v>
      </c>
      <c r="G70" s="347" t="s">
        <v>592</v>
      </c>
      <c r="H70" s="466" t="s">
        <v>593</v>
      </c>
    </row>
    <row r="71" spans="1:8">
      <c r="A71" s="334" t="s">
        <v>1967</v>
      </c>
      <c r="B71" s="491" t="s">
        <v>3423</v>
      </c>
      <c r="C71" s="491" t="s">
        <v>3424</v>
      </c>
      <c r="D71" s="491" t="s">
        <v>3425</v>
      </c>
      <c r="E71" s="491" t="s">
        <v>3426</v>
      </c>
      <c r="F71" s="491" t="s">
        <v>2672</v>
      </c>
      <c r="G71" s="800" t="s">
        <v>594</v>
      </c>
      <c r="H71" s="274" t="s">
        <v>2674</v>
      </c>
    </row>
    <row r="72" spans="1:8">
      <c r="A72" s="334">
        <v>1</v>
      </c>
      <c r="B72" s="118"/>
      <c r="C72" s="550"/>
      <c r="D72" s="550"/>
      <c r="E72" s="550"/>
      <c r="F72" s="550"/>
      <c r="G72" s="551"/>
      <c r="H72" s="667">
        <f t="shared" ref="H72:H119" si="2">SUM(E72:G72)</f>
        <v>0</v>
      </c>
    </row>
    <row r="73" spans="1:8">
      <c r="A73" s="334">
        <v>2</v>
      </c>
      <c r="B73" s="666"/>
      <c r="C73" s="550"/>
      <c r="D73" s="550"/>
      <c r="E73" s="550"/>
      <c r="F73" s="550"/>
      <c r="G73" s="551"/>
      <c r="H73" s="667">
        <f t="shared" si="2"/>
        <v>0</v>
      </c>
    </row>
    <row r="74" spans="1:8">
      <c r="A74" s="334">
        <v>3</v>
      </c>
      <c r="B74" s="118"/>
      <c r="C74" s="550"/>
      <c r="D74" s="550"/>
      <c r="E74" s="550"/>
      <c r="F74" s="550"/>
      <c r="G74" s="551"/>
      <c r="H74" s="667">
        <f t="shared" si="2"/>
        <v>0</v>
      </c>
    </row>
    <row r="75" spans="1:8">
      <c r="A75" s="334">
        <v>4</v>
      </c>
      <c r="B75" s="118"/>
      <c r="C75" s="550"/>
      <c r="D75" s="550"/>
      <c r="E75" s="550"/>
      <c r="F75" s="550"/>
      <c r="G75" s="551"/>
      <c r="H75" s="667">
        <f t="shared" si="2"/>
        <v>0</v>
      </c>
    </row>
    <row r="76" spans="1:8">
      <c r="A76" s="334">
        <v>5</v>
      </c>
      <c r="B76" s="118"/>
      <c r="C76" s="550"/>
      <c r="D76" s="550"/>
      <c r="E76" s="550"/>
      <c r="F76" s="550"/>
      <c r="G76" s="551"/>
      <c r="H76" s="667">
        <f t="shared" si="2"/>
        <v>0</v>
      </c>
    </row>
    <row r="77" spans="1:8">
      <c r="A77" s="334">
        <v>6</v>
      </c>
      <c r="B77" s="118"/>
      <c r="C77" s="550"/>
      <c r="D77" s="550"/>
      <c r="E77" s="550"/>
      <c r="F77" s="550"/>
      <c r="G77" s="551"/>
      <c r="H77" s="667">
        <f t="shared" si="2"/>
        <v>0</v>
      </c>
    </row>
    <row r="78" spans="1:8">
      <c r="A78" s="334">
        <v>7</v>
      </c>
      <c r="B78" s="118"/>
      <c r="C78" s="550"/>
      <c r="D78" s="550"/>
      <c r="E78" s="550"/>
      <c r="F78" s="550"/>
      <c r="G78" s="551"/>
      <c r="H78" s="667">
        <f t="shared" si="2"/>
        <v>0</v>
      </c>
    </row>
    <row r="79" spans="1:8">
      <c r="A79" s="334">
        <v>8</v>
      </c>
      <c r="B79" s="118"/>
      <c r="C79" s="550"/>
      <c r="D79" s="550"/>
      <c r="E79" s="550"/>
      <c r="F79" s="550"/>
      <c r="G79" s="551"/>
      <c r="H79" s="667">
        <f t="shared" si="2"/>
        <v>0</v>
      </c>
    </row>
    <row r="80" spans="1:8">
      <c r="A80" s="334">
        <v>9</v>
      </c>
      <c r="B80" s="118"/>
      <c r="C80" s="550"/>
      <c r="D80" s="550"/>
      <c r="E80" s="550"/>
      <c r="F80" s="550"/>
      <c r="G80" s="551"/>
      <c r="H80" s="667">
        <f t="shared" si="2"/>
        <v>0</v>
      </c>
    </row>
    <row r="81" spans="1:8">
      <c r="A81" s="334">
        <v>10</v>
      </c>
      <c r="B81" s="118"/>
      <c r="C81" s="550"/>
      <c r="D81" s="550"/>
      <c r="E81" s="550"/>
      <c r="F81" s="550"/>
      <c r="G81" s="551"/>
      <c r="H81" s="667">
        <f t="shared" si="2"/>
        <v>0</v>
      </c>
    </row>
    <row r="82" spans="1:8">
      <c r="A82" s="334">
        <v>11</v>
      </c>
      <c r="B82" s="118"/>
      <c r="C82" s="550"/>
      <c r="D82" s="550"/>
      <c r="E82" s="550"/>
      <c r="F82" s="550"/>
      <c r="G82" s="551"/>
      <c r="H82" s="667">
        <f t="shared" si="2"/>
        <v>0</v>
      </c>
    </row>
    <row r="83" spans="1:8">
      <c r="A83" s="334">
        <v>12</v>
      </c>
      <c r="B83" s="118"/>
      <c r="C83" s="550"/>
      <c r="D83" s="550"/>
      <c r="E83" s="550"/>
      <c r="F83" s="550"/>
      <c r="G83" s="551"/>
      <c r="H83" s="667">
        <f t="shared" si="2"/>
        <v>0</v>
      </c>
    </row>
    <row r="84" spans="1:8">
      <c r="A84" s="334">
        <v>13</v>
      </c>
      <c r="B84" s="118"/>
      <c r="C84" s="550"/>
      <c r="D84" s="550"/>
      <c r="E84" s="550"/>
      <c r="F84" s="550"/>
      <c r="G84" s="551"/>
      <c r="H84" s="667">
        <f t="shared" si="2"/>
        <v>0</v>
      </c>
    </row>
    <row r="85" spans="1:8">
      <c r="A85" s="334">
        <v>14</v>
      </c>
      <c r="B85" s="118"/>
      <c r="C85" s="550"/>
      <c r="D85" s="550"/>
      <c r="E85" s="550"/>
      <c r="F85" s="550"/>
      <c r="G85" s="551"/>
      <c r="H85" s="667">
        <f t="shared" si="2"/>
        <v>0</v>
      </c>
    </row>
    <row r="86" spans="1:8">
      <c r="A86" s="334">
        <v>15</v>
      </c>
      <c r="B86" s="118"/>
      <c r="C86" s="550"/>
      <c r="D86" s="550"/>
      <c r="E86" s="550"/>
      <c r="F86" s="550"/>
      <c r="G86" s="551"/>
      <c r="H86" s="667">
        <f t="shared" si="2"/>
        <v>0</v>
      </c>
    </row>
    <row r="87" spans="1:8">
      <c r="A87" s="334">
        <v>16</v>
      </c>
      <c r="B87" s="118"/>
      <c r="C87" s="550"/>
      <c r="D87" s="550"/>
      <c r="E87" s="550"/>
      <c r="F87" s="550"/>
      <c r="G87" s="551"/>
      <c r="H87" s="667">
        <f t="shared" si="2"/>
        <v>0</v>
      </c>
    </row>
    <row r="88" spans="1:8">
      <c r="A88" s="334">
        <v>17</v>
      </c>
      <c r="B88" s="118"/>
      <c r="C88" s="550"/>
      <c r="D88" s="550"/>
      <c r="E88" s="550"/>
      <c r="F88" s="550"/>
      <c r="G88" s="551"/>
      <c r="H88" s="667">
        <f t="shared" si="2"/>
        <v>0</v>
      </c>
    </row>
    <row r="89" spans="1:8">
      <c r="A89" s="334">
        <v>18</v>
      </c>
      <c r="B89" s="118"/>
      <c r="C89" s="550"/>
      <c r="D89" s="550"/>
      <c r="E89" s="550"/>
      <c r="F89" s="550"/>
      <c r="G89" s="551"/>
      <c r="H89" s="667">
        <f t="shared" si="2"/>
        <v>0</v>
      </c>
    </row>
    <row r="90" spans="1:8">
      <c r="A90" s="334">
        <v>19</v>
      </c>
      <c r="B90" s="118"/>
      <c r="C90" s="550"/>
      <c r="D90" s="550"/>
      <c r="E90" s="550"/>
      <c r="F90" s="550"/>
      <c r="G90" s="551"/>
      <c r="H90" s="667">
        <f t="shared" si="2"/>
        <v>0</v>
      </c>
    </row>
    <row r="91" spans="1:8">
      <c r="A91" s="334">
        <v>20</v>
      </c>
      <c r="B91" s="118"/>
      <c r="C91" s="550"/>
      <c r="D91" s="550"/>
      <c r="E91" s="550"/>
      <c r="F91" s="550"/>
      <c r="G91" s="551"/>
      <c r="H91" s="667">
        <f t="shared" si="2"/>
        <v>0</v>
      </c>
    </row>
    <row r="92" spans="1:8">
      <c r="A92" s="334">
        <v>21</v>
      </c>
      <c r="B92" s="118"/>
      <c r="C92" s="550"/>
      <c r="D92" s="550"/>
      <c r="E92" s="550"/>
      <c r="F92" s="550"/>
      <c r="G92" s="551"/>
      <c r="H92" s="667">
        <f t="shared" si="2"/>
        <v>0</v>
      </c>
    </row>
    <row r="93" spans="1:8">
      <c r="A93" s="334">
        <v>22</v>
      </c>
      <c r="B93" s="118"/>
      <c r="C93" s="550"/>
      <c r="D93" s="550"/>
      <c r="E93" s="550"/>
      <c r="F93" s="550"/>
      <c r="G93" s="551"/>
      <c r="H93" s="667">
        <f t="shared" si="2"/>
        <v>0</v>
      </c>
    </row>
    <row r="94" spans="1:8">
      <c r="A94" s="334">
        <v>23</v>
      </c>
      <c r="B94" s="118"/>
      <c r="C94" s="550"/>
      <c r="D94" s="550"/>
      <c r="E94" s="550"/>
      <c r="F94" s="550"/>
      <c r="G94" s="551"/>
      <c r="H94" s="667">
        <f t="shared" si="2"/>
        <v>0</v>
      </c>
    </row>
    <row r="95" spans="1:8">
      <c r="A95" s="334">
        <v>24</v>
      </c>
      <c r="B95" s="118"/>
      <c r="C95" s="550"/>
      <c r="D95" s="550"/>
      <c r="E95" s="550"/>
      <c r="F95" s="550"/>
      <c r="G95" s="551"/>
      <c r="H95" s="667">
        <f t="shared" si="2"/>
        <v>0</v>
      </c>
    </row>
    <row r="96" spans="1:8">
      <c r="A96" s="334">
        <v>25</v>
      </c>
      <c r="B96" s="118"/>
      <c r="C96" s="550"/>
      <c r="D96" s="550"/>
      <c r="E96" s="550"/>
      <c r="F96" s="550"/>
      <c r="G96" s="551"/>
      <c r="H96" s="667">
        <f t="shared" si="2"/>
        <v>0</v>
      </c>
    </row>
    <row r="97" spans="1:8">
      <c r="A97" s="334">
        <v>26</v>
      </c>
      <c r="B97" s="118"/>
      <c r="C97" s="550"/>
      <c r="D97" s="550"/>
      <c r="E97" s="550"/>
      <c r="F97" s="550"/>
      <c r="G97" s="551"/>
      <c r="H97" s="667">
        <f t="shared" si="2"/>
        <v>0</v>
      </c>
    </row>
    <row r="98" spans="1:8">
      <c r="A98" s="334">
        <v>27</v>
      </c>
      <c r="B98" s="118"/>
      <c r="C98" s="550"/>
      <c r="D98" s="550"/>
      <c r="E98" s="550"/>
      <c r="F98" s="550"/>
      <c r="G98" s="551"/>
      <c r="H98" s="667">
        <f t="shared" si="2"/>
        <v>0</v>
      </c>
    </row>
    <row r="99" spans="1:8">
      <c r="A99" s="334">
        <v>28</v>
      </c>
      <c r="B99" s="118"/>
      <c r="C99" s="550"/>
      <c r="D99" s="550"/>
      <c r="E99" s="550"/>
      <c r="F99" s="550"/>
      <c r="G99" s="551"/>
      <c r="H99" s="667">
        <f t="shared" si="2"/>
        <v>0</v>
      </c>
    </row>
    <row r="100" spans="1:8">
      <c r="A100" s="334">
        <v>29</v>
      </c>
      <c r="B100" s="118"/>
      <c r="C100" s="550"/>
      <c r="D100" s="550"/>
      <c r="E100" s="550"/>
      <c r="F100" s="550"/>
      <c r="G100" s="551"/>
      <c r="H100" s="667">
        <f t="shared" si="2"/>
        <v>0</v>
      </c>
    </row>
    <row r="101" spans="1:8">
      <c r="A101" s="334">
        <v>30</v>
      </c>
      <c r="B101" s="118"/>
      <c r="C101" s="550"/>
      <c r="D101" s="550"/>
      <c r="E101" s="550"/>
      <c r="F101" s="550"/>
      <c r="G101" s="551"/>
      <c r="H101" s="667">
        <f t="shared" si="2"/>
        <v>0</v>
      </c>
    </row>
    <row r="102" spans="1:8">
      <c r="A102" s="334">
        <v>31</v>
      </c>
      <c r="B102" s="118"/>
      <c r="C102" s="550"/>
      <c r="D102" s="550"/>
      <c r="E102" s="550"/>
      <c r="F102" s="550"/>
      <c r="G102" s="551"/>
      <c r="H102" s="667">
        <f t="shared" si="2"/>
        <v>0</v>
      </c>
    </row>
    <row r="103" spans="1:8">
      <c r="A103" s="334">
        <v>32</v>
      </c>
      <c r="B103" s="118"/>
      <c r="C103" s="550"/>
      <c r="D103" s="550"/>
      <c r="E103" s="550"/>
      <c r="F103" s="550"/>
      <c r="G103" s="551"/>
      <c r="H103" s="667">
        <f t="shared" si="2"/>
        <v>0</v>
      </c>
    </row>
    <row r="104" spans="1:8">
      <c r="A104" s="334">
        <v>33</v>
      </c>
      <c r="B104" s="118"/>
      <c r="C104" s="550"/>
      <c r="D104" s="550"/>
      <c r="E104" s="550"/>
      <c r="F104" s="550"/>
      <c r="G104" s="551"/>
      <c r="H104" s="667">
        <f t="shared" si="2"/>
        <v>0</v>
      </c>
    </row>
    <row r="105" spans="1:8">
      <c r="A105" s="334">
        <v>34</v>
      </c>
      <c r="B105" s="118"/>
      <c r="C105" s="550"/>
      <c r="D105" s="550"/>
      <c r="E105" s="550"/>
      <c r="F105" s="550"/>
      <c r="G105" s="551"/>
      <c r="H105" s="667">
        <f t="shared" si="2"/>
        <v>0</v>
      </c>
    </row>
    <row r="106" spans="1:8">
      <c r="A106" s="334">
        <v>35</v>
      </c>
      <c r="B106" s="118"/>
      <c r="C106" s="550"/>
      <c r="D106" s="550"/>
      <c r="E106" s="550"/>
      <c r="F106" s="550"/>
      <c r="G106" s="551"/>
      <c r="H106" s="667">
        <f t="shared" si="2"/>
        <v>0</v>
      </c>
    </row>
    <row r="107" spans="1:8">
      <c r="A107" s="334">
        <v>36</v>
      </c>
      <c r="B107" s="118"/>
      <c r="C107" s="550"/>
      <c r="D107" s="550"/>
      <c r="E107" s="550"/>
      <c r="F107" s="550"/>
      <c r="G107" s="551"/>
      <c r="H107" s="667">
        <f t="shared" si="2"/>
        <v>0</v>
      </c>
    </row>
    <row r="108" spans="1:8">
      <c r="A108" s="334">
        <v>37</v>
      </c>
      <c r="B108" s="118"/>
      <c r="C108" s="550"/>
      <c r="D108" s="550"/>
      <c r="E108" s="550"/>
      <c r="F108" s="550"/>
      <c r="G108" s="551"/>
      <c r="H108" s="667">
        <f t="shared" si="2"/>
        <v>0</v>
      </c>
    </row>
    <row r="109" spans="1:8">
      <c r="A109" s="334">
        <v>38</v>
      </c>
      <c r="B109" s="118"/>
      <c r="C109" s="550"/>
      <c r="D109" s="550"/>
      <c r="E109" s="550"/>
      <c r="F109" s="550"/>
      <c r="G109" s="551"/>
      <c r="H109" s="667">
        <f t="shared" si="2"/>
        <v>0</v>
      </c>
    </row>
    <row r="110" spans="1:8">
      <c r="A110" s="334">
        <v>39</v>
      </c>
      <c r="B110" s="118"/>
      <c r="C110" s="550"/>
      <c r="D110" s="550"/>
      <c r="E110" s="550"/>
      <c r="F110" s="550"/>
      <c r="G110" s="551"/>
      <c r="H110" s="667">
        <f t="shared" si="2"/>
        <v>0</v>
      </c>
    </row>
    <row r="111" spans="1:8">
      <c r="A111" s="334">
        <v>40</v>
      </c>
      <c r="B111" s="118"/>
      <c r="C111" s="550"/>
      <c r="D111" s="550"/>
      <c r="E111" s="550"/>
      <c r="F111" s="550"/>
      <c r="G111" s="551"/>
      <c r="H111" s="667">
        <f t="shared" si="2"/>
        <v>0</v>
      </c>
    </row>
    <row r="112" spans="1:8">
      <c r="A112" s="334">
        <v>41</v>
      </c>
      <c r="B112" s="118"/>
      <c r="C112" s="550"/>
      <c r="D112" s="550"/>
      <c r="E112" s="550"/>
      <c r="F112" s="550"/>
      <c r="G112" s="551"/>
      <c r="H112" s="667">
        <f t="shared" si="2"/>
        <v>0</v>
      </c>
    </row>
    <row r="113" spans="1:8">
      <c r="A113" s="334">
        <v>42</v>
      </c>
      <c r="B113" s="118"/>
      <c r="C113" s="550"/>
      <c r="D113" s="550"/>
      <c r="E113" s="550"/>
      <c r="F113" s="550"/>
      <c r="G113" s="551"/>
      <c r="H113" s="667">
        <f t="shared" si="2"/>
        <v>0</v>
      </c>
    </row>
    <row r="114" spans="1:8">
      <c r="A114" s="334">
        <v>43</v>
      </c>
      <c r="B114" s="118"/>
      <c r="C114" s="550"/>
      <c r="D114" s="550"/>
      <c r="E114" s="550"/>
      <c r="F114" s="550"/>
      <c r="G114" s="551"/>
      <c r="H114" s="667">
        <f t="shared" si="2"/>
        <v>0</v>
      </c>
    </row>
    <row r="115" spans="1:8">
      <c r="A115" s="334">
        <v>44</v>
      </c>
      <c r="B115" s="118"/>
      <c r="C115" s="550"/>
      <c r="D115" s="550"/>
      <c r="E115" s="550"/>
      <c r="F115" s="550"/>
      <c r="G115" s="551"/>
      <c r="H115" s="667">
        <f t="shared" si="2"/>
        <v>0</v>
      </c>
    </row>
    <row r="116" spans="1:8">
      <c r="A116" s="334">
        <v>45</v>
      </c>
      <c r="B116" s="118"/>
      <c r="C116" s="550"/>
      <c r="D116" s="550"/>
      <c r="E116" s="550"/>
      <c r="F116" s="550"/>
      <c r="G116" s="551"/>
      <c r="H116" s="667">
        <f t="shared" si="2"/>
        <v>0</v>
      </c>
    </row>
    <row r="117" spans="1:8">
      <c r="A117" s="334">
        <v>46</v>
      </c>
      <c r="B117" s="118"/>
      <c r="C117" s="550"/>
      <c r="D117" s="550"/>
      <c r="E117" s="550"/>
      <c r="F117" s="550"/>
      <c r="G117" s="551"/>
      <c r="H117" s="667">
        <f t="shared" si="2"/>
        <v>0</v>
      </c>
    </row>
    <row r="118" spans="1:8">
      <c r="A118" s="334">
        <v>47</v>
      </c>
      <c r="B118" s="118"/>
      <c r="C118" s="550"/>
      <c r="D118" s="550"/>
      <c r="E118" s="550"/>
      <c r="F118" s="550"/>
      <c r="G118" s="551"/>
      <c r="H118" s="667">
        <f t="shared" si="2"/>
        <v>0</v>
      </c>
    </row>
    <row r="119" spans="1:8">
      <c r="A119" s="334">
        <v>48</v>
      </c>
      <c r="B119" s="118"/>
      <c r="C119" s="550"/>
      <c r="D119" s="550"/>
      <c r="E119" s="550"/>
      <c r="F119" s="550"/>
      <c r="G119" s="551"/>
      <c r="H119" s="667">
        <f t="shared" si="2"/>
        <v>0</v>
      </c>
    </row>
    <row r="120" spans="1:8" ht="15.75" thickBot="1">
      <c r="A120" s="341">
        <v>49</v>
      </c>
      <c r="B120" s="801" t="s">
        <v>2657</v>
      </c>
      <c r="C120" s="625">
        <f t="shared" ref="C120:H120" si="3">SUM(C72:C119)</f>
        <v>0</v>
      </c>
      <c r="D120" s="625">
        <f t="shared" si="3"/>
        <v>0</v>
      </c>
      <c r="E120" s="625">
        <f t="shared" si="3"/>
        <v>0</v>
      </c>
      <c r="F120" s="625">
        <f t="shared" si="3"/>
        <v>0</v>
      </c>
      <c r="G120" s="625">
        <f t="shared" si="3"/>
        <v>0</v>
      </c>
      <c r="H120" s="417">
        <f t="shared" si="3"/>
        <v>0</v>
      </c>
    </row>
    <row r="121" spans="1:8">
      <c r="A121" s="17" t="str">
        <f>A57</f>
        <v>FERC FORM NO.1 (REVISED. 12-90) NYPSC Modified-96</v>
      </c>
    </row>
    <row r="122" spans="1:8">
      <c r="A122" s="69" t="s">
        <v>597</v>
      </c>
      <c r="B122" s="1084"/>
      <c r="C122" s="1084"/>
      <c r="D122" s="1084"/>
      <c r="E122" s="1084"/>
      <c r="F122" s="1084"/>
      <c r="G122" s="1084"/>
      <c r="H122" s="1084"/>
    </row>
  </sheetData>
  <customSheetViews>
    <customSheetView guid="{98C50475-4C04-4614-833E-ABC6EEFF4E8E}"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
      <headerFooter alignWithMargins="0"/>
    </customSheetView>
    <customSheetView guid="{C6EFCE4C-D5CB-4C1D-A286-0DC52BE770F9}"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2"/>
      <headerFooter alignWithMargins="0"/>
    </customSheetView>
    <customSheetView guid="{4BC658A1-0B43-4474-B09F-01138A2D4649}"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3"/>
      <headerFooter alignWithMargins="0"/>
    </customSheetView>
    <customSheetView guid="{615B5AE4-EF39-45E8-9166-92037A1A48C3}"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4"/>
      <headerFooter alignWithMargins="0"/>
    </customSheetView>
    <customSheetView guid="{5615FF12-3AD0-401B-9520-85684B49B8C2}"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5"/>
      <headerFooter alignWithMargins="0"/>
    </customSheetView>
    <customSheetView guid="{770BB473-BE5C-4268-9ADA-B2B104B49C99}"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6"/>
      <headerFooter alignWithMargins="0"/>
    </customSheetView>
    <customSheetView guid="{2DCD765F-7FFB-4119-8ABA-95F832C93250}" scale="60" colorId="22" showPageBreaks="1" printArea="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7"/>
      <headerFooter alignWithMargins="0"/>
    </customSheetView>
    <customSheetView guid="{9A54DEF0-DEC4-4137-89B1-509D03916E27}"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8"/>
      <headerFooter alignWithMargins="0"/>
    </customSheetView>
    <customSheetView guid="{3F1C1F7F-1627-415A-A980-D9471073F5DE}"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9"/>
      <headerFooter alignWithMargins="0"/>
    </customSheetView>
    <customSheetView guid="{139C5046-2F46-48F5-A0B9-76AEA7D78668}"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0"/>
      <headerFooter alignWithMargins="0"/>
    </customSheetView>
    <customSheetView guid="{B81AA01E-C0DE-4A87-A251-E1F5DB0B073A}" scale="60" colorId="22" showPageBreaks="1" view="pageBreakPreview">
      <selection activeCell="B4" sqref="B4"/>
      <rowBreaks count="1" manualBreakCount="1">
        <brk id="60" max="16383" man="1"/>
      </rowBreaks>
      <pageMargins left="0.25" right="0" top="0" bottom="0" header="0" footer="0"/>
      <printOptions horizontalCentered="1" verticalCentered="1"/>
      <pageSetup scale="71" fitToHeight="2" orientation="portrait" horizontalDpi="300" verticalDpi="300" r:id="rId11"/>
      <headerFooter alignWithMargins="0"/>
    </customSheetView>
  </customSheetViews>
  <printOptions horizontalCentered="1" verticalCentered="1"/>
  <pageMargins left="0.25" right="0" top="0" bottom="0" header="0" footer="0"/>
  <pageSetup scale="71" fitToHeight="2" orientation="portrait" horizontalDpi="300" verticalDpi="300" r:id="rId12"/>
  <headerFooter alignWithMargins="0"/>
  <rowBreaks count="1" manualBreakCount="1">
    <brk id="60" max="16383" man="1"/>
  </rowBreaks>
  <drawing r:id="rId13"/>
  <legacyDrawing r:id="rId14"/>
  <mc:AlternateContent xmlns:mc="http://schemas.openxmlformats.org/markup-compatibility/2006">
    <mc:Choice Requires="x14">
      <controls>
        <mc:AlternateContent xmlns:mc="http://schemas.openxmlformats.org/markup-compatibility/2006">
          <mc:Choice Requires="x14">
            <control shapeId="55357" r:id="rId15" name="Button 61">
              <controlPr locked="0" defaultSize="0" autoFill="0" autoLine="0" autoPict="0">
                <anchor moveWithCells="1" sizeWithCells="1">
                  <from>
                    <xdr:col>1</xdr:col>
                    <xdr:colOff>1266825</xdr:colOff>
                    <xdr:row>41</xdr:row>
                    <xdr:rowOff>9525</xdr:rowOff>
                  </from>
                  <to>
                    <xdr:col>3</xdr:col>
                    <xdr:colOff>66675</xdr:colOff>
                    <xdr:row>41</xdr:row>
                    <xdr:rowOff>9525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view="pageBreakPreview" colorId="22" zoomScale="60" zoomScaleNormal="85" workbookViewId="0">
      <selection activeCell="C20" sqref="C20"/>
    </sheetView>
  </sheetViews>
  <sheetFormatPr defaultColWidth="9.6640625" defaultRowHeight="15"/>
  <cols>
    <col min="1" max="1" width="4.6640625" customWidth="1"/>
    <col min="2" max="2" width="1.6640625" customWidth="1"/>
    <col min="3" max="3" width="47.6640625" customWidth="1"/>
    <col min="4" max="4" width="22.6640625" customWidth="1"/>
    <col min="5" max="5" width="16.109375" style="2153" customWidth="1"/>
    <col min="6" max="6" width="16.6640625" style="2153" customWidth="1"/>
  </cols>
  <sheetData>
    <row r="1" spans="1:6">
      <c r="A1" s="1085" t="s">
        <v>2036</v>
      </c>
      <c r="B1" s="1086"/>
      <c r="C1" s="1086"/>
      <c r="D1" s="1171" t="s">
        <v>1529</v>
      </c>
      <c r="E1" s="2143" t="s">
        <v>2038</v>
      </c>
      <c r="F1" s="2144" t="s">
        <v>2039</v>
      </c>
    </row>
    <row r="2" spans="1:6">
      <c r="A2" s="72" t="str">
        <f>'Data Sheet'!$C$25</f>
        <v>Central Hudson Gas &amp; Electric</v>
      </c>
      <c r="B2" s="1083"/>
      <c r="C2" s="1083"/>
      <c r="D2" s="1080" t="s">
        <v>1317</v>
      </c>
      <c r="E2" s="1190" t="s">
        <v>2041</v>
      </c>
      <c r="F2" s="1177"/>
    </row>
    <row r="3" spans="1:6" ht="15" customHeight="1">
      <c r="A3" s="74"/>
      <c r="B3" s="77"/>
      <c r="C3" s="77"/>
      <c r="D3" s="105" t="s">
        <v>1318</v>
      </c>
      <c r="E3" s="2145" t="str">
        <f>'Data Sheet'!$C$40</f>
        <v>4/15/2015</v>
      </c>
      <c r="F3" s="2146" t="str">
        <f>'Data Sheet'!$C$38</f>
        <v>12/31/14</v>
      </c>
    </row>
    <row r="4" spans="1:6" ht="15" customHeight="1">
      <c r="A4" s="149" t="s">
        <v>598</v>
      </c>
      <c r="B4" s="75"/>
      <c r="C4" s="75"/>
      <c r="D4" s="75"/>
      <c r="E4" s="2147"/>
      <c r="F4" s="2148"/>
    </row>
    <row r="5" spans="1:6">
      <c r="A5" s="80"/>
      <c r="B5" s="17"/>
      <c r="C5" s="17"/>
      <c r="D5" s="17"/>
      <c r="E5" s="377"/>
      <c r="F5" s="339"/>
    </row>
    <row r="6" spans="1:6">
      <c r="A6" s="333" t="s">
        <v>1964</v>
      </c>
      <c r="B6" s="17"/>
      <c r="C6" s="1084" t="s">
        <v>2020</v>
      </c>
      <c r="D6" s="69"/>
      <c r="E6" s="485"/>
      <c r="F6" s="424" t="s">
        <v>2079</v>
      </c>
    </row>
    <row r="7" spans="1:6">
      <c r="A7" s="334" t="s">
        <v>1967</v>
      </c>
      <c r="B7" s="77"/>
      <c r="C7" s="1166" t="s">
        <v>3423</v>
      </c>
      <c r="D7" s="75"/>
      <c r="E7" s="2147"/>
      <c r="F7" s="2149" t="s">
        <v>3424</v>
      </c>
    </row>
    <row r="8" spans="1:6">
      <c r="A8" s="135">
        <v>1</v>
      </c>
      <c r="B8" s="77"/>
      <c r="C8" s="77" t="s">
        <v>599</v>
      </c>
      <c r="D8" s="77"/>
      <c r="E8" s="551"/>
      <c r="F8" s="340">
        <v>139291</v>
      </c>
    </row>
    <row r="9" spans="1:6">
      <c r="A9" s="135">
        <v>2</v>
      </c>
      <c r="B9" s="77"/>
      <c r="C9" s="77" t="s">
        <v>600</v>
      </c>
      <c r="D9" s="77"/>
      <c r="E9" s="551"/>
      <c r="F9" s="340"/>
    </row>
    <row r="10" spans="1:6">
      <c r="A10" s="135">
        <v>3</v>
      </c>
      <c r="B10" s="77"/>
      <c r="C10" s="77" t="s">
        <v>3974</v>
      </c>
      <c r="D10" s="77"/>
      <c r="E10" s="551"/>
      <c r="F10" s="340">
        <v>2375674</v>
      </c>
    </row>
    <row r="11" spans="1:6">
      <c r="A11" s="80">
        <v>4</v>
      </c>
      <c r="B11" s="17"/>
      <c r="C11" s="17" t="s">
        <v>3975</v>
      </c>
      <c r="D11" s="17"/>
      <c r="E11" s="377"/>
      <c r="F11" s="339"/>
    </row>
    <row r="12" spans="1:6">
      <c r="A12" s="135"/>
      <c r="B12" s="77"/>
      <c r="C12" s="77" t="s">
        <v>3976</v>
      </c>
      <c r="D12" s="77"/>
      <c r="E12" s="551"/>
      <c r="F12" s="340">
        <v>574040</v>
      </c>
    </row>
    <row r="13" spans="1:6">
      <c r="A13" s="80">
        <v>5</v>
      </c>
      <c r="B13" s="17"/>
      <c r="C13" s="17" t="s">
        <v>3977</v>
      </c>
      <c r="D13" s="17"/>
      <c r="E13" s="377"/>
      <c r="F13" s="339"/>
    </row>
    <row r="14" spans="1:6">
      <c r="A14" s="80"/>
      <c r="B14" s="17"/>
      <c r="C14" s="17" t="s">
        <v>3978</v>
      </c>
      <c r="D14" s="17"/>
      <c r="E14" s="377"/>
      <c r="F14" s="339"/>
    </row>
    <row r="15" spans="1:6">
      <c r="A15" s="135"/>
      <c r="B15" s="77"/>
      <c r="C15" s="77" t="s">
        <v>3979</v>
      </c>
      <c r="D15" s="77"/>
      <c r="E15" s="551"/>
      <c r="F15" s="340"/>
    </row>
    <row r="16" spans="1:6">
      <c r="A16" s="80">
        <v>6</v>
      </c>
      <c r="B16" s="349" t="s">
        <v>3400</v>
      </c>
      <c r="C16" s="17"/>
      <c r="D16" s="17"/>
      <c r="E16" s="1160"/>
      <c r="F16" s="339"/>
    </row>
    <row r="17" spans="1:6">
      <c r="A17" s="80">
        <f t="shared" ref="A17:A61" si="0">A16+1</f>
        <v>7</v>
      </c>
      <c r="B17" s="17"/>
      <c r="C17" s="17"/>
      <c r="D17" s="17"/>
      <c r="E17" s="377"/>
      <c r="F17" s="668"/>
    </row>
    <row r="18" spans="1:6">
      <c r="A18" s="80">
        <f t="shared" si="0"/>
        <v>8</v>
      </c>
      <c r="B18" s="17"/>
      <c r="C18" s="17"/>
      <c r="D18" s="17"/>
      <c r="E18" s="377"/>
      <c r="F18" s="668"/>
    </row>
    <row r="19" spans="1:6">
      <c r="A19" s="80">
        <f t="shared" si="0"/>
        <v>9</v>
      </c>
      <c r="B19" s="17"/>
      <c r="C19" s="17" t="s">
        <v>5386</v>
      </c>
      <c r="D19" s="17"/>
      <c r="E19" s="377"/>
      <c r="F19" s="668">
        <v>7591628</v>
      </c>
    </row>
    <row r="20" spans="1:6">
      <c r="A20" s="80">
        <f t="shared" si="0"/>
        <v>10</v>
      </c>
      <c r="B20" s="17"/>
      <c r="C20" s="17"/>
      <c r="D20" s="17"/>
      <c r="E20" s="377"/>
      <c r="F20" s="668"/>
    </row>
    <row r="21" spans="1:6">
      <c r="A21" s="80">
        <f t="shared" si="0"/>
        <v>11</v>
      </c>
      <c r="B21" s="17"/>
      <c r="C21" s="17"/>
      <c r="D21" s="17"/>
      <c r="E21" s="377"/>
      <c r="F21" s="668"/>
    </row>
    <row r="22" spans="1:6">
      <c r="A22" s="80">
        <f t="shared" si="0"/>
        <v>12</v>
      </c>
      <c r="B22" s="17"/>
      <c r="C22" s="17"/>
      <c r="D22" s="17"/>
      <c r="E22" s="377"/>
      <c r="F22" s="668"/>
    </row>
    <row r="23" spans="1:6">
      <c r="A23" s="80">
        <f t="shared" si="0"/>
        <v>13</v>
      </c>
      <c r="B23" s="17"/>
      <c r="C23" s="17"/>
      <c r="D23" s="17"/>
      <c r="E23" s="377"/>
      <c r="F23" s="668"/>
    </row>
    <row r="24" spans="1:6">
      <c r="A24" s="80">
        <f t="shared" si="0"/>
        <v>14</v>
      </c>
      <c r="B24" s="17"/>
      <c r="C24" s="17"/>
      <c r="D24" s="17"/>
      <c r="E24" s="377"/>
      <c r="F24" s="668"/>
    </row>
    <row r="25" spans="1:6">
      <c r="A25" s="80">
        <f t="shared" si="0"/>
        <v>15</v>
      </c>
      <c r="B25" s="17"/>
      <c r="C25" s="17"/>
      <c r="D25" s="17"/>
      <c r="E25" s="377"/>
      <c r="F25" s="668"/>
    </row>
    <row r="26" spans="1:6">
      <c r="A26" s="80">
        <f t="shared" si="0"/>
        <v>16</v>
      </c>
      <c r="B26" s="17"/>
      <c r="C26" s="17"/>
      <c r="D26" s="17"/>
      <c r="E26" s="377"/>
      <c r="F26" s="668"/>
    </row>
    <row r="27" spans="1:6">
      <c r="A27" s="80">
        <f t="shared" si="0"/>
        <v>17</v>
      </c>
      <c r="B27" s="17"/>
      <c r="C27" s="17"/>
      <c r="D27" s="17"/>
      <c r="E27" s="377"/>
      <c r="F27" s="668"/>
    </row>
    <row r="28" spans="1:6">
      <c r="A28" s="80">
        <f t="shared" si="0"/>
        <v>18</v>
      </c>
      <c r="B28" s="17"/>
      <c r="C28" s="17"/>
      <c r="D28" s="17"/>
      <c r="E28" s="377"/>
      <c r="F28" s="668"/>
    </row>
    <row r="29" spans="1:6">
      <c r="A29" s="80">
        <f t="shared" si="0"/>
        <v>19</v>
      </c>
      <c r="B29" s="17"/>
      <c r="C29" s="17"/>
      <c r="D29" s="17"/>
      <c r="E29" s="377"/>
      <c r="F29" s="668"/>
    </row>
    <row r="30" spans="1:6">
      <c r="A30" s="80">
        <f t="shared" si="0"/>
        <v>20</v>
      </c>
      <c r="B30" s="17"/>
      <c r="C30" s="17"/>
      <c r="D30" s="17"/>
      <c r="E30" s="377"/>
      <c r="F30" s="668"/>
    </row>
    <row r="31" spans="1:6">
      <c r="A31" s="80">
        <f t="shared" si="0"/>
        <v>21</v>
      </c>
      <c r="B31" s="17"/>
      <c r="C31" s="17"/>
      <c r="D31" s="17"/>
      <c r="E31" s="377"/>
      <c r="F31" s="668"/>
    </row>
    <row r="32" spans="1:6">
      <c r="A32" s="80">
        <f t="shared" si="0"/>
        <v>22</v>
      </c>
      <c r="B32" s="17"/>
      <c r="C32" s="17"/>
      <c r="D32" s="17"/>
      <c r="E32" s="377"/>
      <c r="F32" s="668"/>
    </row>
    <row r="33" spans="1:6">
      <c r="A33" s="80">
        <f t="shared" si="0"/>
        <v>23</v>
      </c>
      <c r="B33" s="17"/>
      <c r="C33" s="17"/>
      <c r="D33" s="17"/>
      <c r="E33" s="377"/>
      <c r="F33" s="668"/>
    </row>
    <row r="34" spans="1:6">
      <c r="A34" s="80">
        <f t="shared" si="0"/>
        <v>24</v>
      </c>
      <c r="B34" s="17"/>
      <c r="C34" s="17"/>
      <c r="D34" s="17" t="s">
        <v>1350</v>
      </c>
      <c r="E34" s="1160"/>
      <c r="F34" s="2150">
        <f>SUM(F16:F33)</f>
        <v>7591628</v>
      </c>
    </row>
    <row r="35" spans="1:6">
      <c r="A35" s="80">
        <f t="shared" si="0"/>
        <v>25</v>
      </c>
      <c r="B35" s="349" t="s">
        <v>3401</v>
      </c>
      <c r="C35" s="17"/>
      <c r="D35" s="17"/>
      <c r="E35" s="1160"/>
      <c r="F35" s="668"/>
    </row>
    <row r="36" spans="1:6">
      <c r="A36" s="80">
        <f t="shared" si="0"/>
        <v>26</v>
      </c>
      <c r="B36" s="17"/>
      <c r="C36" s="17"/>
      <c r="D36" s="17"/>
      <c r="E36" s="377"/>
      <c r="F36" s="668"/>
    </row>
    <row r="37" spans="1:6">
      <c r="A37" s="80">
        <f t="shared" si="0"/>
        <v>27</v>
      </c>
      <c r="B37" s="17"/>
      <c r="C37" s="17"/>
      <c r="D37" s="17"/>
      <c r="E37" s="377"/>
      <c r="F37" s="668"/>
    </row>
    <row r="38" spans="1:6">
      <c r="A38" s="80">
        <f t="shared" si="0"/>
        <v>28</v>
      </c>
      <c r="B38" s="17"/>
      <c r="C38" s="17" t="s">
        <v>5386</v>
      </c>
      <c r="D38" s="17"/>
      <c r="E38" s="377"/>
      <c r="F38" s="668">
        <v>5016652</v>
      </c>
    </row>
    <row r="39" spans="1:6">
      <c r="A39" s="80">
        <f t="shared" si="0"/>
        <v>29</v>
      </c>
      <c r="B39" s="17"/>
      <c r="C39" s="17"/>
      <c r="D39" s="17"/>
      <c r="E39" s="377"/>
      <c r="F39" s="668"/>
    </row>
    <row r="40" spans="1:6">
      <c r="A40" s="80">
        <f t="shared" si="0"/>
        <v>30</v>
      </c>
      <c r="B40" s="17"/>
      <c r="C40" s="17"/>
      <c r="D40" s="17"/>
      <c r="E40" s="377"/>
      <c r="F40" s="668"/>
    </row>
    <row r="41" spans="1:6">
      <c r="A41" s="80">
        <f t="shared" si="0"/>
        <v>31</v>
      </c>
      <c r="B41" s="17"/>
      <c r="C41" s="17"/>
      <c r="D41" s="17"/>
      <c r="E41" s="377"/>
      <c r="F41" s="668"/>
    </row>
    <row r="42" spans="1:6">
      <c r="A42" s="80">
        <f t="shared" si="0"/>
        <v>32</v>
      </c>
      <c r="B42" s="17"/>
      <c r="C42" s="17"/>
      <c r="D42" s="17"/>
      <c r="E42" s="377"/>
      <c r="F42" s="668"/>
    </row>
    <row r="43" spans="1:6">
      <c r="A43" s="80">
        <f t="shared" si="0"/>
        <v>33</v>
      </c>
      <c r="B43" s="17"/>
      <c r="C43" s="17"/>
      <c r="D43" s="17"/>
      <c r="E43" s="377"/>
      <c r="F43" s="668"/>
    </row>
    <row r="44" spans="1:6">
      <c r="A44" s="80">
        <f t="shared" si="0"/>
        <v>34</v>
      </c>
      <c r="B44" s="17"/>
      <c r="C44" s="17"/>
      <c r="D44" s="17"/>
      <c r="E44" s="377"/>
      <c r="F44" s="668"/>
    </row>
    <row r="45" spans="1:6">
      <c r="A45" s="80">
        <f t="shared" si="0"/>
        <v>35</v>
      </c>
      <c r="B45" s="17"/>
      <c r="C45" s="17"/>
      <c r="D45" s="17"/>
      <c r="E45" s="377"/>
      <c r="F45" s="668"/>
    </row>
    <row r="46" spans="1:6">
      <c r="A46" s="80">
        <f t="shared" si="0"/>
        <v>36</v>
      </c>
      <c r="B46" s="17"/>
      <c r="C46" s="17"/>
      <c r="D46" s="17"/>
      <c r="E46" s="377"/>
      <c r="F46" s="668"/>
    </row>
    <row r="47" spans="1:6">
      <c r="A47" s="80">
        <f t="shared" si="0"/>
        <v>37</v>
      </c>
      <c r="B47" s="17"/>
      <c r="C47" s="17"/>
      <c r="D47" s="17"/>
      <c r="E47" s="377"/>
      <c r="F47" s="668"/>
    </row>
    <row r="48" spans="1:6">
      <c r="A48" s="80">
        <f t="shared" si="0"/>
        <v>38</v>
      </c>
      <c r="B48" s="17"/>
      <c r="C48" s="17"/>
      <c r="D48" s="17"/>
      <c r="E48" s="377"/>
      <c r="F48" s="668"/>
    </row>
    <row r="49" spans="1:6">
      <c r="A49" s="80">
        <f t="shared" si="0"/>
        <v>39</v>
      </c>
      <c r="B49" s="17"/>
      <c r="C49" s="17"/>
      <c r="D49" s="17"/>
      <c r="E49" s="377"/>
      <c r="F49" s="668"/>
    </row>
    <row r="50" spans="1:6">
      <c r="A50" s="80">
        <f t="shared" si="0"/>
        <v>40</v>
      </c>
      <c r="B50" s="17"/>
      <c r="C50" s="17"/>
      <c r="D50" s="17"/>
      <c r="E50" s="377"/>
      <c r="F50" s="668"/>
    </row>
    <row r="51" spans="1:6">
      <c r="A51" s="80">
        <f t="shared" si="0"/>
        <v>41</v>
      </c>
      <c r="B51" s="17"/>
      <c r="C51" s="17"/>
      <c r="D51" s="17" t="s">
        <v>1350</v>
      </c>
      <c r="E51" s="377"/>
      <c r="F51" s="2150">
        <f>SUM(F35:F50)</f>
        <v>5016652</v>
      </c>
    </row>
    <row r="52" spans="1:6">
      <c r="A52" s="80">
        <f t="shared" si="0"/>
        <v>42</v>
      </c>
      <c r="B52" s="349" t="s">
        <v>2656</v>
      </c>
      <c r="C52" s="17"/>
      <c r="D52" s="17"/>
      <c r="E52" s="1160"/>
      <c r="F52" s="668"/>
    </row>
    <row r="53" spans="1:6">
      <c r="A53" s="80">
        <f t="shared" si="0"/>
        <v>43</v>
      </c>
      <c r="B53" s="17"/>
      <c r="C53" s="17"/>
      <c r="D53" s="17"/>
      <c r="E53" s="377"/>
      <c r="F53" s="668"/>
    </row>
    <row r="54" spans="1:6">
      <c r="A54" s="80">
        <f t="shared" si="0"/>
        <v>44</v>
      </c>
      <c r="B54" s="17"/>
      <c r="C54" s="17"/>
      <c r="D54" s="17"/>
      <c r="E54" s="377"/>
      <c r="F54" s="668"/>
    </row>
    <row r="55" spans="1:6">
      <c r="A55" s="80">
        <f t="shared" si="0"/>
        <v>45</v>
      </c>
      <c r="B55" s="17"/>
      <c r="C55" s="17"/>
      <c r="D55" s="17"/>
      <c r="E55" s="377"/>
      <c r="F55" s="668"/>
    </row>
    <row r="56" spans="1:6">
      <c r="A56" s="80">
        <f t="shared" si="0"/>
        <v>46</v>
      </c>
      <c r="B56" s="17"/>
      <c r="C56" s="17"/>
      <c r="D56" s="17"/>
      <c r="E56" s="377"/>
      <c r="F56" s="668"/>
    </row>
    <row r="57" spans="1:6">
      <c r="A57" s="80">
        <f t="shared" si="0"/>
        <v>47</v>
      </c>
      <c r="B57" s="17"/>
      <c r="C57" s="17"/>
      <c r="D57" s="17"/>
      <c r="E57" s="377"/>
      <c r="F57" s="668"/>
    </row>
    <row r="58" spans="1:6">
      <c r="A58" s="80">
        <f t="shared" si="0"/>
        <v>48</v>
      </c>
      <c r="B58" s="17"/>
      <c r="C58" s="17"/>
      <c r="D58" s="17"/>
      <c r="E58" s="377"/>
      <c r="F58" s="668"/>
    </row>
    <row r="59" spans="1:6">
      <c r="A59" s="80">
        <f t="shared" si="0"/>
        <v>49</v>
      </c>
      <c r="B59" s="17"/>
      <c r="C59" s="17"/>
      <c r="D59" s="17"/>
      <c r="E59" s="377"/>
      <c r="F59" s="668"/>
    </row>
    <row r="60" spans="1:6">
      <c r="A60" s="80">
        <f t="shared" si="0"/>
        <v>50</v>
      </c>
      <c r="B60" s="17"/>
      <c r="C60" s="17"/>
      <c r="D60" s="17" t="s">
        <v>1350</v>
      </c>
      <c r="E60" s="1160"/>
      <c r="F60" s="321">
        <f>SUM(F52:F59)</f>
        <v>0</v>
      </c>
    </row>
    <row r="61" spans="1:6" ht="15.75" thickBot="1">
      <c r="A61" s="443">
        <f t="shared" si="0"/>
        <v>51</v>
      </c>
      <c r="B61" s="330"/>
      <c r="C61" s="669" t="s">
        <v>2657</v>
      </c>
      <c r="D61" s="330"/>
      <c r="E61" s="2151"/>
      <c r="F61" s="568">
        <f>F34+F51+F60</f>
        <v>12608280</v>
      </c>
    </row>
    <row r="62" spans="1:6" ht="15.75">
      <c r="A62" s="115" t="s">
        <v>3980</v>
      </c>
      <c r="B62" s="69"/>
      <c r="C62" s="1084"/>
      <c r="D62" s="1083"/>
      <c r="E62" s="377"/>
      <c r="F62" s="377"/>
    </row>
    <row r="63" spans="1:6">
      <c r="A63" s="69" t="s">
        <v>3981</v>
      </c>
      <c r="B63" s="69"/>
      <c r="C63" s="1084"/>
      <c r="D63" s="69"/>
      <c r="E63" s="485"/>
      <c r="F63" s="485"/>
    </row>
    <row r="64" spans="1:6">
      <c r="A64" s="17"/>
      <c r="B64" s="69"/>
      <c r="C64" s="1084"/>
      <c r="D64" s="69"/>
      <c r="E64" s="377"/>
      <c r="F64" s="377"/>
    </row>
    <row r="67" spans="1:6" ht="15.75">
      <c r="A67" s="71" t="s">
        <v>652</v>
      </c>
      <c r="B67" s="1084"/>
      <c r="C67" s="1084"/>
      <c r="D67" s="1084"/>
      <c r="E67" s="1318"/>
      <c r="F67" s="1318"/>
    </row>
    <row r="69" spans="1:6" ht="16.5" thickBot="1">
      <c r="A69" s="1152" t="str">
        <f>'Data Sheet'!$C$25</f>
        <v>Central Hudson Gas &amp; Electric</v>
      </c>
      <c r="B69" s="1083"/>
      <c r="C69" s="1083"/>
      <c r="D69" s="1083"/>
      <c r="E69" s="2152" t="str">
        <f>'Data Sheet'!$C$40</f>
        <v>4/15/2015</v>
      </c>
      <c r="F69" s="2153" t="str">
        <f>'Data Sheet'!$C$38</f>
        <v>12/31/14</v>
      </c>
    </row>
    <row r="70" spans="1:6">
      <c r="A70" s="29"/>
      <c r="B70" s="66"/>
      <c r="C70" s="66"/>
      <c r="D70" s="66"/>
      <c r="E70" s="652"/>
      <c r="F70" s="2154"/>
    </row>
    <row r="71" spans="1:6">
      <c r="A71" s="380" t="s">
        <v>598</v>
      </c>
      <c r="B71" s="69"/>
      <c r="C71" s="69"/>
      <c r="D71" s="69"/>
      <c r="E71" s="485"/>
      <c r="F71" s="557"/>
    </row>
    <row r="72" spans="1:6">
      <c r="A72" s="72"/>
      <c r="B72" s="17"/>
      <c r="C72" s="17"/>
      <c r="D72" s="17"/>
      <c r="E72" s="377"/>
      <c r="F72" s="382"/>
    </row>
    <row r="73" spans="1:6">
      <c r="A73" s="412" t="s">
        <v>1964</v>
      </c>
      <c r="B73" s="89"/>
      <c r="C73" s="1172" t="s">
        <v>2020</v>
      </c>
      <c r="D73" s="414"/>
      <c r="E73" s="2155"/>
      <c r="F73" s="2156" t="s">
        <v>2079</v>
      </c>
    </row>
    <row r="74" spans="1:6">
      <c r="A74" s="334" t="s">
        <v>1967</v>
      </c>
      <c r="B74" s="77"/>
      <c r="C74" s="1166" t="s">
        <v>3423</v>
      </c>
      <c r="D74" s="75"/>
      <c r="E74" s="2147"/>
      <c r="F74" s="2149" t="s">
        <v>3424</v>
      </c>
    </row>
    <row r="75" spans="1:6">
      <c r="A75" s="80">
        <f>A61+1</f>
        <v>52</v>
      </c>
      <c r="B75" s="17"/>
      <c r="C75" s="17"/>
      <c r="D75" s="17"/>
      <c r="E75" s="2157"/>
      <c r="F75" s="339"/>
    </row>
    <row r="76" spans="1:6" ht="16.5" thickBot="1">
      <c r="A76" s="80">
        <f t="shared" ref="A76:A123" si="1">A75+1</f>
        <v>53</v>
      </c>
      <c r="B76" s="17"/>
      <c r="C76" s="832" t="s">
        <v>5388</v>
      </c>
      <c r="D76" s="17"/>
      <c r="E76" s="2158" t="s">
        <v>5387</v>
      </c>
      <c r="F76" s="2159" t="s">
        <v>3401</v>
      </c>
    </row>
    <row r="77" spans="1:6" ht="15.75" thickTop="1">
      <c r="A77" s="80">
        <f t="shared" si="1"/>
        <v>54</v>
      </c>
      <c r="B77" s="17"/>
      <c r="C77" s="17"/>
      <c r="D77" s="17"/>
      <c r="E77" s="2160"/>
      <c r="F77" s="339"/>
    </row>
    <row r="78" spans="1:6">
      <c r="A78" s="80">
        <f t="shared" si="1"/>
        <v>55</v>
      </c>
      <c r="B78" s="17"/>
      <c r="C78" s="17" t="s">
        <v>5389</v>
      </c>
      <c r="D78" s="17"/>
      <c r="E78" s="2161"/>
      <c r="F78" s="339"/>
    </row>
    <row r="79" spans="1:6">
      <c r="A79" s="80">
        <f t="shared" si="1"/>
        <v>56</v>
      </c>
      <c r="B79" s="17"/>
      <c r="C79" s="596"/>
      <c r="D79" s="596"/>
      <c r="E79" s="2162"/>
      <c r="F79" s="339"/>
    </row>
    <row r="80" spans="1:6">
      <c r="A80" s="80">
        <f t="shared" si="1"/>
        <v>57</v>
      </c>
      <c r="B80" s="17"/>
      <c r="C80" s="17" t="s">
        <v>5390</v>
      </c>
      <c r="D80" s="17"/>
      <c r="E80" s="2161">
        <v>8500</v>
      </c>
      <c r="F80" s="339">
        <v>8500</v>
      </c>
    </row>
    <row r="81" spans="1:6">
      <c r="A81" s="80">
        <f t="shared" si="1"/>
        <v>58</v>
      </c>
      <c r="B81" s="17"/>
      <c r="C81" s="17" t="s">
        <v>5391</v>
      </c>
      <c r="D81" s="17"/>
      <c r="E81" s="2161">
        <v>8500</v>
      </c>
      <c r="F81" s="339">
        <v>1500</v>
      </c>
    </row>
    <row r="82" spans="1:6">
      <c r="A82" s="80">
        <f t="shared" si="1"/>
        <v>59</v>
      </c>
      <c r="B82" s="17"/>
      <c r="C82" s="17" t="s">
        <v>5392</v>
      </c>
      <c r="D82" s="17"/>
      <c r="E82" s="2161">
        <v>17000</v>
      </c>
      <c r="F82" s="339">
        <v>3000</v>
      </c>
    </row>
    <row r="83" spans="1:6">
      <c r="A83" s="80">
        <f t="shared" si="1"/>
        <v>60</v>
      </c>
      <c r="B83" s="17"/>
      <c r="C83" s="17" t="s">
        <v>5393</v>
      </c>
      <c r="D83" s="17"/>
      <c r="E83" s="2163">
        <v>1275</v>
      </c>
      <c r="F83" s="339">
        <v>225</v>
      </c>
    </row>
    <row r="84" spans="1:6" ht="15.75" thickBot="1">
      <c r="A84" s="80">
        <f t="shared" si="1"/>
        <v>61</v>
      </c>
      <c r="B84" s="17"/>
      <c r="C84" s="17" t="s">
        <v>5394</v>
      </c>
      <c r="D84" s="17"/>
      <c r="E84" s="2164">
        <v>1275</v>
      </c>
      <c r="F84" s="2165">
        <v>225</v>
      </c>
    </row>
    <row r="85" spans="1:6">
      <c r="A85" s="80">
        <f t="shared" si="1"/>
        <v>62</v>
      </c>
      <c r="B85" s="17"/>
      <c r="C85" s="17" t="s">
        <v>5395</v>
      </c>
      <c r="D85" s="17"/>
      <c r="E85" s="2161">
        <v>36550</v>
      </c>
      <c r="F85" s="668">
        <v>6450</v>
      </c>
    </row>
    <row r="86" spans="1:6">
      <c r="A86" s="80">
        <f t="shared" si="1"/>
        <v>63</v>
      </c>
      <c r="B86" s="17"/>
      <c r="C86" s="17"/>
      <c r="D86" s="17"/>
      <c r="E86" s="2161"/>
      <c r="F86" s="668"/>
    </row>
    <row r="87" spans="1:6">
      <c r="A87" s="80">
        <f t="shared" si="1"/>
        <v>64</v>
      </c>
      <c r="B87" s="17"/>
      <c r="C87" s="17" t="s">
        <v>5396</v>
      </c>
      <c r="D87" s="17"/>
      <c r="E87" s="2161"/>
      <c r="F87" s="668"/>
    </row>
    <row r="88" spans="1:6">
      <c r="A88" s="80">
        <f t="shared" si="1"/>
        <v>65</v>
      </c>
      <c r="B88" s="17"/>
      <c r="C88" s="17"/>
      <c r="D88" s="17"/>
      <c r="E88" s="2161"/>
      <c r="F88" s="668"/>
    </row>
    <row r="89" spans="1:6">
      <c r="A89" s="80">
        <f t="shared" si="1"/>
        <v>66</v>
      </c>
      <c r="B89" s="17"/>
      <c r="C89" s="17" t="s">
        <v>5397</v>
      </c>
      <c r="D89" s="17"/>
      <c r="E89" s="2161"/>
      <c r="F89" s="668">
        <v>4554000</v>
      </c>
    </row>
    <row r="90" spans="1:6">
      <c r="A90" s="80">
        <f t="shared" si="1"/>
        <v>67</v>
      </c>
      <c r="B90" s="17"/>
      <c r="C90" s="17" t="s">
        <v>5398</v>
      </c>
      <c r="D90" s="17"/>
      <c r="E90" s="2161">
        <v>83251</v>
      </c>
      <c r="F90" s="668">
        <v>14692</v>
      </c>
    </row>
    <row r="91" spans="1:6">
      <c r="A91" s="80">
        <f t="shared" si="1"/>
        <v>68</v>
      </c>
      <c r="B91" s="17"/>
      <c r="C91" s="17" t="s">
        <v>5399</v>
      </c>
      <c r="D91" s="17"/>
      <c r="E91" s="2161">
        <v>3914000</v>
      </c>
      <c r="F91" s="668">
        <v>691000</v>
      </c>
    </row>
    <row r="92" spans="1:6">
      <c r="A92" s="80">
        <f t="shared" si="1"/>
        <v>69</v>
      </c>
      <c r="B92" s="17"/>
      <c r="C92" s="17" t="s">
        <v>5400</v>
      </c>
      <c r="D92" s="17"/>
      <c r="E92" s="2161">
        <v>-156649</v>
      </c>
      <c r="F92" s="668"/>
    </row>
    <row r="93" spans="1:6">
      <c r="A93" s="80">
        <f t="shared" si="1"/>
        <v>70</v>
      </c>
      <c r="B93" s="17"/>
      <c r="C93" s="17" t="s">
        <v>5401</v>
      </c>
      <c r="D93" s="17"/>
      <c r="E93" s="2161">
        <v>-236970</v>
      </c>
      <c r="F93" s="668"/>
    </row>
    <row r="94" spans="1:6">
      <c r="A94" s="80">
        <f t="shared" si="1"/>
        <v>71</v>
      </c>
      <c r="B94" s="17"/>
      <c r="C94" s="17" t="s">
        <v>5402</v>
      </c>
      <c r="D94" s="17"/>
      <c r="E94" s="2161">
        <v>17143</v>
      </c>
      <c r="F94" s="668">
        <v>74110</v>
      </c>
    </row>
    <row r="95" spans="1:6">
      <c r="A95" s="80">
        <f t="shared" si="1"/>
        <v>72</v>
      </c>
      <c r="B95" s="17"/>
      <c r="C95" s="17" t="s">
        <v>5403</v>
      </c>
      <c r="D95" s="17"/>
      <c r="E95" s="2161">
        <v>456632</v>
      </c>
      <c r="F95" s="668">
        <v>-723245</v>
      </c>
    </row>
    <row r="96" spans="1:6">
      <c r="A96" s="80">
        <f t="shared" si="1"/>
        <v>73</v>
      </c>
      <c r="B96" s="17"/>
      <c r="C96" s="17" t="s">
        <v>5404</v>
      </c>
      <c r="D96" s="17"/>
      <c r="E96" s="2163">
        <v>59896</v>
      </c>
      <c r="F96" s="668">
        <v>10571</v>
      </c>
    </row>
    <row r="97" spans="1:6">
      <c r="A97" s="80">
        <f t="shared" si="1"/>
        <v>74</v>
      </c>
      <c r="B97" s="17"/>
      <c r="C97" s="17" t="s">
        <v>5405</v>
      </c>
      <c r="D97" s="17"/>
      <c r="E97" s="2163">
        <v>16667</v>
      </c>
      <c r="F97" s="668"/>
    </row>
    <row r="98" spans="1:6">
      <c r="A98" s="80">
        <f t="shared" si="1"/>
        <v>75</v>
      </c>
      <c r="B98" s="17"/>
      <c r="C98" s="17" t="s">
        <v>5406</v>
      </c>
      <c r="D98" s="17"/>
      <c r="E98" s="2161">
        <v>1937243</v>
      </c>
      <c r="F98" s="668">
        <v>305647</v>
      </c>
    </row>
    <row r="99" spans="1:6">
      <c r="A99" s="80">
        <f t="shared" si="1"/>
        <v>76</v>
      </c>
      <c r="B99" s="17"/>
      <c r="C99" s="17" t="s">
        <v>5407</v>
      </c>
      <c r="D99" s="17"/>
      <c r="E99" s="2161">
        <v>4402</v>
      </c>
      <c r="F99" s="668">
        <v>777</v>
      </c>
    </row>
    <row r="100" spans="1:6">
      <c r="A100" s="80">
        <f t="shared" si="1"/>
        <v>77</v>
      </c>
      <c r="B100" s="17"/>
      <c r="C100" s="17" t="s">
        <v>5408</v>
      </c>
      <c r="D100" s="17"/>
      <c r="E100" s="2161">
        <v>22060</v>
      </c>
      <c r="F100" s="668">
        <v>3895</v>
      </c>
    </row>
    <row r="101" spans="1:6">
      <c r="A101" s="80">
        <f t="shared" si="1"/>
        <v>78</v>
      </c>
      <c r="B101" s="17"/>
      <c r="C101" s="17" t="s">
        <v>5409</v>
      </c>
      <c r="D101" s="17"/>
      <c r="E101" s="2161">
        <v>493411</v>
      </c>
      <c r="F101" s="668">
        <v>87076</v>
      </c>
    </row>
    <row r="102" spans="1:6">
      <c r="A102" s="80">
        <f t="shared" si="1"/>
        <v>79</v>
      </c>
      <c r="B102" s="17"/>
      <c r="C102" s="17" t="s">
        <v>5410</v>
      </c>
      <c r="D102" s="17"/>
      <c r="E102" s="2161">
        <v>23167</v>
      </c>
      <c r="F102" s="668">
        <v>4088</v>
      </c>
    </row>
    <row r="103" spans="1:6">
      <c r="A103" s="80">
        <f t="shared" si="1"/>
        <v>80</v>
      </c>
      <c r="B103" s="17"/>
      <c r="C103" s="17" t="s">
        <v>5411</v>
      </c>
      <c r="D103" s="17"/>
      <c r="E103" s="2161">
        <v>445654</v>
      </c>
      <c r="F103" s="668">
        <v>78645</v>
      </c>
    </row>
    <row r="104" spans="1:6">
      <c r="A104" s="80">
        <f t="shared" si="1"/>
        <v>81</v>
      </c>
      <c r="B104" s="17"/>
      <c r="C104" s="17" t="s">
        <v>5412</v>
      </c>
      <c r="D104" s="17"/>
      <c r="E104" s="2161">
        <v>12250</v>
      </c>
      <c r="F104" s="668"/>
    </row>
    <row r="105" spans="1:6">
      <c r="A105" s="80">
        <f t="shared" si="1"/>
        <v>82</v>
      </c>
      <c r="B105" s="17"/>
      <c r="C105" s="17" t="s">
        <v>5413</v>
      </c>
      <c r="D105" s="17"/>
      <c r="E105" s="2161">
        <v>11006</v>
      </c>
      <c r="F105" s="668">
        <v>1942</v>
      </c>
    </row>
    <row r="106" spans="1:6">
      <c r="A106" s="80">
        <f t="shared" si="1"/>
        <v>83</v>
      </c>
      <c r="B106" s="17"/>
      <c r="C106" s="17" t="s">
        <v>5414</v>
      </c>
      <c r="D106" s="17"/>
      <c r="E106" s="2161">
        <v>13260</v>
      </c>
      <c r="F106" s="668">
        <v>2340</v>
      </c>
    </row>
    <row r="107" spans="1:6">
      <c r="A107" s="80">
        <f t="shared" si="1"/>
        <v>84</v>
      </c>
      <c r="B107" s="17"/>
      <c r="C107" s="17" t="s">
        <v>5415</v>
      </c>
      <c r="D107" s="17"/>
      <c r="E107" s="2161">
        <v>6630</v>
      </c>
      <c r="F107" s="668">
        <v>1170</v>
      </c>
    </row>
    <row r="108" spans="1:6">
      <c r="A108" s="80">
        <f t="shared" si="1"/>
        <v>85</v>
      </c>
      <c r="B108" s="17"/>
      <c r="C108" s="17" t="s">
        <v>5416</v>
      </c>
      <c r="D108" s="17"/>
      <c r="E108" s="2161">
        <v>6410</v>
      </c>
      <c r="F108" s="668">
        <v>1131</v>
      </c>
    </row>
    <row r="109" spans="1:6">
      <c r="A109" s="80">
        <f t="shared" si="1"/>
        <v>86</v>
      </c>
      <c r="B109" s="17"/>
      <c r="C109" s="17" t="s">
        <v>5417</v>
      </c>
      <c r="D109" s="17"/>
      <c r="E109" s="2163">
        <v>10710</v>
      </c>
      <c r="F109" s="668">
        <v>1890</v>
      </c>
    </row>
    <row r="110" spans="1:6">
      <c r="A110" s="80">
        <f t="shared" si="1"/>
        <v>87</v>
      </c>
      <c r="B110" s="17"/>
      <c r="C110" s="17" t="s">
        <v>5418</v>
      </c>
      <c r="D110" s="17"/>
      <c r="E110" s="2161">
        <v>5015</v>
      </c>
      <c r="F110" s="668">
        <v>885</v>
      </c>
    </row>
    <row r="111" spans="1:6">
      <c r="A111" s="80">
        <f t="shared" si="1"/>
        <v>88</v>
      </c>
      <c r="B111" s="17"/>
      <c r="C111" s="17" t="s">
        <v>5419</v>
      </c>
      <c r="D111" s="17"/>
      <c r="E111" s="2161">
        <v>111032</v>
      </c>
      <c r="F111" s="668">
        <v>24841</v>
      </c>
    </row>
    <row r="112" spans="1:6">
      <c r="A112" s="80">
        <f t="shared" si="1"/>
        <v>89</v>
      </c>
      <c r="B112" s="17"/>
      <c r="C112" s="17" t="s">
        <v>5420</v>
      </c>
      <c r="D112" s="17"/>
      <c r="E112" s="2161">
        <v>6397</v>
      </c>
      <c r="F112" s="668">
        <v>1130</v>
      </c>
    </row>
    <row r="113" spans="1:6">
      <c r="A113" s="80">
        <f t="shared" si="1"/>
        <v>90</v>
      </c>
      <c r="B113" s="17"/>
      <c r="C113" s="17" t="s">
        <v>5421</v>
      </c>
      <c r="D113" s="17"/>
      <c r="E113" s="2161"/>
      <c r="F113" s="668">
        <v>-177947</v>
      </c>
    </row>
    <row r="114" spans="1:6">
      <c r="A114" s="80">
        <f t="shared" si="1"/>
        <v>91</v>
      </c>
      <c r="B114" s="17"/>
      <c r="C114" s="17" t="s">
        <v>5422</v>
      </c>
      <c r="D114" s="17"/>
      <c r="E114" s="2161">
        <v>-140300</v>
      </c>
      <c r="F114" s="668">
        <v>-29800</v>
      </c>
    </row>
    <row r="115" spans="1:6">
      <c r="A115" s="80">
        <f t="shared" si="1"/>
        <v>92</v>
      </c>
      <c r="B115" s="17"/>
      <c r="C115" s="17" t="s">
        <v>5423</v>
      </c>
      <c r="D115" s="17"/>
      <c r="E115" s="2161">
        <v>18743</v>
      </c>
      <c r="F115" s="668">
        <v>3308</v>
      </c>
    </row>
    <row r="116" spans="1:6" ht="15.75" thickBot="1">
      <c r="A116" s="80">
        <f t="shared" si="1"/>
        <v>93</v>
      </c>
      <c r="B116" s="17"/>
      <c r="C116" s="17" t="s">
        <v>5424</v>
      </c>
      <c r="D116" s="17"/>
      <c r="E116" s="2164">
        <v>414018</v>
      </c>
      <c r="F116" s="2165">
        <v>78056</v>
      </c>
    </row>
    <row r="117" spans="1:6" ht="15.75" thickBot="1">
      <c r="A117" s="80">
        <f t="shared" si="1"/>
        <v>94</v>
      </c>
      <c r="B117" s="17"/>
      <c r="C117" s="17" t="s">
        <v>5395</v>
      </c>
      <c r="D117" s="17"/>
      <c r="E117" s="2166">
        <f>SUM(E90:E116)</f>
        <v>7555078</v>
      </c>
      <c r="F117" s="2167">
        <f>SUM(F89:F116)</f>
        <v>5010202</v>
      </c>
    </row>
    <row r="118" spans="1:6">
      <c r="A118" s="80">
        <f t="shared" si="1"/>
        <v>95</v>
      </c>
      <c r="B118" s="17"/>
      <c r="C118" s="17"/>
      <c r="D118" s="17"/>
      <c r="E118" s="2161"/>
      <c r="F118" s="668"/>
    </row>
    <row r="119" spans="1:6" ht="15.75">
      <c r="A119" s="80">
        <f t="shared" si="1"/>
        <v>96</v>
      </c>
      <c r="B119" s="17"/>
      <c r="C119" s="115" t="s">
        <v>5425</v>
      </c>
      <c r="D119" s="17"/>
      <c r="E119" s="2161">
        <f>E117+E85</f>
        <v>7591628</v>
      </c>
      <c r="F119" s="668">
        <f>F117+F85</f>
        <v>5016652</v>
      </c>
    </row>
    <row r="120" spans="1:6">
      <c r="A120" s="80">
        <f t="shared" si="1"/>
        <v>97</v>
      </c>
      <c r="B120" s="17"/>
      <c r="C120" s="17"/>
      <c r="D120" s="17"/>
      <c r="E120" s="2161"/>
      <c r="F120" s="668"/>
    </row>
    <row r="121" spans="1:6">
      <c r="A121" s="80">
        <f t="shared" si="1"/>
        <v>98</v>
      </c>
      <c r="B121" s="17"/>
      <c r="C121" s="17"/>
      <c r="D121" s="17"/>
      <c r="E121" s="2161"/>
      <c r="F121" s="668"/>
    </row>
    <row r="122" spans="1:6">
      <c r="A122" s="80">
        <f t="shared" si="1"/>
        <v>99</v>
      </c>
      <c r="B122" s="17"/>
      <c r="C122" s="17"/>
      <c r="D122" s="17"/>
      <c r="E122" s="2163"/>
      <c r="F122" s="339"/>
    </row>
    <row r="123" spans="1:6" ht="15.75" thickBot="1">
      <c r="A123" s="443">
        <f t="shared" si="1"/>
        <v>100</v>
      </c>
      <c r="B123" s="113"/>
      <c r="C123" s="113"/>
      <c r="D123" s="113"/>
      <c r="E123" s="2164"/>
      <c r="F123" s="355"/>
    </row>
    <row r="124" spans="1:6" ht="15.75">
      <c r="A124" s="115" t="str">
        <f>A62</f>
        <v>FERC FORM NO.1 (ED. 12-94) NYPSC Modified-96</v>
      </c>
      <c r="B124" s="69"/>
      <c r="C124" s="1084"/>
      <c r="D124" s="69"/>
      <c r="E124" s="377"/>
      <c r="F124" s="377"/>
    </row>
    <row r="125" spans="1:6">
      <c r="A125" s="69" t="s">
        <v>3982</v>
      </c>
      <c r="B125" s="1084"/>
      <c r="C125" s="1084"/>
      <c r="D125" s="1084"/>
      <c r="E125" s="1318"/>
      <c r="F125" s="1318"/>
    </row>
  </sheetData>
  <customSheetViews>
    <customSheetView guid="{98C50475-4C04-4614-833E-ABC6EEFF4E8E}"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1"/>
      <headerFooter alignWithMargins="0"/>
    </customSheetView>
    <customSheetView guid="{C6EFCE4C-D5CB-4C1D-A286-0DC52BE770F9}"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2"/>
      <headerFooter alignWithMargins="0"/>
    </customSheetView>
    <customSheetView guid="{4BC658A1-0B43-4474-B09F-01138A2D4649}"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3"/>
      <headerFooter alignWithMargins="0"/>
    </customSheetView>
    <customSheetView guid="{615B5AE4-EF39-45E8-9166-92037A1A48C3}"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4"/>
      <headerFooter alignWithMargins="0"/>
    </customSheetView>
    <customSheetView guid="{5615FF12-3AD0-401B-9520-85684B49B8C2}"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5"/>
      <headerFooter alignWithMargins="0"/>
    </customSheetView>
    <customSheetView guid="{770BB473-BE5C-4268-9ADA-B2B104B49C99}"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6"/>
      <headerFooter alignWithMargins="0"/>
    </customSheetView>
    <customSheetView guid="{2DCD765F-7FFB-4119-8ABA-95F832C93250}" scale="60" colorId="22" showPageBreaks="1" fitToPage="1" printArea="1" view="pageBreakPreview">
      <selection activeCell="C20" sqref="C20"/>
      <pageMargins left="0.5" right="0.5" top="0.25" bottom="0.25" header="0" footer="0"/>
      <printOptions horizontalCentered="1" verticalCentered="1"/>
      <pageSetup scale="73" fitToHeight="2" orientation="portrait" horizontalDpi="300" verticalDpi="300" r:id="rId7"/>
      <headerFooter alignWithMargins="0"/>
    </customSheetView>
    <customSheetView guid="{9A54DEF0-DEC4-4137-89B1-509D03916E27}"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8"/>
      <headerFooter alignWithMargins="0"/>
    </customSheetView>
    <customSheetView guid="{3F1C1F7F-1627-415A-A980-D9471073F5DE}"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9"/>
      <headerFooter alignWithMargins="0"/>
    </customSheetView>
    <customSheetView guid="{139C5046-2F46-48F5-A0B9-76AEA7D78668}"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0"/>
      <headerFooter alignWithMargins="0"/>
    </customSheetView>
    <customSheetView guid="{B81AA01E-C0DE-4A87-A251-E1F5DB0B073A}" scale="60" colorId="22" showPageBreaks="1" fitToPage="1" view="pageBreakPreview">
      <selection activeCell="C20" sqref="C20"/>
      <pageMargins left="0.5" right="0.5" top="0.25" bottom="0.25" header="0" footer="0"/>
      <printOptions horizontalCentered="1" verticalCentered="1"/>
      <pageSetup scale="73" fitToHeight="2" orientation="portrait" horizontalDpi="300" verticalDpi="300" r:id="rId11"/>
      <headerFooter alignWithMargins="0"/>
    </customSheetView>
  </customSheetViews>
  <printOptions horizontalCentered="1" verticalCentered="1"/>
  <pageMargins left="0.5" right="0.5" top="0.25" bottom="0.25" header="0" footer="0"/>
  <pageSetup scale="73" fitToHeight="2" orientation="portrait" horizontalDpi="300" verticalDpi="300" r:id="rId1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58"/>
  <sheetViews>
    <sheetView defaultGridColor="0" view="pageBreakPreview" colorId="22" zoomScale="60" zoomScaleNormal="85" workbookViewId="0">
      <selection activeCell="C3" sqref="C3"/>
    </sheetView>
  </sheetViews>
  <sheetFormatPr defaultColWidth="9.6640625" defaultRowHeight="15"/>
  <cols>
    <col min="1" max="1" width="4.6640625" customWidth="1"/>
    <col min="2" max="2" width="1.6640625" customWidth="1"/>
    <col min="3" max="3" width="37.33203125" customWidth="1"/>
    <col min="4" max="7" width="14.6640625" customWidth="1"/>
  </cols>
  <sheetData>
    <row r="1" spans="1:7">
      <c r="A1" s="29" t="s">
        <v>2506</v>
      </c>
      <c r="B1" s="66"/>
      <c r="C1" s="261"/>
      <c r="D1" s="263" t="s">
        <v>1529</v>
      </c>
      <c r="E1" s="66"/>
      <c r="F1" s="263" t="s">
        <v>2038</v>
      </c>
      <c r="G1" s="314" t="s">
        <v>2039</v>
      </c>
    </row>
    <row r="2" spans="1:7">
      <c r="A2" s="72" t="str">
        <f>'Data Sheet'!$C$25</f>
        <v>Central Hudson Gas &amp; Electric</v>
      </c>
      <c r="B2" s="17"/>
      <c r="C2" s="81"/>
      <c r="D2" s="98" t="s">
        <v>1317</v>
      </c>
      <c r="E2" s="17"/>
      <c r="F2" s="98" t="s">
        <v>2041</v>
      </c>
      <c r="G2" s="83"/>
    </row>
    <row r="3" spans="1:7" ht="15" customHeight="1">
      <c r="A3" s="74"/>
      <c r="B3" s="77"/>
      <c r="C3" s="118"/>
      <c r="D3" s="105" t="s">
        <v>1318</v>
      </c>
      <c r="E3" s="77"/>
      <c r="F3" s="1081" t="str">
        <f>'Data Sheet'!$C$40</f>
        <v>4/15/2015</v>
      </c>
      <c r="G3" s="1161" t="str">
        <f>'Data Sheet'!$C$38</f>
        <v>12/31/14</v>
      </c>
    </row>
    <row r="4" spans="1:7" ht="15" customHeight="1">
      <c r="A4" s="380" t="s">
        <v>3983</v>
      </c>
      <c r="B4" s="69"/>
      <c r="C4" s="1084"/>
      <c r="D4" s="69"/>
      <c r="E4" s="69"/>
      <c r="F4" s="69"/>
      <c r="G4" s="70"/>
    </row>
    <row r="5" spans="1:7">
      <c r="A5" s="74"/>
      <c r="B5" s="77"/>
      <c r="C5" s="77" t="s">
        <v>3984</v>
      </c>
      <c r="D5" s="77"/>
      <c r="E5" s="77"/>
      <c r="F5" s="77"/>
      <c r="G5" s="76"/>
    </row>
    <row r="6" spans="1:7">
      <c r="A6" s="670" t="s">
        <v>2724</v>
      </c>
      <c r="B6" s="268" t="s">
        <v>3582</v>
      </c>
      <c r="C6" s="268"/>
      <c r="D6" s="268"/>
      <c r="E6" s="268"/>
      <c r="F6" s="268"/>
      <c r="G6" s="269"/>
    </row>
    <row r="7" spans="1:7">
      <c r="A7" s="670"/>
      <c r="B7" s="268" t="s">
        <v>3583</v>
      </c>
      <c r="C7" s="268"/>
      <c r="D7" s="268"/>
      <c r="E7" s="268"/>
      <c r="F7" s="268"/>
      <c r="G7" s="269"/>
    </row>
    <row r="8" spans="1:7">
      <c r="A8" s="670" t="s">
        <v>2641</v>
      </c>
      <c r="B8" s="268" t="s">
        <v>3584</v>
      </c>
      <c r="C8" s="268"/>
      <c r="D8" s="268"/>
      <c r="E8" s="268"/>
      <c r="F8" s="268"/>
      <c r="G8" s="269"/>
    </row>
    <row r="9" spans="1:7">
      <c r="A9" s="670"/>
      <c r="B9" s="268" t="s">
        <v>3585</v>
      </c>
      <c r="C9" s="268"/>
      <c r="D9" s="268"/>
      <c r="E9" s="268"/>
      <c r="F9" s="268"/>
      <c r="G9" s="269"/>
    </row>
    <row r="10" spans="1:7">
      <c r="A10" s="670" t="s">
        <v>2642</v>
      </c>
      <c r="B10" s="268" t="s">
        <v>3586</v>
      </c>
      <c r="C10" s="268"/>
      <c r="D10" s="268"/>
      <c r="E10" s="268"/>
      <c r="F10" s="268"/>
      <c r="G10" s="269"/>
    </row>
    <row r="11" spans="1:7">
      <c r="A11" s="670"/>
      <c r="B11" s="268" t="s">
        <v>3587</v>
      </c>
      <c r="C11" s="268"/>
      <c r="D11" s="268"/>
      <c r="E11" s="268"/>
      <c r="F11" s="268"/>
      <c r="G11" s="269"/>
    </row>
    <row r="12" spans="1:7">
      <c r="A12" s="670"/>
      <c r="B12" s="268" t="s">
        <v>3692</v>
      </c>
      <c r="C12" s="268"/>
      <c r="D12" s="268"/>
      <c r="E12" s="268"/>
      <c r="F12" s="268"/>
      <c r="G12" s="269"/>
    </row>
    <row r="13" spans="1:7">
      <c r="A13" s="670"/>
      <c r="B13" s="268" t="s">
        <v>3693</v>
      </c>
      <c r="C13" s="268"/>
      <c r="D13" s="268"/>
      <c r="E13" s="268"/>
      <c r="F13" s="268"/>
      <c r="G13" s="269"/>
    </row>
    <row r="14" spans="1:7">
      <c r="A14" s="670"/>
      <c r="B14" s="268" t="s">
        <v>3694</v>
      </c>
      <c r="C14" s="268"/>
      <c r="D14" s="268"/>
      <c r="E14" s="268"/>
      <c r="F14" s="268"/>
      <c r="G14" s="269"/>
    </row>
    <row r="15" spans="1:7">
      <c r="A15" s="670"/>
      <c r="B15" s="268" t="s">
        <v>3695</v>
      </c>
      <c r="C15" s="268"/>
      <c r="D15" s="268"/>
      <c r="E15" s="268"/>
      <c r="F15" s="268"/>
      <c r="G15" s="269"/>
    </row>
    <row r="16" spans="1:7">
      <c r="A16" s="670"/>
      <c r="B16" s="268" t="s">
        <v>3696</v>
      </c>
      <c r="C16" s="268"/>
      <c r="D16" s="268"/>
      <c r="E16" s="268"/>
      <c r="F16" s="268"/>
      <c r="G16" s="269"/>
    </row>
    <row r="17" spans="1:7">
      <c r="A17" s="670"/>
      <c r="B17" s="268" t="s">
        <v>3697</v>
      </c>
      <c r="C17" s="268"/>
      <c r="D17" s="268"/>
      <c r="E17" s="268"/>
      <c r="F17" s="268"/>
      <c r="G17" s="269"/>
    </row>
    <row r="18" spans="1:7">
      <c r="A18" s="670"/>
      <c r="B18" s="268" t="s">
        <v>3698</v>
      </c>
      <c r="C18" s="268"/>
      <c r="D18" s="268"/>
      <c r="E18" s="268"/>
      <c r="F18" s="268"/>
      <c r="G18" s="269"/>
    </row>
    <row r="19" spans="1:7">
      <c r="A19" s="670"/>
      <c r="B19" s="268" t="s">
        <v>3699</v>
      </c>
      <c r="C19" s="268"/>
      <c r="D19" s="268"/>
      <c r="E19" s="268"/>
      <c r="F19" s="268"/>
      <c r="G19" s="269"/>
    </row>
    <row r="20" spans="1:7">
      <c r="A20" s="670"/>
      <c r="B20" s="268" t="s">
        <v>3700</v>
      </c>
      <c r="C20" s="268"/>
      <c r="D20" s="268"/>
      <c r="E20" s="268"/>
      <c r="F20" s="268"/>
      <c r="G20" s="269"/>
    </row>
    <row r="21" spans="1:7">
      <c r="A21" s="670"/>
      <c r="B21" s="268" t="s">
        <v>3701</v>
      </c>
      <c r="C21" s="268"/>
      <c r="D21" s="268"/>
      <c r="E21" s="268"/>
      <c r="F21" s="268"/>
      <c r="G21" s="269"/>
    </row>
    <row r="22" spans="1:7">
      <c r="A22" s="670"/>
      <c r="B22" s="268" t="s">
        <v>3702</v>
      </c>
      <c r="C22" s="268"/>
      <c r="D22" s="268"/>
      <c r="E22" s="268"/>
      <c r="F22" s="268"/>
      <c r="G22" s="269"/>
    </row>
    <row r="23" spans="1:7">
      <c r="A23" s="670" t="s">
        <v>4185</v>
      </c>
      <c r="B23" s="268" t="s">
        <v>3703</v>
      </c>
      <c r="C23" s="268"/>
      <c r="D23" s="268"/>
      <c r="E23" s="268"/>
      <c r="F23" s="268"/>
      <c r="G23" s="269"/>
    </row>
    <row r="24" spans="1:7">
      <c r="A24" s="670"/>
      <c r="B24" s="268" t="s">
        <v>3704</v>
      </c>
      <c r="C24" s="268"/>
      <c r="D24" s="268"/>
      <c r="E24" s="268"/>
      <c r="F24" s="268"/>
      <c r="G24" s="269"/>
    </row>
    <row r="25" spans="1:7">
      <c r="A25" s="315"/>
      <c r="B25" s="316"/>
      <c r="C25" s="316" t="s">
        <v>3705</v>
      </c>
      <c r="D25" s="316"/>
      <c r="E25" s="316"/>
      <c r="F25" s="316"/>
      <c r="G25" s="317"/>
    </row>
    <row r="26" spans="1:7">
      <c r="A26" s="272"/>
      <c r="B26" s="98"/>
      <c r="C26" s="17"/>
      <c r="D26" s="98"/>
      <c r="E26" s="346" t="s">
        <v>3624</v>
      </c>
      <c r="F26" s="346" t="s">
        <v>3624</v>
      </c>
      <c r="G26" s="83"/>
    </row>
    <row r="27" spans="1:7">
      <c r="A27" s="272"/>
      <c r="B27" s="98"/>
      <c r="C27" s="17"/>
      <c r="D27" s="346" t="s">
        <v>3706</v>
      </c>
      <c r="E27" s="346" t="s">
        <v>3707</v>
      </c>
      <c r="F27" s="346" t="s">
        <v>3708</v>
      </c>
      <c r="G27" s="83"/>
    </row>
    <row r="28" spans="1:7">
      <c r="A28" s="272" t="s">
        <v>2218</v>
      </c>
      <c r="B28" s="98"/>
      <c r="C28" s="347" t="s">
        <v>3709</v>
      </c>
      <c r="D28" s="346" t="s">
        <v>3710</v>
      </c>
      <c r="E28" s="346" t="s">
        <v>1</v>
      </c>
      <c r="F28" s="346" t="s">
        <v>1</v>
      </c>
      <c r="G28" s="271" t="s">
        <v>2657</v>
      </c>
    </row>
    <row r="29" spans="1:7">
      <c r="A29" s="272" t="s">
        <v>1967</v>
      </c>
      <c r="B29" s="98"/>
      <c r="C29" s="17"/>
      <c r="D29" s="346" t="s">
        <v>3711</v>
      </c>
      <c r="E29" s="346" t="s">
        <v>3712</v>
      </c>
      <c r="F29" s="346" t="s">
        <v>3713</v>
      </c>
      <c r="G29" s="83"/>
    </row>
    <row r="30" spans="1:7">
      <c r="A30" s="273"/>
      <c r="B30" s="105"/>
      <c r="C30" s="800" t="s">
        <v>3423</v>
      </c>
      <c r="D30" s="398" t="s">
        <v>3424</v>
      </c>
      <c r="E30" s="398" t="s">
        <v>3425</v>
      </c>
      <c r="F30" s="398" t="s">
        <v>3426</v>
      </c>
      <c r="G30" s="274" t="s">
        <v>2672</v>
      </c>
    </row>
    <row r="31" spans="1:7">
      <c r="A31" s="671">
        <v>1</v>
      </c>
      <c r="B31" s="276"/>
      <c r="C31" s="316" t="s">
        <v>3714</v>
      </c>
      <c r="D31" s="365"/>
      <c r="E31" s="365"/>
      <c r="F31" s="365"/>
      <c r="G31" s="318">
        <f t="shared" ref="G31:G40" si="0">SUM(D31:F31)</f>
        <v>0</v>
      </c>
    </row>
    <row r="32" spans="1:7">
      <c r="A32" s="671">
        <v>2</v>
      </c>
      <c r="B32" s="276"/>
      <c r="C32" s="316" t="s">
        <v>3715</v>
      </c>
      <c r="D32" s="369"/>
      <c r="E32" s="369"/>
      <c r="F32" s="369"/>
      <c r="G32" s="321">
        <f t="shared" si="0"/>
        <v>0</v>
      </c>
    </row>
    <row r="33" spans="1:7">
      <c r="A33" s="671">
        <v>3</v>
      </c>
      <c r="B33" s="276"/>
      <c r="C33" s="316" t="s">
        <v>3716</v>
      </c>
      <c r="D33" s="369"/>
      <c r="E33" s="369"/>
      <c r="F33" s="369"/>
      <c r="G33" s="321">
        <f t="shared" si="0"/>
        <v>0</v>
      </c>
    </row>
    <row r="34" spans="1:7">
      <c r="A34" s="671">
        <v>4</v>
      </c>
      <c r="B34" s="276"/>
      <c r="C34" s="316" t="s">
        <v>3717</v>
      </c>
      <c r="D34" s="369">
        <v>785084</v>
      </c>
      <c r="E34" s="369"/>
      <c r="F34" s="369"/>
      <c r="G34" s="321">
        <f t="shared" si="0"/>
        <v>785084</v>
      </c>
    </row>
    <row r="35" spans="1:7">
      <c r="A35" s="671">
        <v>5</v>
      </c>
      <c r="B35" s="276"/>
      <c r="C35" s="316" t="s">
        <v>3718</v>
      </c>
      <c r="D35" s="369"/>
      <c r="E35" s="369"/>
      <c r="F35" s="369"/>
      <c r="G35" s="321">
        <f t="shared" si="0"/>
        <v>0</v>
      </c>
    </row>
    <row r="36" spans="1:7">
      <c r="A36" s="671">
        <v>6</v>
      </c>
      <c r="B36" s="276"/>
      <c r="C36" s="316" t="s">
        <v>3719</v>
      </c>
      <c r="D36" s="369">
        <v>110698</v>
      </c>
      <c r="E36" s="369"/>
      <c r="F36" s="369"/>
      <c r="G36" s="321">
        <f t="shared" si="0"/>
        <v>110698</v>
      </c>
    </row>
    <row r="37" spans="1:7">
      <c r="A37" s="671">
        <v>7</v>
      </c>
      <c r="B37" s="276"/>
      <c r="C37" s="316" t="s">
        <v>3720</v>
      </c>
      <c r="D37" s="369">
        <v>5909991</v>
      </c>
      <c r="E37" s="369">
        <v>69036</v>
      </c>
      <c r="F37" s="369"/>
      <c r="G37" s="321">
        <f t="shared" si="0"/>
        <v>5979027</v>
      </c>
    </row>
    <row r="38" spans="1:7">
      <c r="A38" s="671">
        <v>8</v>
      </c>
      <c r="B38" s="276"/>
      <c r="C38" s="316" t="s">
        <v>3721</v>
      </c>
      <c r="D38" s="369">
        <v>20036982</v>
      </c>
      <c r="E38" s="369"/>
      <c r="F38" s="369"/>
      <c r="G38" s="321">
        <f t="shared" si="0"/>
        <v>20036982</v>
      </c>
    </row>
    <row r="39" spans="1:7">
      <c r="A39" s="671">
        <v>9</v>
      </c>
      <c r="B39" s="276"/>
      <c r="C39" s="316" t="s">
        <v>3722</v>
      </c>
      <c r="D39" s="369">
        <v>51819</v>
      </c>
      <c r="E39" s="369"/>
      <c r="F39" s="369"/>
      <c r="G39" s="321">
        <f t="shared" si="0"/>
        <v>51819</v>
      </c>
    </row>
    <row r="40" spans="1:7">
      <c r="A40" s="671">
        <v>10</v>
      </c>
      <c r="B40" s="276"/>
      <c r="C40" s="316" t="s">
        <v>3723</v>
      </c>
      <c r="D40" s="369">
        <v>4255357</v>
      </c>
      <c r="E40" s="369"/>
      <c r="F40" s="369">
        <v>2624803</v>
      </c>
      <c r="G40" s="321">
        <f t="shared" si="0"/>
        <v>6880160</v>
      </c>
    </row>
    <row r="41" spans="1:7" ht="15.75" thickBot="1">
      <c r="A41" s="671">
        <v>11</v>
      </c>
      <c r="B41" s="276"/>
      <c r="C41" s="803" t="s">
        <v>209</v>
      </c>
      <c r="D41" s="672">
        <f>SUM(D31:D40)</f>
        <v>31149931</v>
      </c>
      <c r="E41" s="672">
        <f>SUM(E31:E40)</f>
        <v>69036</v>
      </c>
      <c r="F41" s="672">
        <f>SUM(F31:F40)</f>
        <v>2624803</v>
      </c>
      <c r="G41" s="673">
        <f>SUM(G31:G40)</f>
        <v>33843770</v>
      </c>
    </row>
    <row r="42" spans="1:7" ht="15.75" thickTop="1">
      <c r="A42" s="149" t="s">
        <v>3724</v>
      </c>
      <c r="B42" s="75"/>
      <c r="C42" s="75"/>
      <c r="D42" s="75"/>
      <c r="E42" s="75"/>
      <c r="F42" s="75"/>
      <c r="G42" s="533"/>
    </row>
    <row r="43" spans="1:7">
      <c r="A43" s="72"/>
      <c r="B43" s="17"/>
      <c r="C43" s="17"/>
      <c r="D43" s="17"/>
      <c r="E43" s="17"/>
      <c r="F43" s="17"/>
      <c r="G43" s="73"/>
    </row>
    <row r="44" spans="1:7">
      <c r="A44" s="72"/>
      <c r="B44" s="17"/>
      <c r="C44" s="17"/>
      <c r="D44" s="17"/>
      <c r="E44" s="17"/>
      <c r="F44" s="17"/>
      <c r="G44" s="73"/>
    </row>
    <row r="45" spans="1:7">
      <c r="A45" s="72"/>
      <c r="B45" s="17"/>
      <c r="C45" s="17"/>
      <c r="D45" s="17"/>
      <c r="E45" s="17"/>
      <c r="F45" s="17"/>
      <c r="G45" s="73"/>
    </row>
    <row r="46" spans="1:7">
      <c r="A46" s="72"/>
      <c r="B46" s="17"/>
      <c r="C46" s="17"/>
      <c r="D46" s="17"/>
      <c r="E46" s="17"/>
      <c r="F46" s="17"/>
      <c r="G46" s="73"/>
    </row>
    <row r="47" spans="1:7">
      <c r="A47" s="72"/>
      <c r="B47" s="17"/>
      <c r="C47" s="17"/>
      <c r="D47" s="17"/>
      <c r="E47" s="17"/>
      <c r="F47" s="17"/>
      <c r="G47" s="73"/>
    </row>
    <row r="48" spans="1:7">
      <c r="A48" s="72"/>
      <c r="B48" s="17"/>
      <c r="C48" s="17"/>
      <c r="D48" s="17"/>
      <c r="E48" s="17"/>
      <c r="F48" s="17"/>
      <c r="G48" s="73"/>
    </row>
    <row r="49" spans="1:7">
      <c r="A49" s="72"/>
      <c r="B49" s="17"/>
      <c r="C49" s="17"/>
      <c r="D49" s="17"/>
      <c r="E49" s="17"/>
      <c r="F49" s="17"/>
      <c r="G49" s="73"/>
    </row>
    <row r="50" spans="1:7">
      <c r="A50" s="72"/>
      <c r="B50" s="17"/>
      <c r="C50" s="17"/>
      <c r="D50" s="17"/>
      <c r="E50" s="17"/>
      <c r="F50" s="17"/>
      <c r="G50" s="73"/>
    </row>
    <row r="51" spans="1:7">
      <c r="A51" s="72"/>
      <c r="B51" s="17"/>
      <c r="C51" s="17"/>
      <c r="D51" s="17"/>
      <c r="E51" s="17"/>
      <c r="F51" s="17"/>
      <c r="G51" s="73"/>
    </row>
    <row r="52" spans="1:7">
      <c r="A52" s="72"/>
      <c r="B52" s="17"/>
      <c r="C52" s="17"/>
      <c r="D52" s="17"/>
      <c r="E52" s="17"/>
      <c r="F52" s="17"/>
      <c r="G52" s="73"/>
    </row>
    <row r="53" spans="1:7">
      <c r="A53" s="72"/>
      <c r="B53" s="17"/>
      <c r="C53" s="17"/>
      <c r="D53" s="17"/>
      <c r="E53" s="17"/>
      <c r="F53" s="17"/>
      <c r="G53" s="73"/>
    </row>
    <row r="54" spans="1:7">
      <c r="A54" s="72"/>
      <c r="B54" s="17"/>
      <c r="C54" s="17"/>
      <c r="D54" s="17"/>
      <c r="E54" s="17"/>
      <c r="F54" s="17"/>
      <c r="G54" s="73"/>
    </row>
    <row r="55" spans="1:7" ht="15.75" thickBot="1">
      <c r="A55" s="112"/>
      <c r="B55" s="113"/>
      <c r="C55" s="113"/>
      <c r="D55" s="113"/>
      <c r="E55" s="113"/>
      <c r="F55" s="113"/>
      <c r="G55" s="114"/>
    </row>
    <row r="56" spans="1:7">
      <c r="A56" s="17"/>
      <c r="B56" s="17"/>
      <c r="C56" s="17"/>
      <c r="D56" s="17"/>
      <c r="E56" s="17"/>
      <c r="F56" s="17"/>
      <c r="G56" s="17"/>
    </row>
    <row r="57" spans="1:7">
      <c r="A57" s="1158" t="s">
        <v>3725</v>
      </c>
      <c r="B57" s="69"/>
      <c r="C57" s="69"/>
      <c r="D57" s="1083"/>
      <c r="E57" s="69"/>
      <c r="F57" s="69"/>
      <c r="G57" s="69"/>
    </row>
    <row r="58" spans="1:7">
      <c r="A58" s="69" t="s">
        <v>3726</v>
      </c>
      <c r="B58" s="1084"/>
      <c r="C58" s="1084"/>
      <c r="D58" s="69"/>
      <c r="E58" s="69"/>
      <c r="F58" s="69"/>
      <c r="G58" s="69"/>
    </row>
  </sheetData>
  <customSheetViews>
    <customSheetView guid="{98C50475-4C04-4614-833E-ABC6EEFF4E8E}"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1"/>
      <headerFooter alignWithMargins="0"/>
    </customSheetView>
    <customSheetView guid="{C6EFCE4C-D5CB-4C1D-A286-0DC52BE770F9}"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2"/>
      <headerFooter alignWithMargins="0"/>
    </customSheetView>
    <customSheetView guid="{4BC658A1-0B43-4474-B09F-01138A2D4649}"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3"/>
      <headerFooter alignWithMargins="0"/>
    </customSheetView>
    <customSheetView guid="{615B5AE4-EF39-45E8-9166-92037A1A48C3}"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4"/>
      <headerFooter alignWithMargins="0"/>
    </customSheetView>
    <customSheetView guid="{5615FF12-3AD0-401B-9520-85684B49B8C2}"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5"/>
      <headerFooter alignWithMargins="0"/>
    </customSheetView>
    <customSheetView guid="{770BB473-BE5C-4268-9ADA-B2B104B49C99}"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6"/>
      <headerFooter alignWithMargins="0"/>
    </customSheetView>
    <customSheetView guid="{2DCD765F-7FFB-4119-8ABA-95F832C93250}" scale="60" colorId="22" showPageBreaks="1" fitToPage="1" view="pageBreakPreview">
      <selection activeCell="C3" sqref="C3"/>
      <pageMargins left="0.25" right="0.25" top="0.25" bottom="0.25" header="0" footer="0"/>
      <printOptions horizontalCentered="1" verticalCentered="1"/>
      <pageSetup scale="83" orientation="portrait" horizontalDpi="300" verticalDpi="300" r:id="rId7"/>
      <headerFooter alignWithMargins="0"/>
    </customSheetView>
    <customSheetView guid="{9A54DEF0-DEC4-4137-89B1-509D03916E27}" scale="60" colorId="22" showPageBreaks="1" fitToPage="1" view="pageBreakPreview">
      <selection activeCell="E41" sqref="E41"/>
      <pageMargins left="0.25" right="0.25" top="0.25" bottom="0.25" header="0" footer="0"/>
      <printOptions horizontalCentered="1" verticalCentered="1"/>
      <pageSetup scale="83" orientation="portrait" r:id="rId8"/>
      <headerFooter alignWithMargins="0"/>
    </customSheetView>
    <customSheetView guid="{3F1C1F7F-1627-415A-A980-D9471073F5DE}" scale="60" colorId="22" showPageBreaks="1" fitToPage="1" view="pageBreakPreview">
      <selection activeCell="E41" sqref="E41"/>
      <pageMargins left="0.25" right="0.25" top="0.25" bottom="0.25" header="0" footer="0"/>
      <printOptions horizontalCentered="1" verticalCentered="1"/>
      <pageSetup scale="83" orientation="portrait" r:id="rId9"/>
      <headerFooter alignWithMargins="0"/>
    </customSheetView>
    <customSheetView guid="{139C5046-2F46-48F5-A0B9-76AEA7D78668}" scale="60" colorId="22" showPageBreaks="1" fitToPage="1" view="pageBreakPreview">
      <selection activeCell="E41" sqref="E41"/>
      <pageMargins left="0.25" right="0.25" top="0.25" bottom="0.25" header="0" footer="0"/>
      <printOptions horizontalCentered="1" verticalCentered="1"/>
      <pageSetup scale="83" orientation="portrait" r:id="rId10"/>
      <headerFooter alignWithMargins="0"/>
    </customSheetView>
    <customSheetView guid="{B81AA01E-C0DE-4A87-A251-E1F5DB0B073A}" scale="60" colorId="22" showPageBreaks="1" fitToPage="1" view="pageBreakPreview">
      <selection activeCell="E41" sqref="E41"/>
      <pageMargins left="0.25" right="0.25" top="0.25" bottom="0.25" header="0" footer="0"/>
      <printOptions horizontalCentered="1" verticalCentered="1"/>
      <pageSetup scale="83" orientation="portrait" r:id="rId11"/>
      <headerFooter alignWithMargins="0"/>
    </customSheetView>
  </customSheetViews>
  <printOptions horizontalCentered="1" verticalCentered="1"/>
  <pageMargins left="0.25" right="0.25" top="0.25" bottom="0.25" header="0" footer="0"/>
  <pageSetup scale="83" orientation="portrait" horizontalDpi="300" verticalDpi="300" r:id="rId1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101"/>
  <sheetViews>
    <sheetView defaultGridColor="0" colorId="22" zoomScale="85" zoomScaleNormal="85" workbookViewId="0">
      <selection activeCell="C26" sqref="C26"/>
    </sheetView>
  </sheetViews>
  <sheetFormatPr defaultColWidth="9.6640625" defaultRowHeight="15"/>
  <cols>
    <col min="1" max="1" width="5.6640625" customWidth="1"/>
    <col min="2" max="2" width="7.6640625" customWidth="1"/>
    <col min="3" max="3" width="20.6640625" customWidth="1"/>
    <col min="4" max="4" width="11.33203125" customWidth="1"/>
    <col min="5" max="5" width="10.6640625" customWidth="1"/>
    <col min="6" max="6" width="14.88671875" customWidth="1"/>
    <col min="7" max="7" width="14.6640625" customWidth="1"/>
  </cols>
  <sheetData>
    <row r="1" spans="1:8">
      <c r="A1" s="29" t="s">
        <v>2506</v>
      </c>
      <c r="B1" s="1086"/>
      <c r="C1" s="1087"/>
      <c r="D1" s="66" t="s">
        <v>1529</v>
      </c>
      <c r="E1" s="1087"/>
      <c r="F1" s="66" t="s">
        <v>2038</v>
      </c>
      <c r="G1" s="263" t="s">
        <v>2039</v>
      </c>
      <c r="H1" s="1143"/>
    </row>
    <row r="2" spans="1:8">
      <c r="A2" s="72" t="str">
        <f>'Data Sheet'!$C$25</f>
        <v>Central Hudson Gas &amp; Electric</v>
      </c>
      <c r="B2" s="17"/>
      <c r="C2" s="1092"/>
      <c r="D2" s="17" t="s">
        <v>1317</v>
      </c>
      <c r="E2" s="1092"/>
      <c r="F2" s="17" t="s">
        <v>2041</v>
      </c>
      <c r="G2" s="98"/>
      <c r="H2" s="73"/>
    </row>
    <row r="3" spans="1:8" ht="15" customHeight="1">
      <c r="A3" s="72"/>
      <c r="B3" s="17"/>
      <c r="C3" s="1092"/>
      <c r="D3" s="17" t="s">
        <v>1318</v>
      </c>
      <c r="E3" s="81"/>
      <c r="F3" s="1102" t="str">
        <f>'Data Sheet'!$C$40</f>
        <v>4/15/2015</v>
      </c>
      <c r="G3" s="1082" t="str">
        <f>'Data Sheet'!$C$38</f>
        <v>12/31/14</v>
      </c>
      <c r="H3" s="73"/>
    </row>
    <row r="4" spans="1:8" ht="15" customHeight="1">
      <c r="A4" s="413" t="s">
        <v>3727</v>
      </c>
      <c r="B4" s="414"/>
      <c r="C4" s="414"/>
      <c r="D4" s="414"/>
      <c r="E4" s="414"/>
      <c r="F4" s="414"/>
      <c r="G4" s="414"/>
      <c r="H4" s="415"/>
    </row>
    <row r="5" spans="1:8">
      <c r="A5" s="264" t="s">
        <v>3728</v>
      </c>
      <c r="B5" s="265"/>
      <c r="C5" s="265"/>
      <c r="D5" s="265"/>
      <c r="E5" s="265"/>
      <c r="F5" s="265"/>
      <c r="G5" s="265"/>
      <c r="H5" s="266"/>
    </row>
    <row r="6" spans="1:8">
      <c r="A6" s="272"/>
      <c r="B6" s="98"/>
      <c r="C6" s="346" t="s">
        <v>3729</v>
      </c>
      <c r="D6" s="346" t="s">
        <v>3730</v>
      </c>
      <c r="E6" s="98"/>
      <c r="F6" s="346" t="s">
        <v>3731</v>
      </c>
      <c r="G6" s="98"/>
      <c r="H6" s="271" t="s">
        <v>4056</v>
      </c>
    </row>
    <row r="7" spans="1:8">
      <c r="A7" s="272"/>
      <c r="B7" s="346" t="s">
        <v>213</v>
      </c>
      <c r="C7" s="346" t="s">
        <v>3732</v>
      </c>
      <c r="D7" s="346" t="s">
        <v>3733</v>
      </c>
      <c r="E7" s="346" t="s">
        <v>2179</v>
      </c>
      <c r="F7" s="346" t="s">
        <v>2180</v>
      </c>
      <c r="G7" s="346" t="s">
        <v>2181</v>
      </c>
      <c r="H7" s="271" t="s">
        <v>2182</v>
      </c>
    </row>
    <row r="8" spans="1:8">
      <c r="A8" s="272" t="s">
        <v>1964</v>
      </c>
      <c r="B8" s="346" t="s">
        <v>1967</v>
      </c>
      <c r="C8" s="346" t="s">
        <v>2183</v>
      </c>
      <c r="D8" s="346" t="s">
        <v>2184</v>
      </c>
      <c r="E8" s="346" t="s">
        <v>2185</v>
      </c>
      <c r="F8" s="346" t="s">
        <v>2185</v>
      </c>
      <c r="G8" s="346" t="s">
        <v>2186</v>
      </c>
      <c r="H8" s="271" t="s">
        <v>2184</v>
      </c>
    </row>
    <row r="9" spans="1:8">
      <c r="A9" s="273" t="s">
        <v>1967</v>
      </c>
      <c r="B9" s="398" t="s">
        <v>3423</v>
      </c>
      <c r="C9" s="398" t="s">
        <v>3424</v>
      </c>
      <c r="D9" s="398" t="s">
        <v>3425</v>
      </c>
      <c r="E9" s="398" t="s">
        <v>3426</v>
      </c>
      <c r="F9" s="398" t="s">
        <v>2672</v>
      </c>
      <c r="G9" s="398" t="s">
        <v>2673</v>
      </c>
      <c r="H9" s="274" t="s">
        <v>2674</v>
      </c>
    </row>
    <row r="10" spans="1:8">
      <c r="A10" s="272">
        <v>12</v>
      </c>
      <c r="B10" s="1888">
        <v>331</v>
      </c>
      <c r="C10" s="1889">
        <v>2714.2269999999999</v>
      </c>
      <c r="D10" s="1890">
        <v>65</v>
      </c>
      <c r="E10" s="1891">
        <v>-0.45</v>
      </c>
      <c r="F10" s="1891">
        <v>2.23E-2</v>
      </c>
      <c r="G10" s="1892" t="s">
        <v>5087</v>
      </c>
      <c r="H10" s="1893">
        <v>44.91</v>
      </c>
    </row>
    <row r="11" spans="1:8">
      <c r="A11" s="272">
        <v>13</v>
      </c>
      <c r="B11" s="1894">
        <v>332</v>
      </c>
      <c r="C11" s="1895">
        <v>22544.419000000002</v>
      </c>
      <c r="D11" s="1890">
        <v>75</v>
      </c>
      <c r="E11" s="1891">
        <v>-0.6</v>
      </c>
      <c r="F11" s="1891">
        <v>2.1299999999999999E-2</v>
      </c>
      <c r="G11" s="1892" t="s">
        <v>5088</v>
      </c>
      <c r="H11" s="1893">
        <v>58.06</v>
      </c>
    </row>
    <row r="12" spans="1:8">
      <c r="A12" s="272">
        <v>14</v>
      </c>
      <c r="B12" s="1894">
        <v>333</v>
      </c>
      <c r="C12" s="1895">
        <v>6625.0119999999997</v>
      </c>
      <c r="D12" s="1890">
        <v>60</v>
      </c>
      <c r="E12" s="1891">
        <v>-0.7</v>
      </c>
      <c r="F12" s="1891">
        <v>2.8400000000000002E-2</v>
      </c>
      <c r="G12" s="1892" t="s">
        <v>5089</v>
      </c>
      <c r="H12" s="1893">
        <v>37.450000000000003</v>
      </c>
    </row>
    <row r="13" spans="1:8">
      <c r="A13" s="272">
        <v>15</v>
      </c>
      <c r="B13" s="1894">
        <v>334</v>
      </c>
      <c r="C13" s="1895">
        <v>1666.0630000000001</v>
      </c>
      <c r="D13" s="1895">
        <v>55</v>
      </c>
      <c r="E13" s="1891">
        <v>-0.7</v>
      </c>
      <c r="F13" s="1891">
        <v>3.09E-2</v>
      </c>
      <c r="G13" s="1896" t="s">
        <v>5090</v>
      </c>
      <c r="H13" s="1893">
        <v>40.97</v>
      </c>
    </row>
    <row r="14" spans="1:8">
      <c r="A14" s="272">
        <v>16</v>
      </c>
      <c r="B14" s="1894">
        <v>335</v>
      </c>
      <c r="C14" s="1895">
        <v>141.00800000000001</v>
      </c>
      <c r="D14" s="1890">
        <v>45</v>
      </c>
      <c r="E14" s="1891">
        <v>-0.4</v>
      </c>
      <c r="F14" s="1891">
        <v>3.1099999999999999E-2</v>
      </c>
      <c r="G14" s="1892" t="s">
        <v>5091</v>
      </c>
      <c r="H14" s="1893">
        <v>20.63</v>
      </c>
    </row>
    <row r="15" spans="1:8">
      <c r="A15" s="272">
        <v>17</v>
      </c>
      <c r="B15" s="1894">
        <v>341</v>
      </c>
      <c r="C15" s="1895">
        <v>414.09699999999998</v>
      </c>
      <c r="D15" s="1890">
        <v>40</v>
      </c>
      <c r="E15" s="1891">
        <v>-0.05</v>
      </c>
      <c r="F15" s="1891">
        <v>2.6200000000000001E-2</v>
      </c>
      <c r="G15" s="1892" t="s">
        <v>5092</v>
      </c>
      <c r="H15" s="1893">
        <v>9.69</v>
      </c>
    </row>
    <row r="16" spans="1:8">
      <c r="A16" s="272">
        <v>18</v>
      </c>
      <c r="B16" s="1894">
        <v>342</v>
      </c>
      <c r="C16" s="1895">
        <v>553.91300000000001</v>
      </c>
      <c r="D16" s="1890">
        <v>35</v>
      </c>
      <c r="E16" s="1891">
        <v>-0.2</v>
      </c>
      <c r="F16" s="1891">
        <v>3.4299999999999997E-2</v>
      </c>
      <c r="G16" s="1892" t="s">
        <v>5093</v>
      </c>
      <c r="H16" s="1893">
        <v>12.34</v>
      </c>
    </row>
    <row r="17" spans="1:8">
      <c r="A17" s="272">
        <v>19</v>
      </c>
      <c r="B17" s="1894">
        <v>343</v>
      </c>
      <c r="C17" s="1895">
        <v>1438.692</v>
      </c>
      <c r="D17" s="1890">
        <v>25</v>
      </c>
      <c r="E17" s="1891">
        <v>-0.05</v>
      </c>
      <c r="F17" s="1891">
        <v>4.2000000000000003E-2</v>
      </c>
      <c r="G17" s="1892" t="s">
        <v>5089</v>
      </c>
      <c r="H17" s="1893">
        <v>14.25</v>
      </c>
    </row>
    <row r="18" spans="1:8">
      <c r="A18" s="272">
        <v>20</v>
      </c>
      <c r="B18" s="1894">
        <v>344</v>
      </c>
      <c r="C18" s="1895">
        <v>872.35500000000002</v>
      </c>
      <c r="D18" s="1890">
        <v>40</v>
      </c>
      <c r="E18" s="1891">
        <v>-0.2</v>
      </c>
      <c r="F18" s="1891">
        <v>0.03</v>
      </c>
      <c r="G18" s="1892" t="s">
        <v>5092</v>
      </c>
      <c r="H18" s="1893">
        <v>11.37</v>
      </c>
    </row>
    <row r="19" spans="1:8">
      <c r="A19" s="272">
        <v>21</v>
      </c>
      <c r="B19" s="1894">
        <v>345</v>
      </c>
      <c r="C19" s="1895">
        <v>488.51499999999999</v>
      </c>
      <c r="D19" s="1890">
        <v>35</v>
      </c>
      <c r="E19" s="1891">
        <v>-0.25</v>
      </c>
      <c r="F19" s="1891">
        <v>3.5700000000000003E-2</v>
      </c>
      <c r="G19" s="1892" t="s">
        <v>5094</v>
      </c>
      <c r="H19" s="1893">
        <v>18.809999999999999</v>
      </c>
    </row>
    <row r="20" spans="1:8">
      <c r="A20" s="272">
        <v>22</v>
      </c>
      <c r="B20" s="1894">
        <v>346</v>
      </c>
      <c r="C20" s="1895">
        <v>43</v>
      </c>
      <c r="D20" s="1890">
        <v>30</v>
      </c>
      <c r="E20" s="1891">
        <v>0</v>
      </c>
      <c r="F20" s="1891">
        <v>3.3300000000000003E-2</v>
      </c>
      <c r="G20" s="1892" t="s">
        <v>5094</v>
      </c>
      <c r="H20" s="1893">
        <v>16.32</v>
      </c>
    </row>
    <row r="21" spans="1:8">
      <c r="A21" s="272">
        <v>23</v>
      </c>
      <c r="B21" s="1894"/>
      <c r="C21" s="1895"/>
      <c r="D21" s="1895"/>
      <c r="E21" s="1891"/>
      <c r="F21" s="1891"/>
      <c r="G21" s="1896"/>
      <c r="H21" s="1893"/>
    </row>
    <row r="22" spans="1:8">
      <c r="A22" s="272">
        <v>24</v>
      </c>
      <c r="B22" s="1897" t="s">
        <v>1350</v>
      </c>
      <c r="C22" s="1895">
        <v>37501.301000000007</v>
      </c>
      <c r="D22" s="1890"/>
      <c r="E22" s="1891"/>
      <c r="F22" s="1891"/>
      <c r="G22" s="1892"/>
      <c r="H22" s="1893"/>
    </row>
    <row r="23" spans="1:8">
      <c r="A23" s="272">
        <v>25</v>
      </c>
      <c r="B23" s="1897"/>
      <c r="C23" s="1895"/>
      <c r="D23" s="1890"/>
      <c r="E23" s="1891"/>
      <c r="F23" s="1891"/>
      <c r="G23" s="1892"/>
      <c r="H23" s="1893"/>
    </row>
    <row r="24" spans="1:8">
      <c r="A24" s="272">
        <v>26</v>
      </c>
      <c r="B24" s="1894">
        <v>352</v>
      </c>
      <c r="C24" s="1895">
        <v>6074.7380000000003</v>
      </c>
      <c r="D24" s="1890">
        <v>65</v>
      </c>
      <c r="E24" s="1891">
        <v>-0.3</v>
      </c>
      <c r="F24" s="1891">
        <v>0.02</v>
      </c>
      <c r="G24" s="1892" t="s">
        <v>5087</v>
      </c>
      <c r="H24" s="1893">
        <v>41.76</v>
      </c>
    </row>
    <row r="25" spans="1:8">
      <c r="A25" s="272">
        <v>27</v>
      </c>
      <c r="B25" s="1894" t="s">
        <v>5095</v>
      </c>
      <c r="C25" s="1895">
        <v>104737.35649999999</v>
      </c>
      <c r="D25" s="1890">
        <v>52</v>
      </c>
      <c r="E25" s="1891">
        <v>-0.1</v>
      </c>
      <c r="F25" s="1891">
        <v>2.1100000000000001E-2</v>
      </c>
      <c r="G25" s="1892" t="s">
        <v>5096</v>
      </c>
      <c r="H25" s="1893">
        <v>44.33</v>
      </c>
    </row>
    <row r="26" spans="1:8">
      <c r="A26" s="272">
        <v>28</v>
      </c>
      <c r="B26" s="1894" t="s">
        <v>5097</v>
      </c>
      <c r="C26" s="1895">
        <v>3206.95</v>
      </c>
      <c r="D26" s="1890">
        <v>28</v>
      </c>
      <c r="E26" s="1891">
        <v>-0.1</v>
      </c>
      <c r="F26" s="1891">
        <v>3.9300000000000002E-2</v>
      </c>
      <c r="G26" s="1892" t="s">
        <v>5098</v>
      </c>
      <c r="H26" s="1893">
        <v>14.97</v>
      </c>
    </row>
    <row r="27" spans="1:8">
      <c r="A27" s="272">
        <v>29</v>
      </c>
      <c r="B27" s="1894">
        <v>361</v>
      </c>
      <c r="C27" s="1895">
        <v>15522.694</v>
      </c>
      <c r="D27" s="1890">
        <v>80</v>
      </c>
      <c r="E27" s="1891">
        <v>-0.25</v>
      </c>
      <c r="F27" s="1891">
        <v>1.5599999999999999E-2</v>
      </c>
      <c r="G27" s="1892" t="s">
        <v>5087</v>
      </c>
      <c r="H27" s="1893">
        <v>68.92</v>
      </c>
    </row>
    <row r="28" spans="1:8">
      <c r="A28" s="272">
        <v>30</v>
      </c>
      <c r="B28" s="1894" t="s">
        <v>5099</v>
      </c>
      <c r="C28" s="1895">
        <v>135204.592</v>
      </c>
      <c r="D28" s="1890">
        <v>55</v>
      </c>
      <c r="E28" s="1891">
        <v>-0.2</v>
      </c>
      <c r="F28" s="1891">
        <v>2.18E-2</v>
      </c>
      <c r="G28" s="1892" t="s">
        <v>5100</v>
      </c>
      <c r="H28" s="1893">
        <v>46.91</v>
      </c>
    </row>
    <row r="29" spans="1:8">
      <c r="A29" s="272">
        <v>31</v>
      </c>
      <c r="B29" s="1894" t="s">
        <v>5101</v>
      </c>
      <c r="C29" s="1895">
        <v>2196.4765000000002</v>
      </c>
      <c r="D29" s="1895">
        <v>30</v>
      </c>
      <c r="E29" s="1891">
        <v>-0.15</v>
      </c>
      <c r="F29" s="1891">
        <v>3.8300000000000001E-2</v>
      </c>
      <c r="G29" s="1896" t="s">
        <v>5102</v>
      </c>
      <c r="H29" s="1893">
        <v>19.82</v>
      </c>
    </row>
    <row r="30" spans="1:8">
      <c r="A30" s="272">
        <v>32</v>
      </c>
      <c r="B30" s="1894"/>
      <c r="C30" s="1895"/>
      <c r="D30" s="1890"/>
      <c r="E30" s="1891"/>
      <c r="F30" s="1891"/>
      <c r="G30" s="1892"/>
      <c r="H30" s="1893"/>
    </row>
    <row r="31" spans="1:8">
      <c r="A31" s="272">
        <v>33</v>
      </c>
      <c r="B31" s="1897" t="s">
        <v>1350</v>
      </c>
      <c r="C31" s="1895">
        <v>266942.80699999997</v>
      </c>
      <c r="D31" s="1890"/>
      <c r="E31" s="1891"/>
      <c r="F31" s="1891"/>
      <c r="G31" s="1892"/>
      <c r="H31" s="1893"/>
    </row>
    <row r="32" spans="1:8">
      <c r="A32" s="272">
        <v>34</v>
      </c>
      <c r="B32" s="1894"/>
      <c r="C32" s="1895"/>
      <c r="D32" s="1890"/>
      <c r="E32" s="1891"/>
      <c r="F32" s="1891"/>
      <c r="G32" s="1892"/>
      <c r="H32" s="1893"/>
    </row>
    <row r="33" spans="1:8">
      <c r="A33" s="272">
        <v>35</v>
      </c>
      <c r="B33" s="1894" t="s">
        <v>5103</v>
      </c>
      <c r="C33" s="1895">
        <v>21028.844000000001</v>
      </c>
      <c r="D33" s="1890">
        <v>70</v>
      </c>
      <c r="E33" s="1891">
        <v>0</v>
      </c>
      <c r="F33" s="1891">
        <v>1.43E-2</v>
      </c>
      <c r="G33" s="1892" t="s">
        <v>5087</v>
      </c>
      <c r="H33" s="1893">
        <v>55.37</v>
      </c>
    </row>
    <row r="34" spans="1:8">
      <c r="A34" s="272">
        <v>36</v>
      </c>
      <c r="B34" s="1894" t="s">
        <v>5104</v>
      </c>
      <c r="C34" s="1895">
        <v>4958.7330000000002</v>
      </c>
      <c r="D34" s="1890">
        <v>70</v>
      </c>
      <c r="E34" s="1891">
        <v>0</v>
      </c>
      <c r="F34" s="1891">
        <v>1.43E-2</v>
      </c>
      <c r="G34" s="1892" t="s">
        <v>5087</v>
      </c>
      <c r="H34" s="1893">
        <v>36.729999999999997</v>
      </c>
    </row>
    <row r="35" spans="1:8">
      <c r="A35" s="272">
        <v>37</v>
      </c>
      <c r="B35" s="1894">
        <v>354</v>
      </c>
      <c r="C35" s="1895">
        <v>2965.9659999999999</v>
      </c>
      <c r="D35" s="1890">
        <v>65</v>
      </c>
      <c r="E35" s="1891">
        <v>-0.3</v>
      </c>
      <c r="F35" s="1891">
        <v>0.02</v>
      </c>
      <c r="G35" s="1892" t="s">
        <v>5087</v>
      </c>
      <c r="H35" s="1893">
        <v>29.38</v>
      </c>
    </row>
    <row r="36" spans="1:8">
      <c r="A36" s="272">
        <v>38</v>
      </c>
      <c r="B36" s="1894">
        <v>355</v>
      </c>
      <c r="C36" s="1895">
        <v>71886.372000000003</v>
      </c>
      <c r="D36" s="1890">
        <v>55</v>
      </c>
      <c r="E36" s="1891">
        <v>-0.5</v>
      </c>
      <c r="F36" s="1891">
        <v>2.7300000000000001E-2</v>
      </c>
      <c r="G36" s="1892" t="s">
        <v>5087</v>
      </c>
      <c r="H36" s="1893">
        <v>24.65</v>
      </c>
    </row>
    <row r="37" spans="1:8">
      <c r="A37" s="272">
        <v>39</v>
      </c>
      <c r="B37" s="1894" t="s">
        <v>5105</v>
      </c>
      <c r="C37" s="1895">
        <v>38589.129000000001</v>
      </c>
      <c r="D37" s="1890">
        <v>60</v>
      </c>
      <c r="E37" s="1891">
        <v>-0.3</v>
      </c>
      <c r="F37" s="1891">
        <v>2.1700000000000001E-2</v>
      </c>
      <c r="G37" s="1892" t="s">
        <v>5102</v>
      </c>
      <c r="H37" s="1893">
        <v>46.64</v>
      </c>
    </row>
    <row r="38" spans="1:8">
      <c r="A38" s="272">
        <v>40</v>
      </c>
      <c r="B38" s="1894" t="s">
        <v>5106</v>
      </c>
      <c r="C38" s="1895">
        <v>4123.5609999999997</v>
      </c>
      <c r="D38" s="1890">
        <v>60</v>
      </c>
      <c r="E38" s="1891">
        <v>-0.3</v>
      </c>
      <c r="F38" s="1891">
        <v>2.1700000000000001E-2</v>
      </c>
      <c r="G38" s="1892" t="s">
        <v>5102</v>
      </c>
      <c r="H38" s="1893">
        <v>29.26</v>
      </c>
    </row>
    <row r="39" spans="1:8">
      <c r="A39" s="272">
        <v>41</v>
      </c>
      <c r="B39" s="1894" t="s">
        <v>5107</v>
      </c>
      <c r="C39" s="1895">
        <v>1994.9124999999999</v>
      </c>
      <c r="D39" s="1895">
        <v>60</v>
      </c>
      <c r="E39" s="1891">
        <v>-0.3</v>
      </c>
      <c r="F39" s="1891">
        <v>2.1700000000000001E-2</v>
      </c>
      <c r="G39" s="1896" t="s">
        <v>5102</v>
      </c>
      <c r="H39" s="1893">
        <v>26.05</v>
      </c>
    </row>
    <row r="40" spans="1:8">
      <c r="A40" s="272">
        <v>42</v>
      </c>
      <c r="B40" s="1894">
        <v>357</v>
      </c>
      <c r="C40" s="1895">
        <v>20.965</v>
      </c>
      <c r="D40" s="1890">
        <v>40</v>
      </c>
      <c r="E40" s="1891">
        <v>0</v>
      </c>
      <c r="F40" s="1891">
        <v>2.5000000000000001E-2</v>
      </c>
      <c r="G40" s="1892" t="s">
        <v>5108</v>
      </c>
      <c r="H40" s="1893">
        <v>15.79</v>
      </c>
    </row>
    <row r="41" spans="1:8">
      <c r="A41" s="272">
        <v>43</v>
      </c>
      <c r="B41" s="1894">
        <v>358</v>
      </c>
      <c r="C41" s="1895">
        <v>7381.5159999999996</v>
      </c>
      <c r="D41" s="1890">
        <v>40</v>
      </c>
      <c r="E41" s="1891">
        <v>-0.2</v>
      </c>
      <c r="F41" s="1891">
        <v>0.03</v>
      </c>
      <c r="G41" s="1892" t="s">
        <v>5087</v>
      </c>
      <c r="H41" s="1893">
        <v>15.93</v>
      </c>
    </row>
    <row r="42" spans="1:8">
      <c r="A42" s="272">
        <v>44</v>
      </c>
      <c r="B42" s="1894"/>
      <c r="C42" s="1895"/>
      <c r="D42" s="1890"/>
      <c r="E42" s="1891"/>
      <c r="F42" s="1891"/>
      <c r="G42" s="1892"/>
      <c r="H42" s="1893"/>
    </row>
    <row r="43" spans="1:8">
      <c r="A43" s="272">
        <v>45</v>
      </c>
      <c r="B43" s="1897" t="s">
        <v>1350</v>
      </c>
      <c r="C43" s="1895">
        <v>152949.99849999999</v>
      </c>
      <c r="D43" s="1890"/>
      <c r="E43" s="1891"/>
      <c r="F43" s="1891"/>
      <c r="G43" s="1892"/>
      <c r="H43" s="1893"/>
    </row>
    <row r="44" spans="1:8">
      <c r="A44" s="272">
        <v>46</v>
      </c>
      <c r="B44" s="1894"/>
      <c r="C44" s="1895"/>
      <c r="D44" s="1890"/>
      <c r="E44" s="1891"/>
      <c r="F44" s="1891"/>
      <c r="G44" s="1892"/>
      <c r="H44" s="1893"/>
    </row>
    <row r="45" spans="1:8">
      <c r="A45" s="272">
        <v>47</v>
      </c>
      <c r="B45" s="1894">
        <v>360</v>
      </c>
      <c r="C45" s="1895">
        <v>933.59</v>
      </c>
      <c r="D45" s="1890">
        <v>60</v>
      </c>
      <c r="E45" s="1891">
        <v>0</v>
      </c>
      <c r="F45" s="1891">
        <v>1.6299999999999999E-2</v>
      </c>
      <c r="G45" s="1892" t="s">
        <v>5087</v>
      </c>
      <c r="H45" s="1893">
        <v>27.61</v>
      </c>
    </row>
    <row r="46" spans="1:8">
      <c r="A46" s="272">
        <v>48</v>
      </c>
      <c r="B46" s="1894">
        <v>364</v>
      </c>
      <c r="C46" s="1895">
        <v>188587.44200000001</v>
      </c>
      <c r="D46" s="1890">
        <v>55</v>
      </c>
      <c r="E46" s="1891">
        <v>-0.25</v>
      </c>
      <c r="F46" s="1891">
        <v>2.2700000000000001E-2</v>
      </c>
      <c r="G46" s="1892" t="s">
        <v>5109</v>
      </c>
      <c r="H46" s="1893">
        <v>46.57</v>
      </c>
    </row>
    <row r="47" spans="1:8">
      <c r="A47" s="272">
        <v>49</v>
      </c>
      <c r="B47" s="1894">
        <v>365</v>
      </c>
      <c r="C47" s="1895">
        <v>177661.03700000001</v>
      </c>
      <c r="D47" s="1890">
        <v>60</v>
      </c>
      <c r="E47" s="1891">
        <v>-0.3</v>
      </c>
      <c r="F47" s="1891">
        <v>2.1700000000000001E-2</v>
      </c>
      <c r="G47" s="1892" t="s">
        <v>5109</v>
      </c>
      <c r="H47" s="1893">
        <v>49.49</v>
      </c>
    </row>
    <row r="48" spans="1:8" ht="15.75" thickBot="1">
      <c r="A48" s="407">
        <v>50</v>
      </c>
      <c r="B48" s="1898">
        <v>366</v>
      </c>
      <c r="C48" s="1899">
        <v>30465.956999999999</v>
      </c>
      <c r="D48" s="1900">
        <v>65</v>
      </c>
      <c r="E48" s="1901">
        <v>-0.25</v>
      </c>
      <c r="F48" s="1901">
        <v>1.9199999999999998E-2</v>
      </c>
      <c r="G48" s="1902" t="s">
        <v>5087</v>
      </c>
      <c r="H48" s="1903">
        <v>50.45</v>
      </c>
    </row>
    <row r="49" spans="1:8">
      <c r="A49" s="17" t="s">
        <v>2187</v>
      </c>
      <c r="B49" s="17"/>
      <c r="C49" s="17"/>
      <c r="D49" s="17"/>
      <c r="E49" s="1083"/>
      <c r="F49" s="17"/>
      <c r="G49" s="17"/>
      <c r="H49" s="332" t="s">
        <v>2188</v>
      </c>
    </row>
    <row r="50" spans="1:8">
      <c r="A50" s="69" t="s">
        <v>2189</v>
      </c>
      <c r="B50" s="69"/>
      <c r="C50" s="69"/>
      <c r="D50" s="69"/>
      <c r="E50" s="69"/>
      <c r="F50" s="69"/>
      <c r="G50" s="69"/>
      <c r="H50" s="69"/>
    </row>
    <row r="51" spans="1:8" ht="15.75" thickBot="1"/>
    <row r="52" spans="1:8">
      <c r="A52" s="1904" t="s">
        <v>2506</v>
      </c>
      <c r="B52" s="1905"/>
      <c r="C52" s="1906"/>
      <c r="D52" s="1905" t="s">
        <v>1529</v>
      </c>
      <c r="E52" s="1906"/>
      <c r="F52" s="1905" t="s">
        <v>2038</v>
      </c>
      <c r="G52" s="1907" t="s">
        <v>2039</v>
      </c>
      <c r="H52" s="1908"/>
    </row>
    <row r="53" spans="1:8">
      <c r="A53" s="1909" t="s">
        <v>2025</v>
      </c>
      <c r="B53" s="1910"/>
      <c r="C53" s="1890"/>
      <c r="D53" s="1910" t="s">
        <v>1317</v>
      </c>
      <c r="E53" s="1890"/>
      <c r="F53" s="1910" t="s">
        <v>2041</v>
      </c>
      <c r="G53" s="1911"/>
      <c r="H53" s="1912"/>
    </row>
    <row r="54" spans="1:8">
      <c r="A54" s="1909"/>
      <c r="B54" s="1910"/>
      <c r="C54" s="1890"/>
      <c r="D54" s="1910" t="s">
        <v>1318</v>
      </c>
      <c r="E54" s="1890"/>
      <c r="F54" s="1913" t="s">
        <v>2025</v>
      </c>
      <c r="G54" s="1914" t="s">
        <v>2025</v>
      </c>
      <c r="H54" s="1912"/>
    </row>
    <row r="55" spans="1:8">
      <c r="A55" s="1915" t="s">
        <v>3727</v>
      </c>
      <c r="B55" s="1916"/>
      <c r="C55" s="1916"/>
      <c r="D55" s="1916"/>
      <c r="E55" s="1916"/>
      <c r="F55" s="1916"/>
      <c r="G55" s="1916"/>
      <c r="H55" s="1917"/>
    </row>
    <row r="56" spans="1:8">
      <c r="A56" s="1918" t="s">
        <v>3728</v>
      </c>
      <c r="B56" s="1919"/>
      <c r="C56" s="1919"/>
      <c r="D56" s="1919"/>
      <c r="E56" s="1919"/>
      <c r="F56" s="1919"/>
      <c r="G56" s="1919"/>
      <c r="H56" s="1920"/>
    </row>
    <row r="57" spans="1:8">
      <c r="A57" s="1921"/>
      <c r="B57" s="1911"/>
      <c r="C57" s="1922" t="s">
        <v>3729</v>
      </c>
      <c r="D57" s="1922" t="s">
        <v>3730</v>
      </c>
      <c r="E57" s="1911"/>
      <c r="F57" s="1922" t="s">
        <v>3731</v>
      </c>
      <c r="G57" s="1911"/>
      <c r="H57" s="1923" t="s">
        <v>4056</v>
      </c>
    </row>
    <row r="58" spans="1:8">
      <c r="A58" s="1921"/>
      <c r="B58" s="1922" t="s">
        <v>213</v>
      </c>
      <c r="C58" s="1922" t="s">
        <v>3732</v>
      </c>
      <c r="D58" s="1922" t="s">
        <v>3733</v>
      </c>
      <c r="E58" s="1922" t="s">
        <v>2179</v>
      </c>
      <c r="F58" s="1922" t="s">
        <v>2180</v>
      </c>
      <c r="G58" s="1922" t="s">
        <v>2181</v>
      </c>
      <c r="H58" s="1923" t="s">
        <v>2182</v>
      </c>
    </row>
    <row r="59" spans="1:8">
      <c r="A59" s="1921" t="s">
        <v>1964</v>
      </c>
      <c r="B59" s="1922" t="s">
        <v>1967</v>
      </c>
      <c r="C59" s="1922" t="s">
        <v>2183</v>
      </c>
      <c r="D59" s="1922" t="s">
        <v>2184</v>
      </c>
      <c r="E59" s="1922" t="s">
        <v>2185</v>
      </c>
      <c r="F59" s="1922" t="s">
        <v>2185</v>
      </c>
      <c r="G59" s="1922" t="s">
        <v>2186</v>
      </c>
      <c r="H59" s="1923" t="s">
        <v>2184</v>
      </c>
    </row>
    <row r="60" spans="1:8">
      <c r="A60" s="1924" t="s">
        <v>1967</v>
      </c>
      <c r="B60" s="1925" t="s">
        <v>3423</v>
      </c>
      <c r="C60" s="1925" t="s">
        <v>3424</v>
      </c>
      <c r="D60" s="1925" t="s">
        <v>3425</v>
      </c>
      <c r="E60" s="1925" t="s">
        <v>3426</v>
      </c>
      <c r="F60" s="1925" t="s">
        <v>2672</v>
      </c>
      <c r="G60" s="1925" t="s">
        <v>2673</v>
      </c>
      <c r="H60" s="1926" t="s">
        <v>2674</v>
      </c>
    </row>
    <row r="61" spans="1:8">
      <c r="A61" s="1921">
        <v>51</v>
      </c>
      <c r="B61" s="1894">
        <v>367</v>
      </c>
      <c r="C61" s="1895">
        <v>58994.5645</v>
      </c>
      <c r="D61" s="1890">
        <v>60</v>
      </c>
      <c r="E61" s="1891">
        <v>-0.1</v>
      </c>
      <c r="F61" s="1891">
        <v>1.84E-2</v>
      </c>
      <c r="G61" s="1892" t="s">
        <v>5094</v>
      </c>
      <c r="H61" s="1893">
        <v>45.62</v>
      </c>
    </row>
    <row r="62" spans="1:8">
      <c r="A62" s="1921">
        <v>52</v>
      </c>
      <c r="B62" s="1894">
        <v>368</v>
      </c>
      <c r="C62" s="1895">
        <v>116333.33199999999</v>
      </c>
      <c r="D62" s="1890">
        <v>43</v>
      </c>
      <c r="E62" s="1891">
        <v>-0.1</v>
      </c>
      <c r="F62" s="1891">
        <v>2.5600000000000001E-2</v>
      </c>
      <c r="G62" s="1892" t="s">
        <v>5110</v>
      </c>
      <c r="H62" s="1893">
        <v>31.41</v>
      </c>
    </row>
    <row r="63" spans="1:8">
      <c r="A63" s="1921">
        <v>53</v>
      </c>
      <c r="B63" s="1894" t="s">
        <v>5111</v>
      </c>
      <c r="C63" s="1895">
        <v>34630.163999999997</v>
      </c>
      <c r="D63" s="1890">
        <v>60</v>
      </c>
      <c r="E63" s="1891">
        <v>-0.75</v>
      </c>
      <c r="F63" s="1891">
        <v>2.92E-2</v>
      </c>
      <c r="G63" s="1892" t="s">
        <v>5096</v>
      </c>
      <c r="H63" s="1893">
        <v>45.9</v>
      </c>
    </row>
    <row r="64" spans="1:8">
      <c r="A64" s="1921">
        <v>54</v>
      </c>
      <c r="B64" s="1894" t="s">
        <v>5112</v>
      </c>
      <c r="C64" s="1895">
        <v>10479.943499999999</v>
      </c>
      <c r="D64" s="1895">
        <v>60</v>
      </c>
      <c r="E64" s="1891">
        <v>-0.25</v>
      </c>
      <c r="F64" s="1891">
        <v>2.0799999999999999E-2</v>
      </c>
      <c r="G64" s="1896" t="s">
        <v>5096</v>
      </c>
      <c r="H64" s="1893">
        <v>50.74</v>
      </c>
    </row>
    <row r="65" spans="1:8">
      <c r="A65" s="1921">
        <v>55</v>
      </c>
      <c r="B65" s="1894">
        <v>370</v>
      </c>
      <c r="C65" s="1895">
        <v>37848.159</v>
      </c>
      <c r="D65" s="1890">
        <v>30</v>
      </c>
      <c r="E65" s="1891">
        <v>0</v>
      </c>
      <c r="F65" s="1891">
        <v>3.3300000000000003E-2</v>
      </c>
      <c r="G65" s="1927" t="s">
        <v>5113</v>
      </c>
      <c r="H65" s="1893">
        <v>24.2</v>
      </c>
    </row>
    <row r="66" spans="1:8">
      <c r="A66" s="1921">
        <v>56</v>
      </c>
      <c r="B66" s="1894">
        <v>371</v>
      </c>
      <c r="C66" s="1895">
        <v>6072.2430000000004</v>
      </c>
      <c r="D66" s="1890">
        <v>22</v>
      </c>
      <c r="E66" s="1891">
        <v>-0.15</v>
      </c>
      <c r="F66" s="1891">
        <v>5.2299999999999999E-2</v>
      </c>
      <c r="G66" s="1892" t="s">
        <v>5108</v>
      </c>
      <c r="H66" s="1893">
        <v>15.59</v>
      </c>
    </row>
    <row r="67" spans="1:8">
      <c r="A67" s="1921">
        <v>57</v>
      </c>
      <c r="B67" s="1894">
        <v>372</v>
      </c>
      <c r="C67" s="1895">
        <v>278.77600000000001</v>
      </c>
      <c r="D67" s="1890">
        <v>7</v>
      </c>
      <c r="E67" s="1891">
        <v>0.05</v>
      </c>
      <c r="F67" s="1891">
        <v>0.1358</v>
      </c>
      <c r="G67" s="1892" t="s">
        <v>5114</v>
      </c>
      <c r="H67" s="1893">
        <v>0</v>
      </c>
    </row>
    <row r="68" spans="1:8">
      <c r="A68" s="1921">
        <v>58</v>
      </c>
      <c r="B68" s="1894">
        <v>373</v>
      </c>
      <c r="C68" s="1895">
        <v>12200.799499999999</v>
      </c>
      <c r="D68" s="1890">
        <v>30</v>
      </c>
      <c r="E68" s="1891">
        <v>-0.25</v>
      </c>
      <c r="F68" s="1891">
        <v>4.1700000000000001E-2</v>
      </c>
      <c r="G68" s="1892" t="s">
        <v>5108</v>
      </c>
      <c r="H68" s="1893">
        <v>19.32</v>
      </c>
    </row>
    <row r="69" spans="1:8">
      <c r="A69" s="1921">
        <v>59</v>
      </c>
      <c r="B69" s="1894"/>
      <c r="C69" s="1895"/>
      <c r="D69" s="1890"/>
      <c r="E69" s="1891"/>
      <c r="F69" s="1891"/>
      <c r="G69" s="1892"/>
      <c r="H69" s="1893"/>
    </row>
    <row r="70" spans="1:8">
      <c r="A70" s="1921">
        <v>60</v>
      </c>
      <c r="B70" s="1897" t="s">
        <v>1350</v>
      </c>
      <c r="C70" s="1895">
        <v>674486.00750000007</v>
      </c>
      <c r="D70" s="1890"/>
      <c r="E70" s="1891"/>
      <c r="F70" s="1891"/>
      <c r="G70" s="1892"/>
      <c r="H70" s="1893"/>
    </row>
    <row r="71" spans="1:8">
      <c r="A71" s="1921">
        <v>61</v>
      </c>
      <c r="B71" s="1894"/>
      <c r="C71" s="1895"/>
      <c r="D71" s="1890"/>
      <c r="E71" s="1891"/>
      <c r="F71" s="1891"/>
      <c r="G71" s="1892"/>
      <c r="H71" s="1893"/>
    </row>
    <row r="72" spans="1:8">
      <c r="A72" s="1921">
        <v>62</v>
      </c>
      <c r="B72" s="1894">
        <v>390</v>
      </c>
      <c r="C72" s="1895">
        <v>1369.5229999999999</v>
      </c>
      <c r="D72" s="1895">
        <v>37</v>
      </c>
      <c r="E72" s="1891">
        <v>-0.4</v>
      </c>
      <c r="F72" s="1891">
        <v>3.78E-2</v>
      </c>
      <c r="G72" s="1896" t="s">
        <v>5108</v>
      </c>
      <c r="H72" s="1893">
        <v>28.62</v>
      </c>
    </row>
    <row r="73" spans="1:8">
      <c r="A73" s="1921">
        <v>63</v>
      </c>
      <c r="B73" s="1894"/>
      <c r="C73" s="1895"/>
      <c r="D73" s="1890"/>
      <c r="E73" s="1891"/>
      <c r="F73" s="1891"/>
      <c r="G73" s="1890"/>
      <c r="H73" s="1912"/>
    </row>
    <row r="74" spans="1:8">
      <c r="A74" s="1921">
        <v>64</v>
      </c>
      <c r="B74" s="1897" t="s">
        <v>1350</v>
      </c>
      <c r="C74" s="1895">
        <v>1369.5229999999999</v>
      </c>
      <c r="D74" s="1890"/>
      <c r="E74" s="1891"/>
      <c r="F74" s="1891"/>
      <c r="G74" s="1890"/>
      <c r="H74" s="1912"/>
    </row>
    <row r="75" spans="1:8">
      <c r="A75" s="1921">
        <v>65</v>
      </c>
      <c r="B75" s="1894"/>
      <c r="C75" s="1895"/>
      <c r="D75" s="1890"/>
      <c r="E75" s="1891"/>
      <c r="F75" s="1891"/>
      <c r="G75" s="1890"/>
      <c r="H75" s="1912"/>
    </row>
    <row r="76" spans="1:8">
      <c r="A76" s="1921">
        <v>66</v>
      </c>
      <c r="B76" s="1894"/>
      <c r="C76" s="1895"/>
      <c r="D76" s="1890"/>
      <c r="E76" s="1891"/>
      <c r="F76" s="1891"/>
      <c r="G76" s="1890"/>
      <c r="H76" s="1912"/>
    </row>
    <row r="77" spans="1:8">
      <c r="A77" s="1921">
        <v>67</v>
      </c>
      <c r="B77" s="1894"/>
      <c r="C77" s="1895"/>
      <c r="D77" s="1890"/>
      <c r="E77" s="1891"/>
      <c r="F77" s="1891"/>
      <c r="G77" s="1890"/>
      <c r="H77" s="1912"/>
    </row>
    <row r="78" spans="1:8">
      <c r="A78" s="1921">
        <v>68</v>
      </c>
      <c r="B78" s="1894"/>
      <c r="C78" s="1895"/>
      <c r="D78" s="1890"/>
      <c r="E78" s="1891"/>
      <c r="F78" s="1891"/>
      <c r="G78" s="1890"/>
      <c r="H78" s="1912"/>
    </row>
    <row r="79" spans="1:8">
      <c r="A79" s="1921">
        <v>69</v>
      </c>
      <c r="B79" s="1894"/>
      <c r="C79" s="1895"/>
      <c r="D79" s="1890"/>
      <c r="E79" s="1891"/>
      <c r="F79" s="1891"/>
      <c r="G79" s="1890"/>
      <c r="H79" s="1912"/>
    </row>
    <row r="80" spans="1:8">
      <c r="A80" s="1921">
        <v>70</v>
      </c>
      <c r="B80" s="1894"/>
      <c r="C80" s="1895"/>
      <c r="D80" s="1895"/>
      <c r="E80" s="1891"/>
      <c r="F80" s="1891"/>
      <c r="G80" s="1895"/>
      <c r="H80" s="1928"/>
    </row>
    <row r="81" spans="1:8">
      <c r="A81" s="1921">
        <v>71</v>
      </c>
      <c r="B81" s="1894"/>
      <c r="C81" s="1895"/>
      <c r="D81" s="1890"/>
      <c r="E81" s="1891"/>
      <c r="F81" s="1891"/>
      <c r="G81" s="1890"/>
      <c r="H81" s="1912"/>
    </row>
    <row r="82" spans="1:8">
      <c r="A82" s="1921">
        <v>72</v>
      </c>
      <c r="B82" s="1897"/>
      <c r="C82" s="1895"/>
      <c r="D82" s="1890"/>
      <c r="E82" s="1891"/>
      <c r="F82" s="1891"/>
      <c r="G82" s="1890"/>
      <c r="H82" s="1912"/>
    </row>
    <row r="83" spans="1:8">
      <c r="A83" s="1921">
        <v>73</v>
      </c>
      <c r="B83" s="1894"/>
      <c r="C83" s="1895"/>
      <c r="D83" s="1890"/>
      <c r="E83" s="1891"/>
      <c r="F83" s="1891"/>
      <c r="G83" s="1890"/>
      <c r="H83" s="1912"/>
    </row>
    <row r="84" spans="1:8">
      <c r="A84" s="1921">
        <v>74</v>
      </c>
      <c r="B84" s="1894"/>
      <c r="C84" s="1895"/>
      <c r="D84" s="1890"/>
      <c r="E84" s="1891"/>
      <c r="F84" s="1891"/>
      <c r="G84" s="1890"/>
      <c r="H84" s="1912"/>
    </row>
    <row r="85" spans="1:8">
      <c r="A85" s="1921">
        <v>75</v>
      </c>
      <c r="B85" s="1894"/>
      <c r="C85" s="1895"/>
      <c r="D85" s="1890"/>
      <c r="E85" s="1891"/>
      <c r="F85" s="1891"/>
      <c r="G85" s="1890"/>
      <c r="H85" s="1912"/>
    </row>
    <row r="86" spans="1:8">
      <c r="A86" s="1921">
        <v>76</v>
      </c>
      <c r="B86" s="1894"/>
      <c r="C86" s="1895"/>
      <c r="D86" s="1890"/>
      <c r="E86" s="1891"/>
      <c r="F86" s="1891"/>
      <c r="G86" s="1890"/>
      <c r="H86" s="1912"/>
    </row>
    <row r="87" spans="1:8">
      <c r="A87" s="1921">
        <v>77</v>
      </c>
      <c r="B87" s="1894"/>
      <c r="C87" s="1895"/>
      <c r="D87" s="1890"/>
      <c r="E87" s="1891"/>
      <c r="F87" s="1891"/>
      <c r="G87" s="1890"/>
      <c r="H87" s="1912"/>
    </row>
    <row r="88" spans="1:8">
      <c r="A88" s="1921">
        <v>78</v>
      </c>
      <c r="B88" s="1894"/>
      <c r="C88" s="1895"/>
      <c r="D88" s="1890"/>
      <c r="E88" s="1891"/>
      <c r="F88" s="1891"/>
      <c r="G88" s="1890"/>
      <c r="H88" s="1912"/>
    </row>
    <row r="89" spans="1:8">
      <c r="A89" s="1921">
        <v>79</v>
      </c>
      <c r="B89" s="1894"/>
      <c r="C89" s="1895"/>
      <c r="D89" s="1890"/>
      <c r="E89" s="1891"/>
      <c r="F89" s="1891"/>
      <c r="G89" s="1890"/>
      <c r="H89" s="1912"/>
    </row>
    <row r="90" spans="1:8">
      <c r="A90" s="1921">
        <v>80</v>
      </c>
      <c r="B90" s="1894" t="s">
        <v>2657</v>
      </c>
      <c r="C90" s="1895">
        <v>1133249.6370000001</v>
      </c>
      <c r="D90" s="1895"/>
      <c r="E90" s="1891"/>
      <c r="F90" s="1891"/>
      <c r="G90" s="1895"/>
      <c r="H90" s="1928"/>
    </row>
    <row r="91" spans="1:8">
      <c r="A91" s="1921">
        <v>81</v>
      </c>
      <c r="B91" s="1894"/>
      <c r="C91" s="1895"/>
      <c r="D91" s="1890"/>
      <c r="E91" s="1891"/>
      <c r="F91" s="1891"/>
      <c r="G91" s="1890"/>
      <c r="H91" s="1912"/>
    </row>
    <row r="92" spans="1:8">
      <c r="A92" s="1921">
        <v>82</v>
      </c>
      <c r="B92" s="1897"/>
      <c r="C92" s="1895"/>
      <c r="D92" s="1890"/>
      <c r="E92" s="1891"/>
      <c r="F92" s="1891"/>
      <c r="G92" s="1890"/>
      <c r="H92" s="1912"/>
    </row>
    <row r="93" spans="1:8">
      <c r="A93" s="1921">
        <v>83</v>
      </c>
      <c r="B93" s="1894"/>
      <c r="C93" s="1895"/>
      <c r="D93" s="1890"/>
      <c r="E93" s="1891"/>
      <c r="F93" s="1891"/>
      <c r="G93" s="1890"/>
      <c r="H93" s="1912"/>
    </row>
    <row r="94" spans="1:8">
      <c r="A94" s="1921">
        <v>84</v>
      </c>
      <c r="B94" s="1894" t="s">
        <v>5115</v>
      </c>
      <c r="C94" s="1895"/>
      <c r="D94" s="1890"/>
      <c r="E94" s="1891"/>
      <c r="F94" s="1891"/>
      <c r="G94" s="1890"/>
      <c r="H94" s="1912"/>
    </row>
    <row r="95" spans="1:8">
      <c r="A95" s="1921">
        <v>85</v>
      </c>
      <c r="B95" s="1894" t="s">
        <v>5116</v>
      </c>
      <c r="C95" s="1895"/>
      <c r="D95" s="1890"/>
      <c r="E95" s="1891"/>
      <c r="F95" s="1891"/>
      <c r="G95" s="1890"/>
      <c r="H95" s="1912"/>
    </row>
    <row r="96" spans="1:8">
      <c r="A96" s="1921">
        <v>86</v>
      </c>
      <c r="B96" s="1894"/>
      <c r="C96" s="1895"/>
      <c r="D96" s="1890"/>
      <c r="E96" s="1891"/>
      <c r="F96" s="1891"/>
      <c r="G96" s="1890"/>
      <c r="H96" s="1912"/>
    </row>
    <row r="97" spans="1:8">
      <c r="A97" s="1921">
        <v>87</v>
      </c>
      <c r="B97" s="1894"/>
      <c r="C97" s="1895"/>
      <c r="D97" s="1890"/>
      <c r="E97" s="1891"/>
      <c r="F97" s="1891"/>
      <c r="G97" s="1890"/>
      <c r="H97" s="1912"/>
    </row>
    <row r="98" spans="1:8">
      <c r="A98" s="1921">
        <v>88</v>
      </c>
      <c r="B98" s="1894"/>
      <c r="C98" s="1895"/>
      <c r="D98" s="1890"/>
      <c r="E98" s="1891"/>
      <c r="F98" s="1891"/>
      <c r="G98" s="1890"/>
      <c r="H98" s="1912"/>
    </row>
    <row r="99" spans="1:8" ht="15.75" thickBot="1">
      <c r="A99" s="1921">
        <v>89</v>
      </c>
      <c r="B99" s="1898"/>
      <c r="C99" s="1929"/>
      <c r="D99" s="1900"/>
      <c r="E99" s="1901"/>
      <c r="F99" s="1901"/>
      <c r="G99" s="1900"/>
      <c r="H99" s="1930"/>
    </row>
    <row r="100" spans="1:8">
      <c r="A100" s="1910" t="s">
        <v>2187</v>
      </c>
      <c r="B100" s="1910"/>
      <c r="C100" s="1910"/>
      <c r="D100" s="1910"/>
      <c r="E100" s="1910"/>
      <c r="F100" s="1910"/>
      <c r="G100" s="1910"/>
      <c r="H100" s="1931" t="s">
        <v>2188</v>
      </c>
    </row>
    <row r="101" spans="1:8">
      <c r="A101" s="1932" t="s">
        <v>2189</v>
      </c>
      <c r="B101" s="1932"/>
      <c r="C101" s="1932"/>
      <c r="D101" s="1932"/>
      <c r="E101" s="1932"/>
      <c r="F101" s="1932"/>
      <c r="G101" s="1932"/>
      <c r="H101" s="1932"/>
    </row>
  </sheetData>
  <customSheetViews>
    <customSheetView guid="{98C50475-4C04-4614-833E-ABC6EEFF4E8E}" scale="85" colorId="22" showPageBreaks="1" fitToPage="1">
      <selection activeCell="C26" sqref="C26"/>
      <pageMargins left="0.5" right="0.25" top="0.25" bottom="0.25" header="0" footer="0"/>
      <printOptions horizontalCentered="1" verticalCentered="1"/>
      <pageSetup scale="50" orientation="portrait" horizontalDpi="300" verticalDpi="300" r:id="rId1"/>
      <headerFooter alignWithMargins="0"/>
    </customSheetView>
    <customSheetView guid="{C6EFCE4C-D5CB-4C1D-A286-0DC52BE770F9}" scale="85" colorId="22" fitToPage="1">
      <selection activeCell="C26" sqref="C26"/>
      <pageMargins left="0.5" right="0.25" top="0.25" bottom="0.25" header="0" footer="0"/>
      <printOptions horizontalCentered="1" verticalCentered="1"/>
      <pageSetup scale="86" orientation="portrait" horizontalDpi="300" verticalDpi="300" r:id="rId2"/>
      <headerFooter alignWithMargins="0"/>
    </customSheetView>
    <customSheetView guid="{4BC658A1-0B43-4474-B09F-01138A2D4649}" scale="85" colorId="22" fitToPage="1">
      <selection activeCell="C26" sqref="C26"/>
      <pageMargins left="0.5" right="0.25" top="0.25" bottom="0.25" header="0" footer="0"/>
      <printOptions horizontalCentered="1" verticalCentered="1"/>
      <pageSetup scale="86" orientation="portrait" horizontalDpi="300" verticalDpi="300" r:id="rId3"/>
      <headerFooter alignWithMargins="0"/>
    </customSheetView>
    <customSheetView guid="{615B5AE4-EF39-45E8-9166-92037A1A48C3}" scale="85" colorId="22" fitToPage="1">
      <pageMargins left="0.5" right="0.25" top="0.25" bottom="0.25" header="0" footer="0"/>
      <printOptions horizontalCentered="1" verticalCentered="1"/>
      <pageSetup scale="86" orientation="portrait" horizontalDpi="300" verticalDpi="300" r:id="rId4"/>
      <headerFooter alignWithMargins="0"/>
    </customSheetView>
    <customSheetView guid="{5615FF12-3AD0-401B-9520-85684B49B8C2}" scale="85" colorId="22" fitToPage="1">
      <pageMargins left="0.5" right="0.25" top="0.25" bottom="0.25" header="0" footer="0"/>
      <printOptions horizontalCentered="1" verticalCentered="1"/>
      <pageSetup scale="86" orientation="portrait" horizontalDpi="300" verticalDpi="300" r:id="rId5"/>
      <headerFooter alignWithMargins="0"/>
    </customSheetView>
    <customSheetView guid="{770BB473-BE5C-4268-9ADA-B2B104B49C99}" scale="85" colorId="22" showPageBreaks="1" fitToPage="1">
      <pageMargins left="0.5" right="0.25" top="0.25" bottom="0.25" header="0" footer="0"/>
      <printOptions horizontalCentered="1" verticalCentered="1"/>
      <pageSetup scale="10" orientation="portrait" horizontalDpi="300" verticalDpi="300" r:id="rId6"/>
      <headerFooter alignWithMargins="0"/>
    </customSheetView>
    <customSheetView guid="{2DCD765F-7FFB-4119-8ABA-95F832C93250}" scale="85" colorId="22" showPageBreaks="1" fitToPage="1">
      <selection activeCell="C26" sqref="C26"/>
      <pageMargins left="0.5" right="0.25" top="0.25" bottom="0.25" header="0" footer="0"/>
      <printOptions horizontalCentered="1" verticalCentered="1"/>
      <pageSetup scale="10" orientation="portrait" horizontalDpi="300" verticalDpi="300" r:id="rId7"/>
      <headerFooter alignWithMargins="0"/>
    </customSheetView>
    <customSheetView guid="{9A54DEF0-DEC4-4137-89B1-509D03916E27}" scale="85" colorId="22" fitToPage="1">
      <selection activeCell="C26" sqref="C26"/>
      <rowBreaks count="1" manualBreakCount="1">
        <brk id="51" max="7" man="1"/>
      </rowBreaks>
      <pageMargins left="0.5" right="0.25" top="0.25" bottom="0.25" header="0" footer="0"/>
      <printOptions horizontalCentered="1" verticalCentered="1"/>
      <pageSetup scale="87" fitToHeight="0" orientation="portrait" horizontalDpi="300" verticalDpi="300" r:id="rId8"/>
      <headerFooter alignWithMargins="0"/>
    </customSheetView>
    <customSheetView guid="{3F1C1F7F-1627-415A-A980-D9471073F5DE}" scale="85" colorId="22" showPageBreaks="1" fitToPage="1" printArea="1">
      <selection activeCell="C26" sqref="C26"/>
      <rowBreaks count="1" manualBreakCount="1">
        <brk id="51" max="7" man="1"/>
      </rowBreaks>
      <pageMargins left="0.5" right="0.25" top="0.25" bottom="0.25" header="0" footer="0"/>
      <printOptions horizontalCentered="1" verticalCentered="1"/>
      <pageSetup scale="87" fitToHeight="0" orientation="portrait" horizontalDpi="300" verticalDpi="300" r:id="rId9"/>
      <headerFooter alignWithMargins="0"/>
    </customSheetView>
    <customSheetView guid="{139C5046-2F46-48F5-A0B9-76AEA7D78668}" scale="85" colorId="22" fitToPage="1">
      <selection activeCell="C26" sqref="C26"/>
      <rowBreaks count="1" manualBreakCount="1">
        <brk id="51" max="7" man="1"/>
      </rowBreaks>
      <pageMargins left="0.5" right="0.25" top="0.25" bottom="0.25" header="0" footer="0"/>
      <printOptions horizontalCentered="1" verticalCentered="1"/>
      <pageSetup scale="87" fitToHeight="0" orientation="portrait" horizontalDpi="300" verticalDpi="300" r:id="rId10"/>
      <headerFooter alignWithMargins="0"/>
    </customSheetView>
    <customSheetView guid="{B81AA01E-C0DE-4A87-A251-E1F5DB0B073A}" scale="85" colorId="22" showPageBreaks="1" fitToPage="1" printArea="1">
      <selection activeCell="C26" sqref="C26"/>
      <rowBreaks count="1" manualBreakCount="1">
        <brk id="51" max="7" man="1"/>
      </rowBreaks>
      <pageMargins left="0.5" right="0.25" top="0.25" bottom="0.25" header="0" footer="0"/>
      <printOptions horizontalCentered="1" verticalCentered="1"/>
      <pageSetup scale="87" fitToHeight="0" orientation="portrait" horizontalDpi="300" verticalDpi="300" r:id="rId11"/>
      <headerFooter alignWithMargins="0"/>
    </customSheetView>
  </customSheetViews>
  <printOptions horizontalCentered="1" verticalCentered="1"/>
  <pageMargins left="0.5" right="0.25" top="0.25" bottom="0.25" header="0" footer="0"/>
  <pageSetup scale="50" orientation="portrait" horizontalDpi="300" verticalDpi="300" r:id="rId1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148" colorId="22" zoomScale="60" zoomScaleNormal="85" workbookViewId="0">
      <selection activeCell="G168" sqref="G168"/>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1085" t="s">
        <v>2036</v>
      </c>
      <c r="B1" s="1086"/>
      <c r="C1" s="1088" t="s">
        <v>1529</v>
      </c>
      <c r="D1" s="1173" t="s">
        <v>2038</v>
      </c>
      <c r="E1" s="1174" t="s">
        <v>2039</v>
      </c>
    </row>
    <row r="2" spans="1:5">
      <c r="A2" s="72" t="str">
        <f>'Data Sheet'!$C$25</f>
        <v>Central Hudson Gas &amp; Electric</v>
      </c>
      <c r="B2" s="1083"/>
      <c r="C2" s="1080" t="s">
        <v>1297</v>
      </c>
      <c r="D2" s="1114" t="s">
        <v>2041</v>
      </c>
      <c r="E2" s="1163"/>
    </row>
    <row r="3" spans="1:5" ht="15" customHeight="1">
      <c r="A3" s="1146"/>
      <c r="B3" s="1083"/>
      <c r="C3" s="1080" t="s">
        <v>1298</v>
      </c>
      <c r="D3" s="1081" t="str">
        <f>'Data Sheet'!$C$40</f>
        <v>4/15/2015</v>
      </c>
      <c r="E3" s="1103" t="str">
        <f>'Data Sheet'!$C$38</f>
        <v>12/31/14</v>
      </c>
    </row>
    <row r="4" spans="1:5" ht="15" customHeight="1">
      <c r="A4" s="674" t="s">
        <v>2190</v>
      </c>
      <c r="B4" s="675"/>
      <c r="C4" s="1105"/>
      <c r="D4" s="1105"/>
      <c r="E4" s="1106"/>
    </row>
    <row r="5" spans="1:5" ht="15.75">
      <c r="A5" s="68"/>
      <c r="B5" s="17"/>
      <c r="C5" s="1084"/>
      <c r="D5" s="1084"/>
      <c r="E5" s="1145"/>
    </row>
    <row r="6" spans="1:5">
      <c r="A6" s="72" t="s">
        <v>2191</v>
      </c>
      <c r="B6" s="17"/>
      <c r="C6" s="1083" t="s">
        <v>2192</v>
      </c>
      <c r="D6" s="1084"/>
      <c r="E6" s="1145"/>
    </row>
    <row r="7" spans="1:5">
      <c r="A7" s="1146" t="s">
        <v>2193</v>
      </c>
      <c r="B7" s="1083"/>
      <c r="C7" s="1083" t="s">
        <v>2194</v>
      </c>
      <c r="D7" s="1083"/>
      <c r="E7" s="1147"/>
    </row>
    <row r="8" spans="1:5">
      <c r="A8" s="1146" t="s">
        <v>2195</v>
      </c>
      <c r="B8" s="1083"/>
      <c r="C8" s="1083" t="s">
        <v>2196</v>
      </c>
      <c r="D8" s="1083"/>
      <c r="E8" s="1147"/>
    </row>
    <row r="9" spans="1:5">
      <c r="A9" s="1146" t="s">
        <v>3912</v>
      </c>
      <c r="B9" s="1083"/>
      <c r="C9" s="1083" t="s">
        <v>3913</v>
      </c>
      <c r="D9" s="1083"/>
      <c r="E9" s="1147"/>
    </row>
    <row r="10" spans="1:5">
      <c r="A10" s="1146" t="s">
        <v>3914</v>
      </c>
      <c r="B10" s="1083"/>
      <c r="C10" s="1083" t="s">
        <v>3915</v>
      </c>
      <c r="D10" s="1083"/>
      <c r="E10" s="1147"/>
    </row>
    <row r="11" spans="1:5">
      <c r="A11" s="1146" t="s">
        <v>3916</v>
      </c>
      <c r="B11" s="1083"/>
      <c r="C11" s="1083" t="s">
        <v>3917</v>
      </c>
      <c r="D11" s="1083"/>
      <c r="E11" s="1147"/>
    </row>
    <row r="12" spans="1:5">
      <c r="A12" s="1146" t="s">
        <v>3918</v>
      </c>
      <c r="B12" s="1083"/>
      <c r="C12" s="1083" t="s">
        <v>3919</v>
      </c>
      <c r="D12" s="1083"/>
      <c r="E12" s="1147"/>
    </row>
    <row r="13" spans="1:5">
      <c r="A13" s="1146" t="s">
        <v>3920</v>
      </c>
      <c r="B13" s="1083"/>
      <c r="C13" s="1083" t="s">
        <v>3921</v>
      </c>
      <c r="D13" s="1083"/>
      <c r="E13" s="1147"/>
    </row>
    <row r="14" spans="1:5">
      <c r="A14" s="1146" t="s">
        <v>3922</v>
      </c>
      <c r="B14" s="1083"/>
      <c r="C14" s="1083" t="s">
        <v>3923</v>
      </c>
      <c r="D14" s="1083"/>
      <c r="E14" s="1147"/>
    </row>
    <row r="15" spans="1:5">
      <c r="A15" s="1146" t="s">
        <v>3924</v>
      </c>
      <c r="B15" s="1083"/>
      <c r="C15" s="1083" t="s">
        <v>3925</v>
      </c>
      <c r="D15" s="1083"/>
      <c r="E15" s="1147"/>
    </row>
    <row r="16" spans="1:5">
      <c r="A16" s="1146" t="s">
        <v>3926</v>
      </c>
      <c r="B16" s="1083"/>
      <c r="C16" s="1083" t="s">
        <v>3927</v>
      </c>
      <c r="D16" s="1083"/>
      <c r="E16" s="1147"/>
    </row>
    <row r="17" spans="1:5">
      <c r="A17" s="1146" t="s">
        <v>3928</v>
      </c>
      <c r="B17" s="1083"/>
      <c r="C17" s="1083" t="s">
        <v>3929</v>
      </c>
      <c r="D17" s="1083"/>
      <c r="E17" s="1147"/>
    </row>
    <row r="18" spans="1:5">
      <c r="A18" s="1146" t="s">
        <v>3930</v>
      </c>
      <c r="B18" s="1083"/>
      <c r="C18" s="1083" t="s">
        <v>3931</v>
      </c>
      <c r="D18" s="1083"/>
      <c r="E18" s="1147"/>
    </row>
    <row r="19" spans="1:5">
      <c r="A19" s="1146" t="s">
        <v>3932</v>
      </c>
      <c r="B19" s="1083"/>
      <c r="C19" s="1083" t="s">
        <v>3933</v>
      </c>
      <c r="D19" s="1083"/>
      <c r="E19" s="1147"/>
    </row>
    <row r="20" spans="1:5">
      <c r="A20" s="1146" t="s">
        <v>3934</v>
      </c>
      <c r="B20" s="1083"/>
      <c r="C20" s="1083" t="s">
        <v>3935</v>
      </c>
      <c r="D20" s="1083"/>
      <c r="E20" s="1147"/>
    </row>
    <row r="21" spans="1:5">
      <c r="A21" s="1146"/>
      <c r="B21" s="1083"/>
      <c r="C21" s="1083"/>
      <c r="D21" s="1083"/>
      <c r="E21" s="1147"/>
    </row>
    <row r="22" spans="1:5">
      <c r="A22" s="1107" t="s">
        <v>1964</v>
      </c>
      <c r="B22" s="1172" t="s">
        <v>2019</v>
      </c>
      <c r="C22" s="1172"/>
      <c r="D22" s="1172"/>
      <c r="E22" s="1175" t="s">
        <v>2079</v>
      </c>
    </row>
    <row r="23" spans="1:5">
      <c r="A23" s="1118" t="s">
        <v>1967</v>
      </c>
      <c r="B23" s="1166" t="s">
        <v>3423</v>
      </c>
      <c r="C23" s="1166"/>
      <c r="D23" s="1166"/>
      <c r="E23" s="1176" t="s">
        <v>3424</v>
      </c>
    </row>
    <row r="24" spans="1:5">
      <c r="A24" s="1113">
        <v>1</v>
      </c>
      <c r="B24" s="1128" t="s">
        <v>3936</v>
      </c>
      <c r="C24" s="1083"/>
      <c r="D24" s="1083"/>
      <c r="E24" s="1163"/>
    </row>
    <row r="25" spans="1:5">
      <c r="A25" s="1113">
        <v>2</v>
      </c>
      <c r="B25" s="1083"/>
      <c r="C25" s="1083"/>
      <c r="D25" s="1083"/>
      <c r="E25" s="1177"/>
    </row>
    <row r="26" spans="1:5">
      <c r="A26" s="1113">
        <v>3</v>
      </c>
      <c r="B26" s="1083"/>
      <c r="C26" s="1083"/>
      <c r="D26" s="1083"/>
      <c r="E26" s="1177"/>
    </row>
    <row r="27" spans="1:5">
      <c r="A27" s="1113">
        <v>4</v>
      </c>
      <c r="B27" s="2140" t="s">
        <v>5345</v>
      </c>
      <c r="C27" s="1083"/>
      <c r="D27" s="1083"/>
      <c r="E27" s="1177"/>
    </row>
    <row r="28" spans="1:5">
      <c r="A28" s="1113">
        <v>5</v>
      </c>
      <c r="B28" s="1083"/>
      <c r="C28" s="1083"/>
      <c r="D28" s="1083"/>
      <c r="E28" s="1177"/>
    </row>
    <row r="29" spans="1:5">
      <c r="A29" s="1113">
        <v>6</v>
      </c>
      <c r="B29" s="2140" t="s">
        <v>5346</v>
      </c>
      <c r="C29" s="1083"/>
      <c r="D29" s="1083"/>
      <c r="E29" s="1177">
        <v>90648</v>
      </c>
    </row>
    <row r="30" spans="1:5">
      <c r="A30" s="1113">
        <v>7</v>
      </c>
      <c r="B30" s="1083"/>
      <c r="C30" s="1083"/>
      <c r="D30" s="1083"/>
      <c r="E30" s="1177"/>
    </row>
    <row r="31" spans="1:5">
      <c r="A31" s="1113">
        <v>8</v>
      </c>
      <c r="B31" s="1083"/>
      <c r="C31" s="1083"/>
      <c r="D31" s="1083"/>
      <c r="E31" s="1177"/>
    </row>
    <row r="32" spans="1:5">
      <c r="A32" s="1113">
        <v>9</v>
      </c>
      <c r="B32" s="1083"/>
      <c r="C32" s="1083"/>
      <c r="D32" s="1083"/>
      <c r="E32" s="1177"/>
    </row>
    <row r="33" spans="1:5" ht="15.75" thickBot="1">
      <c r="A33" s="1113">
        <v>10</v>
      </c>
      <c r="B33" s="1083"/>
      <c r="C33" s="1129" t="s">
        <v>2657</v>
      </c>
      <c r="D33" s="1083"/>
      <c r="E33" s="1178">
        <f>SUM(E25:E32)</f>
        <v>90648</v>
      </c>
    </row>
    <row r="34" spans="1:5" ht="15.75" thickTop="1">
      <c r="A34" s="1113">
        <v>11</v>
      </c>
      <c r="B34" s="1128" t="s">
        <v>3937</v>
      </c>
      <c r="C34" s="1083"/>
      <c r="D34" s="1083"/>
      <c r="E34" s="1163"/>
    </row>
    <row r="35" spans="1:5">
      <c r="A35" s="1113">
        <v>12</v>
      </c>
      <c r="B35" s="1083"/>
      <c r="C35" s="1083"/>
      <c r="D35" s="1083"/>
      <c r="E35" s="1179"/>
    </row>
    <row r="36" spans="1:5">
      <c r="A36" s="1113">
        <v>13</v>
      </c>
      <c r="B36" s="1083"/>
      <c r="C36" s="1083"/>
      <c r="D36" s="1083"/>
      <c r="E36" s="1177"/>
    </row>
    <row r="37" spans="1:5">
      <c r="A37" s="1113">
        <v>14</v>
      </c>
      <c r="B37" s="17" t="s">
        <v>5347</v>
      </c>
      <c r="C37" s="1083"/>
      <c r="D37" s="1083"/>
      <c r="E37" s="1177">
        <v>174310</v>
      </c>
    </row>
    <row r="38" spans="1:5">
      <c r="A38" s="1113">
        <v>15</v>
      </c>
      <c r="B38" s="17" t="s">
        <v>5348</v>
      </c>
      <c r="C38" s="1083"/>
      <c r="D38" s="1083"/>
      <c r="E38" s="1177">
        <v>50000</v>
      </c>
    </row>
    <row r="39" spans="1:5">
      <c r="A39" s="1113">
        <v>16</v>
      </c>
      <c r="B39" s="17" t="s">
        <v>5349</v>
      </c>
      <c r="C39" s="1083"/>
      <c r="D39" s="1083"/>
      <c r="E39" s="1177">
        <v>41685</v>
      </c>
    </row>
    <row r="40" spans="1:5">
      <c r="A40" s="1113">
        <v>17</v>
      </c>
      <c r="B40" s="1083"/>
      <c r="C40" s="1083"/>
      <c r="D40" s="1083"/>
      <c r="E40" s="1177"/>
    </row>
    <row r="41" spans="1:5">
      <c r="A41" s="1113">
        <v>18</v>
      </c>
      <c r="B41" s="1083"/>
      <c r="C41" s="1083"/>
      <c r="D41" s="1083"/>
      <c r="E41" s="1177"/>
    </row>
    <row r="42" spans="1:5">
      <c r="A42" s="1113">
        <v>19</v>
      </c>
      <c r="B42" s="1083"/>
      <c r="C42" s="1083"/>
      <c r="D42" s="1083"/>
      <c r="E42" s="1177"/>
    </row>
    <row r="43" spans="1:5">
      <c r="A43" s="1113">
        <v>20</v>
      </c>
      <c r="B43" s="1083"/>
      <c r="C43" s="1083"/>
      <c r="D43" s="1083"/>
      <c r="E43" s="1177"/>
    </row>
    <row r="44" spans="1:5">
      <c r="A44" s="1113">
        <v>21</v>
      </c>
      <c r="B44" s="1083"/>
      <c r="C44" s="1083"/>
      <c r="D44" s="1083"/>
      <c r="E44" s="1177"/>
    </row>
    <row r="45" spans="1:5">
      <c r="A45" s="1113">
        <v>22</v>
      </c>
      <c r="B45" s="1083"/>
      <c r="C45" s="1083"/>
      <c r="D45" s="1083"/>
      <c r="E45" s="1177"/>
    </row>
    <row r="46" spans="1:5">
      <c r="A46" s="1113">
        <v>23</v>
      </c>
      <c r="B46" s="1083"/>
      <c r="C46" s="1083"/>
      <c r="D46" s="1083"/>
      <c r="E46" s="1177"/>
    </row>
    <row r="47" spans="1:5">
      <c r="A47" s="1113">
        <v>24</v>
      </c>
      <c r="B47" s="1083"/>
      <c r="C47" s="1083"/>
      <c r="D47" s="1083"/>
      <c r="E47" s="1177"/>
    </row>
    <row r="48" spans="1:5">
      <c r="A48" s="1113">
        <v>25</v>
      </c>
      <c r="B48" s="1083"/>
      <c r="C48" s="1083"/>
      <c r="D48" s="1083"/>
      <c r="E48" s="1177"/>
    </row>
    <row r="49" spans="1:5">
      <c r="A49" s="1113">
        <v>26</v>
      </c>
      <c r="B49" s="1083"/>
      <c r="C49" s="1083"/>
      <c r="D49" s="1083"/>
      <c r="E49" s="1177"/>
    </row>
    <row r="50" spans="1:5">
      <c r="A50" s="1113">
        <v>27</v>
      </c>
      <c r="B50" s="1083"/>
      <c r="C50" s="1083"/>
      <c r="D50" s="1083"/>
      <c r="E50" s="1177"/>
    </row>
    <row r="51" spans="1:5">
      <c r="A51" s="1113">
        <v>28</v>
      </c>
      <c r="B51" s="1083"/>
      <c r="C51" s="1083"/>
      <c r="D51" s="1083"/>
      <c r="E51" s="1177"/>
    </row>
    <row r="52" spans="1:5">
      <c r="A52" s="1113">
        <v>29</v>
      </c>
      <c r="B52" s="1083"/>
      <c r="C52" s="1083"/>
      <c r="D52" s="1083"/>
      <c r="E52" s="1177"/>
    </row>
    <row r="53" spans="1:5">
      <c r="A53" s="1113">
        <v>30</v>
      </c>
      <c r="B53" s="1083"/>
      <c r="C53" s="1083"/>
      <c r="D53" s="1083"/>
      <c r="E53" s="1177"/>
    </row>
    <row r="54" spans="1:5">
      <c r="A54" s="1113">
        <v>31</v>
      </c>
      <c r="B54" s="1083"/>
      <c r="C54" s="1083"/>
      <c r="D54" s="1083"/>
      <c r="E54" s="1177"/>
    </row>
    <row r="55" spans="1:5">
      <c r="A55" s="1113">
        <v>32</v>
      </c>
      <c r="B55" s="1083"/>
      <c r="C55" s="1083"/>
      <c r="D55" s="1083"/>
      <c r="E55" s="1177"/>
    </row>
    <row r="56" spans="1:5">
      <c r="A56" s="1113">
        <v>33</v>
      </c>
      <c r="B56" s="1083"/>
      <c r="C56" s="1083"/>
      <c r="D56" s="1083"/>
      <c r="E56" s="1177"/>
    </row>
    <row r="57" spans="1:5">
      <c r="A57" s="1113">
        <v>34</v>
      </c>
      <c r="B57" s="1083"/>
      <c r="C57" s="1083"/>
      <c r="D57" s="1083"/>
      <c r="E57" s="1177"/>
    </row>
    <row r="58" spans="1:5">
      <c r="A58" s="1113">
        <v>35</v>
      </c>
      <c r="B58" s="1083"/>
      <c r="C58" s="1083"/>
      <c r="D58" s="1083"/>
      <c r="E58" s="1177"/>
    </row>
    <row r="59" spans="1:5">
      <c r="A59" s="1113">
        <v>36</v>
      </c>
      <c r="B59" s="1083"/>
      <c r="C59" s="1083"/>
      <c r="D59" s="1083"/>
      <c r="E59" s="1177"/>
    </row>
    <row r="60" spans="1:5">
      <c r="A60" s="1113">
        <v>37</v>
      </c>
      <c r="B60" s="1083"/>
      <c r="C60" s="1083"/>
      <c r="D60" s="1083"/>
      <c r="E60" s="1177"/>
    </row>
    <row r="61" spans="1:5">
      <c r="A61" s="1113">
        <v>38</v>
      </c>
      <c r="B61" s="1083"/>
      <c r="C61" s="1083"/>
      <c r="D61" s="1083"/>
      <c r="E61" s="1177"/>
    </row>
    <row r="62" spans="1:5">
      <c r="A62" s="1113">
        <v>39</v>
      </c>
      <c r="B62" s="1083"/>
      <c r="C62" s="1083"/>
      <c r="D62" s="1083"/>
      <c r="E62" s="1177"/>
    </row>
    <row r="63" spans="1:5">
      <c r="A63" s="1113">
        <v>40</v>
      </c>
      <c r="B63" s="1083"/>
      <c r="C63" s="1083"/>
      <c r="D63" s="1083"/>
      <c r="E63" s="1177"/>
    </row>
    <row r="64" spans="1:5" ht="15.75" thickBot="1">
      <c r="A64" s="1148">
        <v>41</v>
      </c>
      <c r="B64" s="1136"/>
      <c r="C64" s="1180" t="s">
        <v>2657</v>
      </c>
      <c r="D64" s="1136"/>
      <c r="E64" s="1181">
        <f>SUM(E35:E63)</f>
        <v>265995</v>
      </c>
    </row>
    <row r="65" spans="1:5">
      <c r="A65" s="1083" t="s">
        <v>3938</v>
      </c>
      <c r="B65" s="1083"/>
      <c r="C65" s="1083"/>
      <c r="D65" s="1083"/>
      <c r="E65" s="1141" t="s">
        <v>3939</v>
      </c>
    </row>
    <row r="66" spans="1:5">
      <c r="A66" s="1084" t="s">
        <v>3940</v>
      </c>
      <c r="B66" s="1084"/>
      <c r="C66" s="1084"/>
      <c r="D66" s="1084"/>
      <c r="E66" s="1084"/>
    </row>
    <row r="68" spans="1:5" ht="18">
      <c r="A68" s="482" t="s">
        <v>506</v>
      </c>
      <c r="B68" s="1084"/>
      <c r="C68" s="1084"/>
      <c r="D68" s="1084"/>
      <c r="E68" s="1084"/>
    </row>
    <row r="70" spans="1:5" ht="16.5" thickBot="1">
      <c r="A70" s="1152" t="str">
        <f>'Data Sheet'!$C$25</f>
        <v>Central Hudson Gas &amp; Electric</v>
      </c>
      <c r="B70" s="1083"/>
      <c r="C70" s="1083"/>
      <c r="D70" s="1142" t="str">
        <f>'Data Sheet'!$C$40</f>
        <v>4/15/2015</v>
      </c>
      <c r="E70" t="str">
        <f>'Data Sheet'!$C$38</f>
        <v>12/31/14</v>
      </c>
    </row>
    <row r="71" spans="1:5">
      <c r="A71" s="1085"/>
      <c r="B71" s="1086"/>
      <c r="C71" s="1086"/>
      <c r="D71" s="1086"/>
      <c r="E71" s="1143"/>
    </row>
    <row r="72" spans="1:5" ht="15.75">
      <c r="A72" s="68" t="s">
        <v>2190</v>
      </c>
      <c r="B72" s="71"/>
      <c r="C72" s="1084"/>
      <c r="D72" s="1084"/>
      <c r="E72" s="1145"/>
    </row>
    <row r="73" spans="1:5">
      <c r="A73" s="1146"/>
      <c r="B73" s="1083"/>
      <c r="C73" s="1083"/>
      <c r="D73" s="1083"/>
      <c r="E73" s="1147"/>
    </row>
    <row r="74" spans="1:5">
      <c r="A74" s="1107" t="s">
        <v>1964</v>
      </c>
      <c r="B74" s="1172" t="s">
        <v>2019</v>
      </c>
      <c r="C74" s="1172"/>
      <c r="D74" s="1172"/>
      <c r="E74" s="1175" t="s">
        <v>2079</v>
      </c>
    </row>
    <row r="75" spans="1:5">
      <c r="A75" s="1118" t="s">
        <v>1967</v>
      </c>
      <c r="B75" s="1166" t="s">
        <v>3423</v>
      </c>
      <c r="C75" s="1166"/>
      <c r="D75" s="1166"/>
      <c r="E75" s="1176" t="s">
        <v>3424</v>
      </c>
    </row>
    <row r="76" spans="1:5">
      <c r="A76" s="1113">
        <v>1</v>
      </c>
      <c r="B76" s="1128" t="s">
        <v>3941</v>
      </c>
      <c r="C76" s="1083"/>
      <c r="D76" s="1083"/>
      <c r="E76" s="1163"/>
    </row>
    <row r="77" spans="1:5">
      <c r="A77" s="1113">
        <v>2</v>
      </c>
      <c r="B77" s="1083"/>
      <c r="C77" s="1083"/>
      <c r="D77" s="1083"/>
      <c r="E77" s="1179"/>
    </row>
    <row r="78" spans="1:5">
      <c r="A78" s="1113">
        <v>3</v>
      </c>
      <c r="B78" s="17" t="s">
        <v>5350</v>
      </c>
      <c r="C78" s="1083"/>
      <c r="D78" s="1083"/>
      <c r="E78" s="1177">
        <v>-174710</v>
      </c>
    </row>
    <row r="79" spans="1:5">
      <c r="A79" s="1113">
        <v>4</v>
      </c>
      <c r="B79" s="1083"/>
      <c r="C79" s="1083"/>
      <c r="D79" s="1083"/>
      <c r="E79" s="1177"/>
    </row>
    <row r="80" spans="1:5">
      <c r="A80" s="1113">
        <v>5</v>
      </c>
      <c r="B80" s="1083"/>
      <c r="C80" s="1083"/>
      <c r="D80" s="1083"/>
      <c r="E80" s="1177"/>
    </row>
    <row r="81" spans="1:5">
      <c r="A81" s="1113">
        <v>6</v>
      </c>
      <c r="B81" s="1083"/>
      <c r="C81" s="1083"/>
      <c r="D81" s="1083"/>
      <c r="E81" s="1177"/>
    </row>
    <row r="82" spans="1:5" ht="15.75" thickBot="1">
      <c r="A82" s="1113">
        <v>7</v>
      </c>
      <c r="B82" s="1083"/>
      <c r="C82" s="1129" t="s">
        <v>2657</v>
      </c>
      <c r="D82" s="1083"/>
      <c r="E82" s="1178">
        <f>SUM(E77:E81)</f>
        <v>-174710</v>
      </c>
    </row>
    <row r="83" spans="1:5" ht="15.75" thickTop="1">
      <c r="A83" s="1113">
        <v>8</v>
      </c>
      <c r="B83" s="1128" t="s">
        <v>3942</v>
      </c>
      <c r="C83" s="1083"/>
      <c r="D83" s="1083"/>
      <c r="E83" s="1163"/>
    </row>
    <row r="84" spans="1:5">
      <c r="A84" s="1113">
        <v>9</v>
      </c>
      <c r="B84" s="1083"/>
      <c r="C84" s="1083"/>
      <c r="D84" s="1083"/>
      <c r="E84" s="1179"/>
    </row>
    <row r="85" spans="1:5">
      <c r="A85" s="1113">
        <v>10</v>
      </c>
      <c r="B85" s="1083"/>
      <c r="C85" s="1083"/>
      <c r="D85" s="1083"/>
      <c r="E85" s="1177"/>
    </row>
    <row r="86" spans="1:5">
      <c r="A86" s="1113">
        <v>11</v>
      </c>
      <c r="B86" s="1083"/>
      <c r="C86" s="1083"/>
      <c r="D86" s="1083"/>
      <c r="E86" s="1177"/>
    </row>
    <row r="87" spans="1:5">
      <c r="A87" s="1113">
        <v>12</v>
      </c>
      <c r="B87" s="1083"/>
      <c r="C87" s="1083"/>
      <c r="D87" s="1083"/>
      <c r="E87" s="1177"/>
    </row>
    <row r="88" spans="1:5">
      <c r="A88" s="1113">
        <v>13</v>
      </c>
      <c r="B88" s="1083"/>
      <c r="C88" s="1083"/>
      <c r="D88" s="1083"/>
      <c r="E88" s="1177"/>
    </row>
    <row r="89" spans="1:5">
      <c r="A89" s="1113">
        <v>14</v>
      </c>
      <c r="B89" s="1083"/>
      <c r="C89" s="1083"/>
      <c r="D89" s="1083"/>
      <c r="E89" s="1177"/>
    </row>
    <row r="90" spans="1:5" ht="15.75" thickBot="1">
      <c r="A90" s="1113">
        <v>15</v>
      </c>
      <c r="B90" s="1083"/>
      <c r="C90" s="1129" t="s">
        <v>2657</v>
      </c>
      <c r="D90" s="1083"/>
      <c r="E90" s="1178">
        <f>SUM(E84:E89)</f>
        <v>0</v>
      </c>
    </row>
    <row r="91" spans="1:5" ht="15.75" thickTop="1">
      <c r="A91" s="1113">
        <v>16</v>
      </c>
      <c r="B91" s="1128" t="s">
        <v>3943</v>
      </c>
      <c r="C91" s="1083"/>
      <c r="D91" s="1083"/>
      <c r="E91" s="1163"/>
    </row>
    <row r="92" spans="1:5">
      <c r="A92" s="1113">
        <v>17</v>
      </c>
      <c r="B92" s="1083"/>
      <c r="C92" s="1083"/>
      <c r="D92" s="1083"/>
      <c r="E92" s="1179"/>
    </row>
    <row r="93" spans="1:5">
      <c r="A93" s="1113">
        <v>18</v>
      </c>
      <c r="B93" s="17" t="s">
        <v>5351</v>
      </c>
      <c r="C93" s="1083"/>
      <c r="D93" s="1083"/>
      <c r="E93" s="1177">
        <v>34671</v>
      </c>
    </row>
    <row r="94" spans="1:5">
      <c r="A94" s="1113">
        <v>19</v>
      </c>
      <c r="B94" s="17" t="s">
        <v>5352</v>
      </c>
      <c r="C94" s="1083"/>
      <c r="D94" s="1083"/>
      <c r="E94" s="1177">
        <v>217462</v>
      </c>
    </row>
    <row r="95" spans="1:5">
      <c r="A95" s="1113">
        <v>20</v>
      </c>
      <c r="B95" s="1083"/>
      <c r="C95" s="1083"/>
      <c r="D95" s="1083"/>
      <c r="E95" s="1177"/>
    </row>
    <row r="96" spans="1:5">
      <c r="A96" s="1113">
        <v>21</v>
      </c>
      <c r="B96" s="1083"/>
      <c r="C96" s="1083"/>
      <c r="D96" s="1083"/>
      <c r="E96" s="1177"/>
    </row>
    <row r="97" spans="1:5">
      <c r="A97" s="1113">
        <v>22</v>
      </c>
      <c r="B97" s="1083"/>
      <c r="C97" s="1083"/>
      <c r="D97" s="1083"/>
      <c r="E97" s="1177"/>
    </row>
    <row r="98" spans="1:5">
      <c r="A98" s="1113">
        <v>23</v>
      </c>
      <c r="B98" s="1083"/>
      <c r="C98" s="1083"/>
      <c r="D98" s="1083"/>
      <c r="E98" s="1177"/>
    </row>
    <row r="99" spans="1:5">
      <c r="A99" s="1113">
        <v>24</v>
      </c>
      <c r="B99" s="1083"/>
      <c r="C99" s="1083"/>
      <c r="D99" s="1083"/>
      <c r="E99" s="1177"/>
    </row>
    <row r="100" spans="1:5">
      <c r="A100" s="1113">
        <v>25</v>
      </c>
      <c r="B100" s="1083"/>
      <c r="C100" s="1083"/>
      <c r="D100" s="1083"/>
      <c r="E100" s="1177"/>
    </row>
    <row r="101" spans="1:5">
      <c r="A101" s="1113">
        <v>26</v>
      </c>
      <c r="B101" s="1083"/>
      <c r="C101" s="1083"/>
      <c r="D101" s="1083"/>
      <c r="E101" s="1177"/>
    </row>
    <row r="102" spans="1:5">
      <c r="A102" s="1113">
        <v>27</v>
      </c>
      <c r="B102" s="1083"/>
      <c r="C102" s="1083"/>
      <c r="D102" s="1083"/>
      <c r="E102" s="1177"/>
    </row>
    <row r="103" spans="1:5">
      <c r="A103" s="1113">
        <v>28</v>
      </c>
      <c r="B103" s="1083"/>
      <c r="C103" s="1083"/>
      <c r="D103" s="1083"/>
      <c r="E103" s="1177"/>
    </row>
    <row r="104" spans="1:5">
      <c r="A104" s="1113">
        <v>29</v>
      </c>
      <c r="B104" s="1083"/>
      <c r="C104" s="1083"/>
      <c r="D104" s="1083"/>
      <c r="E104" s="1177"/>
    </row>
    <row r="105" spans="1:5">
      <c r="A105" s="1113">
        <v>30</v>
      </c>
      <c r="B105" s="1083"/>
      <c r="C105" s="1083"/>
      <c r="D105" s="1083"/>
      <c r="E105" s="1177"/>
    </row>
    <row r="106" spans="1:5">
      <c r="A106" s="1113">
        <v>31</v>
      </c>
      <c r="B106" s="1083"/>
      <c r="C106" s="1083"/>
      <c r="D106" s="1083"/>
      <c r="E106" s="1177"/>
    </row>
    <row r="107" spans="1:5">
      <c r="A107" s="1113">
        <v>32</v>
      </c>
      <c r="B107" s="1083"/>
      <c r="C107" s="1083"/>
      <c r="D107" s="1083"/>
      <c r="E107" s="1177"/>
    </row>
    <row r="108" spans="1:5">
      <c r="A108" s="1113">
        <v>33</v>
      </c>
      <c r="B108" s="1083"/>
      <c r="C108" s="1083"/>
      <c r="D108" s="1083"/>
      <c r="E108" s="1177"/>
    </row>
    <row r="109" spans="1:5">
      <c r="A109" s="1113">
        <v>34</v>
      </c>
      <c r="B109" s="1083"/>
      <c r="C109" s="1083"/>
      <c r="D109" s="1083"/>
      <c r="E109" s="1177"/>
    </row>
    <row r="110" spans="1:5">
      <c r="A110" s="1113">
        <v>35</v>
      </c>
      <c r="B110" s="1083"/>
      <c r="C110" s="1083"/>
      <c r="D110" s="1083"/>
      <c r="E110" s="1177"/>
    </row>
    <row r="111" spans="1:5">
      <c r="A111" s="1113">
        <v>36</v>
      </c>
      <c r="B111" s="1083"/>
      <c r="C111" s="1083"/>
      <c r="D111" s="1083"/>
      <c r="E111" s="1177"/>
    </row>
    <row r="112" spans="1:5">
      <c r="A112" s="1113">
        <v>37</v>
      </c>
      <c r="B112" s="1083"/>
      <c r="C112" s="1083"/>
      <c r="D112" s="1083"/>
      <c r="E112" s="1177"/>
    </row>
    <row r="113" spans="1:5">
      <c r="A113" s="1113">
        <v>38</v>
      </c>
      <c r="B113" s="1083"/>
      <c r="C113" s="1083"/>
      <c r="D113" s="1083"/>
      <c r="E113" s="1177"/>
    </row>
    <row r="114" spans="1:5">
      <c r="A114" s="1113">
        <v>39</v>
      </c>
      <c r="B114" s="1083"/>
      <c r="C114" s="1083"/>
      <c r="D114" s="1083"/>
      <c r="E114" s="1177"/>
    </row>
    <row r="115" spans="1:5">
      <c r="A115" s="1113">
        <v>40</v>
      </c>
      <c r="B115" s="1083"/>
      <c r="C115" s="1083"/>
      <c r="D115" s="1083"/>
      <c r="E115" s="1177"/>
    </row>
    <row r="116" spans="1:5">
      <c r="A116" s="1113">
        <v>41</v>
      </c>
      <c r="B116" s="1083"/>
      <c r="C116" s="1083"/>
      <c r="D116" s="1083"/>
      <c r="E116" s="1177"/>
    </row>
    <row r="117" spans="1:5">
      <c r="A117" s="1113">
        <v>42</v>
      </c>
      <c r="B117" s="1083"/>
      <c r="C117" s="1083"/>
      <c r="D117" s="1083"/>
      <c r="E117" s="1177"/>
    </row>
    <row r="118" spans="1:5">
      <c r="A118" s="1113">
        <v>43</v>
      </c>
      <c r="B118" s="1083"/>
      <c r="C118" s="1083"/>
      <c r="D118" s="1083"/>
      <c r="E118" s="1177"/>
    </row>
    <row r="119" spans="1:5">
      <c r="A119" s="1113">
        <v>44</v>
      </c>
      <c r="B119" s="1083"/>
      <c r="C119" s="1083"/>
      <c r="D119" s="1083"/>
      <c r="E119" s="1177"/>
    </row>
    <row r="120" spans="1:5">
      <c r="A120" s="1113">
        <v>45</v>
      </c>
      <c r="B120" s="1083"/>
      <c r="C120" s="1083"/>
      <c r="D120" s="1083"/>
      <c r="E120" s="1177"/>
    </row>
    <row r="121" spans="1:5">
      <c r="A121" s="1113">
        <v>46</v>
      </c>
      <c r="B121" s="1083"/>
      <c r="C121" s="1083"/>
      <c r="D121" s="1083"/>
      <c r="E121" s="1177"/>
    </row>
    <row r="122" spans="1:5">
      <c r="A122" s="1113">
        <v>47</v>
      </c>
      <c r="B122" s="1083"/>
      <c r="C122" s="1083"/>
      <c r="D122" s="1083"/>
      <c r="E122" s="1177"/>
    </row>
    <row r="123" spans="1:5">
      <c r="A123" s="1113">
        <v>48</v>
      </c>
      <c r="B123" s="1083"/>
      <c r="C123" s="1083"/>
      <c r="D123" s="1083"/>
      <c r="E123" s="1177"/>
    </row>
    <row r="124" spans="1:5">
      <c r="A124" s="1113">
        <v>49</v>
      </c>
      <c r="B124" s="1083"/>
      <c r="C124" s="1083"/>
      <c r="D124" s="1083"/>
      <c r="E124" s="1177"/>
    </row>
    <row r="125" spans="1:5">
      <c r="A125" s="1113">
        <v>50</v>
      </c>
      <c r="B125" s="1083"/>
      <c r="C125" s="1083"/>
      <c r="D125" s="1083"/>
      <c r="E125" s="1177"/>
    </row>
    <row r="126" spans="1:5">
      <c r="A126" s="1113">
        <v>51</v>
      </c>
      <c r="B126" s="1083"/>
      <c r="C126" s="1083"/>
      <c r="D126" s="1083"/>
      <c r="E126" s="1177"/>
    </row>
    <row r="127" spans="1:5" ht="15.75" thickBot="1">
      <c r="A127" s="1148">
        <v>52</v>
      </c>
      <c r="B127" s="1136"/>
      <c r="C127" s="1180" t="s">
        <v>2657</v>
      </c>
      <c r="D127" s="1136"/>
      <c r="E127" s="1181">
        <f>SUM(E92:E126)</f>
        <v>252133</v>
      </c>
    </row>
    <row r="128" spans="1:5">
      <c r="A128" t="str">
        <f>A65</f>
        <v>FERC FORM NO. 1 (ED. 12-87) NYPSC Modified-96</v>
      </c>
    </row>
    <row r="129" spans="1:5">
      <c r="A129" s="1084" t="s">
        <v>3944</v>
      </c>
      <c r="B129" s="1084"/>
      <c r="C129" s="1084"/>
      <c r="D129" s="1084"/>
      <c r="E129" s="1084"/>
    </row>
    <row r="130" spans="1:5" ht="16.5" thickBot="1">
      <c r="A130" s="1152" t="str">
        <f>'Data Sheet'!$C$25</f>
        <v>Central Hudson Gas &amp; Electric</v>
      </c>
      <c r="B130" s="1084"/>
      <c r="C130" s="1084"/>
      <c r="D130" s="1142" t="str">
        <f>'Data Sheet'!$C$40</f>
        <v>4/15/2015</v>
      </c>
      <c r="E130" t="str">
        <f>'Data Sheet'!$C$38</f>
        <v>12/31/14</v>
      </c>
    </row>
    <row r="131" spans="1:5">
      <c r="A131" s="1085"/>
      <c r="B131" s="1086"/>
      <c r="C131" s="1086"/>
      <c r="D131" s="1086"/>
      <c r="E131" s="1143"/>
    </row>
    <row r="132" spans="1:5" ht="15.75">
      <c r="A132" s="68" t="s">
        <v>2190</v>
      </c>
      <c r="B132" s="71"/>
      <c r="C132" s="1084"/>
      <c r="D132" s="1084"/>
      <c r="E132" s="1145"/>
    </row>
    <row r="133" spans="1:5">
      <c r="A133" s="1146"/>
      <c r="B133" s="1083"/>
      <c r="C133" s="1083"/>
      <c r="D133" s="1083"/>
      <c r="E133" s="1147"/>
    </row>
    <row r="134" spans="1:5">
      <c r="A134" s="1107" t="s">
        <v>1964</v>
      </c>
      <c r="B134" s="1172" t="s">
        <v>2019</v>
      </c>
      <c r="C134" s="1172"/>
      <c r="D134" s="1172"/>
      <c r="E134" s="1175" t="s">
        <v>2079</v>
      </c>
    </row>
    <row r="135" spans="1:5">
      <c r="A135" s="1118" t="s">
        <v>1967</v>
      </c>
      <c r="B135" s="1166" t="s">
        <v>3423</v>
      </c>
      <c r="C135" s="1166"/>
      <c r="D135" s="1166"/>
      <c r="E135" s="1176" t="s">
        <v>3424</v>
      </c>
    </row>
    <row r="136" spans="1:5">
      <c r="A136" s="1113">
        <v>1</v>
      </c>
      <c r="B136" s="1128" t="s">
        <v>3945</v>
      </c>
      <c r="C136" s="1083"/>
      <c r="D136" s="1083"/>
      <c r="E136" s="1163"/>
    </row>
    <row r="137" spans="1:5">
      <c r="A137" s="1113">
        <v>2</v>
      </c>
      <c r="B137" s="1083"/>
      <c r="C137" s="1083"/>
      <c r="D137" s="1083"/>
      <c r="E137" s="1179"/>
    </row>
    <row r="138" spans="1:5">
      <c r="A138" s="1113">
        <v>3</v>
      </c>
      <c r="B138" s="17" t="s">
        <v>5353</v>
      </c>
      <c r="C138" s="1083"/>
      <c r="D138" s="1083"/>
      <c r="E138" s="1177">
        <v>27767</v>
      </c>
    </row>
    <row r="139" spans="1:5">
      <c r="A139" s="1113">
        <v>4</v>
      </c>
      <c r="B139" s="17" t="s">
        <v>5354</v>
      </c>
      <c r="C139" s="1083"/>
      <c r="D139" s="1083"/>
      <c r="E139" s="1177">
        <v>46513</v>
      </c>
    </row>
    <row r="140" spans="1:5">
      <c r="A140" s="1113">
        <v>5</v>
      </c>
      <c r="B140" s="17" t="s">
        <v>5355</v>
      </c>
      <c r="C140" s="1083"/>
      <c r="D140" s="1083"/>
      <c r="E140" s="1177">
        <v>-993310</v>
      </c>
    </row>
    <row r="141" spans="1:5">
      <c r="A141" s="1113">
        <v>6</v>
      </c>
      <c r="B141" s="17" t="s">
        <v>5356</v>
      </c>
      <c r="C141" s="1083"/>
      <c r="D141" s="1083"/>
      <c r="E141" s="1177">
        <v>-265248</v>
      </c>
    </row>
    <row r="142" spans="1:5">
      <c r="A142" s="1113">
        <v>7</v>
      </c>
      <c r="B142" s="17" t="s">
        <v>5357</v>
      </c>
      <c r="C142" s="1083"/>
      <c r="D142" s="1083"/>
      <c r="E142" s="1177">
        <v>11466</v>
      </c>
    </row>
    <row r="143" spans="1:5">
      <c r="A143" s="1113">
        <v>8</v>
      </c>
      <c r="B143" s="1128"/>
      <c r="C143" s="1083"/>
      <c r="D143" s="1083"/>
      <c r="E143" s="1177"/>
    </row>
    <row r="144" spans="1:5">
      <c r="A144" s="1113">
        <v>9</v>
      </c>
      <c r="B144" s="1083"/>
      <c r="C144" s="1083"/>
      <c r="D144" s="1083"/>
      <c r="E144" s="1177"/>
    </row>
    <row r="145" spans="1:5">
      <c r="A145" s="1113">
        <v>10</v>
      </c>
      <c r="B145" s="1083"/>
      <c r="C145" s="1083"/>
      <c r="D145" s="1083"/>
      <c r="E145" s="1177"/>
    </row>
    <row r="146" spans="1:5">
      <c r="A146" s="1113">
        <v>11</v>
      </c>
      <c r="B146" s="1083"/>
      <c r="C146" s="1083"/>
      <c r="D146" s="1083"/>
      <c r="E146" s="1177"/>
    </row>
    <row r="147" spans="1:5">
      <c r="A147" s="1113">
        <v>12</v>
      </c>
      <c r="B147" s="1083"/>
      <c r="C147" s="1083"/>
      <c r="D147" s="1083"/>
      <c r="E147" s="1177"/>
    </row>
    <row r="148" spans="1:5">
      <c r="A148" s="1113">
        <v>13</v>
      </c>
      <c r="B148" s="1083"/>
      <c r="C148" s="1083"/>
      <c r="D148" s="1083"/>
      <c r="E148" s="1177"/>
    </row>
    <row r="149" spans="1:5">
      <c r="A149" s="1113">
        <v>14</v>
      </c>
      <c r="B149" s="1083"/>
      <c r="C149" s="1083"/>
      <c r="D149" s="1083"/>
      <c r="E149" s="1177"/>
    </row>
    <row r="150" spans="1:5" ht="15.75" thickBot="1">
      <c r="A150" s="1113">
        <v>15</v>
      </c>
      <c r="B150" s="1083"/>
      <c r="C150" s="1129" t="s">
        <v>2657</v>
      </c>
      <c r="D150" s="1083"/>
      <c r="E150" s="1178">
        <f>SUM(E137:E149)</f>
        <v>-1172812</v>
      </c>
    </row>
    <row r="151" spans="1:5" ht="15.75" thickTop="1">
      <c r="A151" s="1113">
        <v>16</v>
      </c>
      <c r="B151" s="1128" t="s">
        <v>3946</v>
      </c>
      <c r="C151" s="1083"/>
      <c r="D151" s="1083"/>
      <c r="E151" s="1163"/>
    </row>
    <row r="152" spans="1:5">
      <c r="A152" s="1113">
        <v>17</v>
      </c>
      <c r="B152" s="1083"/>
      <c r="C152" s="1083"/>
      <c r="D152" s="1083"/>
      <c r="E152" s="1179"/>
    </row>
    <row r="153" spans="1:5">
      <c r="A153" s="1113">
        <v>18</v>
      </c>
      <c r="B153" s="1083"/>
      <c r="C153" s="1083"/>
      <c r="D153" s="1083"/>
      <c r="E153" s="1177"/>
    </row>
    <row r="154" spans="1:5">
      <c r="A154" s="1113">
        <v>19</v>
      </c>
      <c r="B154" s="1083"/>
      <c r="C154" s="1083"/>
      <c r="D154" s="1083"/>
      <c r="E154" s="1177"/>
    </row>
    <row r="155" spans="1:5">
      <c r="A155" s="1113">
        <v>20</v>
      </c>
      <c r="B155" s="1083"/>
      <c r="C155" s="1083"/>
      <c r="D155" s="1083"/>
      <c r="E155" s="1177"/>
    </row>
    <row r="156" spans="1:5">
      <c r="A156" s="1113">
        <v>21</v>
      </c>
      <c r="B156" s="1083"/>
      <c r="C156" s="1083"/>
      <c r="D156" s="1083"/>
      <c r="E156" s="1177"/>
    </row>
    <row r="157" spans="1:5">
      <c r="A157" s="1113">
        <v>22</v>
      </c>
      <c r="B157" s="1083"/>
      <c r="C157" s="1083"/>
      <c r="D157" s="1083"/>
      <c r="E157" s="1177"/>
    </row>
    <row r="158" spans="1:5">
      <c r="A158" s="1113">
        <v>23</v>
      </c>
      <c r="B158" s="1083"/>
      <c r="C158" s="1083"/>
      <c r="D158" s="1083"/>
      <c r="E158" s="1177"/>
    </row>
    <row r="159" spans="1:5">
      <c r="A159" s="1113">
        <v>24</v>
      </c>
      <c r="B159" s="1083"/>
      <c r="C159" s="1083"/>
      <c r="D159" s="1083"/>
      <c r="E159" s="1177"/>
    </row>
    <row r="160" spans="1:5">
      <c r="A160" s="1113">
        <v>25</v>
      </c>
      <c r="B160" s="1083"/>
      <c r="C160" s="1083"/>
      <c r="D160" s="1083"/>
      <c r="E160" s="1177"/>
    </row>
    <row r="161" spans="1:5" ht="15.75" thickBot="1">
      <c r="A161" s="1113">
        <v>26</v>
      </c>
      <c r="B161" s="1083"/>
      <c r="C161" s="1129" t="s">
        <v>2657</v>
      </c>
      <c r="D161" s="1083"/>
      <c r="E161" s="1178">
        <f>SUM(E152:E160)</f>
        <v>0</v>
      </c>
    </row>
    <row r="162" spans="1:5" ht="15.75" thickTop="1">
      <c r="A162" s="1113">
        <v>27</v>
      </c>
      <c r="B162" s="1128" t="s">
        <v>3947</v>
      </c>
      <c r="C162" s="1083"/>
      <c r="D162" s="1083"/>
      <c r="E162" s="1163"/>
    </row>
    <row r="163" spans="1:5">
      <c r="A163" s="1113">
        <v>28</v>
      </c>
      <c r="B163" s="17" t="s">
        <v>5358</v>
      </c>
      <c r="C163" s="1083"/>
      <c r="D163" s="1083"/>
      <c r="E163" s="1177">
        <v>88569</v>
      </c>
    </row>
    <row r="164" spans="1:5">
      <c r="A164" s="1113">
        <v>29</v>
      </c>
      <c r="B164" s="17" t="s">
        <v>5359</v>
      </c>
      <c r="C164" s="1083"/>
      <c r="D164" s="1083"/>
      <c r="E164" s="1177">
        <v>15948</v>
      </c>
    </row>
    <row r="165" spans="1:5">
      <c r="A165" s="1113">
        <v>30</v>
      </c>
      <c r="B165" s="17" t="s">
        <v>5360</v>
      </c>
      <c r="C165" s="1083"/>
      <c r="D165" s="1083"/>
      <c r="E165" s="1177">
        <v>130000</v>
      </c>
    </row>
    <row r="166" spans="1:5">
      <c r="A166" s="1113">
        <v>31</v>
      </c>
      <c r="B166" s="17" t="s">
        <v>5361</v>
      </c>
      <c r="C166" s="1083"/>
      <c r="D166" s="1083"/>
      <c r="E166" s="1177">
        <v>180607</v>
      </c>
    </row>
    <row r="167" spans="1:5">
      <c r="A167" s="1113">
        <v>32</v>
      </c>
      <c r="B167" s="17" t="s">
        <v>5362</v>
      </c>
      <c r="C167" s="1083"/>
      <c r="D167" s="1083"/>
      <c r="E167" s="1177">
        <v>37170</v>
      </c>
    </row>
    <row r="168" spans="1:5">
      <c r="A168" s="1113">
        <v>33</v>
      </c>
      <c r="B168" s="17" t="s">
        <v>5363</v>
      </c>
      <c r="C168" s="1083"/>
      <c r="D168" s="1083"/>
      <c r="E168" s="1177">
        <v>9888</v>
      </c>
    </row>
    <row r="169" spans="1:5">
      <c r="A169" s="1113">
        <v>34</v>
      </c>
      <c r="B169" s="17" t="s">
        <v>5364</v>
      </c>
      <c r="E169" s="1177">
        <v>69276</v>
      </c>
    </row>
    <row r="170" spans="1:5">
      <c r="A170" s="1113">
        <v>35</v>
      </c>
      <c r="B170" s="17" t="s">
        <v>5365</v>
      </c>
      <c r="C170" s="1083"/>
      <c r="D170" s="1083"/>
      <c r="E170" s="1177">
        <v>115528</v>
      </c>
    </row>
    <row r="171" spans="1:5">
      <c r="A171" s="1113">
        <v>36</v>
      </c>
      <c r="B171" s="17" t="s">
        <v>5366</v>
      </c>
      <c r="C171" s="1083"/>
      <c r="D171" s="1083"/>
      <c r="E171" s="1177">
        <v>180</v>
      </c>
    </row>
    <row r="172" spans="1:5">
      <c r="A172" s="1113">
        <v>37</v>
      </c>
      <c r="B172" s="17" t="s">
        <v>5367</v>
      </c>
      <c r="C172" s="1083"/>
      <c r="D172" s="1083"/>
      <c r="E172" s="1177">
        <v>215408</v>
      </c>
    </row>
    <row r="173" spans="1:5">
      <c r="A173" s="1113">
        <v>38</v>
      </c>
      <c r="B173" s="17" t="s">
        <v>5368</v>
      </c>
      <c r="C173" s="1083"/>
      <c r="D173" s="1083"/>
      <c r="E173" s="1177">
        <v>4537129</v>
      </c>
    </row>
    <row r="174" spans="1:5">
      <c r="A174" s="1113">
        <v>39</v>
      </c>
      <c r="B174" s="17" t="s">
        <v>5369</v>
      </c>
      <c r="C174" s="1083"/>
      <c r="D174" s="1083"/>
      <c r="E174" s="1177">
        <v>1256817</v>
      </c>
    </row>
    <row r="175" spans="1:5">
      <c r="A175" s="1113">
        <v>40</v>
      </c>
      <c r="B175" s="17" t="s">
        <v>5370</v>
      </c>
      <c r="C175" s="1083"/>
      <c r="D175" s="1083"/>
      <c r="E175" s="1177">
        <v>6816</v>
      </c>
    </row>
    <row r="176" spans="1:5">
      <c r="A176" s="1113">
        <v>41</v>
      </c>
      <c r="B176" s="17" t="s">
        <v>5371</v>
      </c>
      <c r="C176" s="1083"/>
      <c r="D176" s="1083"/>
      <c r="E176" s="1177">
        <v>48879</v>
      </c>
    </row>
    <row r="177" spans="1:5">
      <c r="A177" s="1113">
        <v>42</v>
      </c>
      <c r="B177" s="17" t="s">
        <v>5372</v>
      </c>
      <c r="C177" s="1083"/>
      <c r="D177" s="1083"/>
      <c r="E177" s="1177">
        <v>2800</v>
      </c>
    </row>
    <row r="178" spans="1:5">
      <c r="A178" s="1113">
        <v>43</v>
      </c>
      <c r="B178" s="17" t="s">
        <v>5373</v>
      </c>
      <c r="C178" s="1083"/>
      <c r="D178" s="1083"/>
      <c r="E178" s="1177">
        <v>762756</v>
      </c>
    </row>
    <row r="179" spans="1:5">
      <c r="A179" s="1113">
        <v>44</v>
      </c>
      <c r="B179" s="17" t="s">
        <v>5374</v>
      </c>
      <c r="C179" s="1083"/>
      <c r="D179" s="1083"/>
      <c r="E179" s="1177">
        <v>193476</v>
      </c>
    </row>
    <row r="180" spans="1:5">
      <c r="A180" s="1113">
        <v>45</v>
      </c>
      <c r="B180" s="17" t="s">
        <v>5380</v>
      </c>
      <c r="E180" s="1177">
        <v>63000</v>
      </c>
    </row>
    <row r="181" spans="1:5">
      <c r="A181" s="1113">
        <v>46</v>
      </c>
      <c r="B181" s="17" t="s">
        <v>5375</v>
      </c>
      <c r="C181" s="1083"/>
      <c r="D181" s="1083"/>
      <c r="E181" s="1177">
        <v>475560</v>
      </c>
    </row>
    <row r="182" spans="1:5">
      <c r="A182" s="1113">
        <v>47</v>
      </c>
      <c r="B182" s="17" t="s">
        <v>5376</v>
      </c>
      <c r="C182" s="1083"/>
      <c r="D182" s="1083"/>
      <c r="E182" s="1177">
        <v>15405</v>
      </c>
    </row>
    <row r="183" spans="1:5">
      <c r="A183" s="1113">
        <v>48</v>
      </c>
      <c r="B183" s="17" t="s">
        <v>5377</v>
      </c>
      <c r="C183" s="1083"/>
      <c r="D183" s="1083"/>
      <c r="E183" s="1177">
        <v>-35</v>
      </c>
    </row>
    <row r="184" spans="1:5">
      <c r="A184" s="1113">
        <v>49</v>
      </c>
      <c r="B184" s="17" t="s">
        <v>5378</v>
      </c>
      <c r="C184" s="1083"/>
      <c r="D184" s="1083"/>
      <c r="E184" s="1177">
        <v>428480</v>
      </c>
    </row>
    <row r="185" spans="1:5">
      <c r="A185" s="1113">
        <v>50</v>
      </c>
      <c r="B185" s="17" t="s">
        <v>5381</v>
      </c>
      <c r="C185" s="1083"/>
      <c r="D185" s="1083"/>
      <c r="E185" s="1177">
        <v>280253</v>
      </c>
    </row>
    <row r="186" spans="1:5" ht="15.75" thickBot="1">
      <c r="A186" s="1113">
        <v>51</v>
      </c>
      <c r="B186" s="17" t="s">
        <v>5379</v>
      </c>
      <c r="C186" s="1129"/>
      <c r="D186" s="1083"/>
      <c r="E186" s="2141">
        <v>866</v>
      </c>
    </row>
    <row r="187" spans="1:5" ht="16.5" thickTop="1" thickBot="1">
      <c r="A187" s="1148">
        <v>52</v>
      </c>
      <c r="B187" s="1136"/>
      <c r="C187" s="342" t="s">
        <v>2657</v>
      </c>
      <c r="D187" s="1136"/>
      <c r="E187" s="1178">
        <f>SUM(E163:E186)</f>
        <v>8934776</v>
      </c>
    </row>
    <row r="188" spans="1:5">
      <c r="A188" t="str">
        <f>A65</f>
        <v>FERC FORM NO. 1 (ED. 12-87) NYPSC Modified-96</v>
      </c>
    </row>
    <row r="189" spans="1:5">
      <c r="A189" s="1084" t="s">
        <v>3948</v>
      </c>
      <c r="B189" s="1084"/>
      <c r="C189" s="1084"/>
      <c r="D189" s="1084"/>
      <c r="E189" s="1084"/>
    </row>
  </sheetData>
  <customSheetViews>
    <customSheetView guid="{98C50475-4C04-4614-833E-ABC6EEFF4E8E}" scale="60" colorId="22" showPageBreaks="1" printArea="1" view="pageBreakPreview" topLeftCell="A148">
      <selection activeCell="G168" sqref="G168"/>
      <rowBreaks count="2" manualBreakCount="2">
        <brk id="68" max="4" man="1"/>
        <brk id="129" max="4" man="1"/>
      </rowBreaks>
      <pageMargins left="0.25" right="0.25" top="0.25" bottom="0.25" header="0" footer="0"/>
      <printOptions horizontalCentered="1" verticalCentered="1"/>
      <pageSetup scale="72" fitToHeight="3" orientation="portrait" r:id="rId1"/>
      <headerFooter alignWithMargins="0"/>
    </customSheetView>
    <customSheetView guid="{C6EFCE4C-D5CB-4C1D-A286-0DC52BE770F9}" scale="85" colorId="22" showPageBreaks="1" printArea="1">
      <selection activeCell="G168" sqref="G168"/>
      <rowBreaks count="19" manualBreakCount="19">
        <brk id="19" max="4" man="1"/>
        <brk id="20" max="4" man="1"/>
        <brk id="21" max="4" man="1"/>
        <brk id="22" max="4" man="1"/>
        <brk id="23" max="4" man="1"/>
        <brk id="24" max="4" man="1"/>
        <brk id="25" max="4" man="1"/>
        <brk id="26" max="4" man="1"/>
        <brk id="27" max="4" man="1"/>
        <brk id="28" max="4" man="1"/>
        <brk id="29" max="4" man="1"/>
        <brk id="30" max="4" man="1"/>
        <brk id="31" max="4" man="1"/>
        <brk id="32" max="4" man="1"/>
        <brk id="34" max="4" man="1"/>
        <brk id="35" max="4" man="1"/>
        <brk id="36" max="4" man="1"/>
        <brk id="37" max="4" man="1"/>
        <brk id="130" max="16383" man="1"/>
      </rowBreaks>
      <pageMargins left="0.25" right="0.25" top="0.25" bottom="0.25" header="0" footer="0"/>
      <printOptions horizontalCentered="1" verticalCentered="1"/>
      <pageSetup scale="72" fitToHeight="3" orientation="portrait" horizontalDpi="300" verticalDpi="300" r:id="rId2"/>
      <headerFooter alignWithMargins="0"/>
    </customSheetView>
    <customSheetView guid="{4BC658A1-0B43-4474-B09F-01138A2D4649}" scale="85" colorId="22" showPageBreaks="1">
      <selection activeCell="G168" sqref="G168"/>
      <rowBreaks count="41" manualBreakCount="41">
        <brk id="44" max="4" man="1"/>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130" max="16383" man="1"/>
      </rowBreaks>
      <pageMargins left="0.25" right="0.25" top="0.25" bottom="0.25" header="0" footer="0"/>
      <printOptions horizontalCentered="1" verticalCentered="1"/>
      <pageSetup scale="72" fitToHeight="3" orientation="portrait" horizontalDpi="300" verticalDpi="300" r:id="rId3"/>
      <headerFooter alignWithMargins="0"/>
    </customSheetView>
    <customSheetView guid="{615B5AE4-EF39-45E8-9166-92037A1A48C3}" scale="85" colorId="22" showPageBreaks="1" printArea="1">
      <rowBreaks count="23" manualBreakCount="23">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4"/>
      <headerFooter alignWithMargins="0"/>
    </customSheetView>
    <customSheetView guid="{5615FF12-3AD0-401B-9520-85684B49B8C2}" scale="85" colorId="22">
      <rowBreaks count="23" manualBreakCount="23">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5"/>
      <headerFooter alignWithMargins="0"/>
    </customSheetView>
    <customSheetView guid="{770BB473-BE5C-4268-9ADA-B2B104B49C99}" scale="85" colorId="22" showPageBreaks="1" printArea="1">
      <rowBreaks count="30" manualBreakCount="30">
        <brk id="38" max="4" man="1"/>
        <brk id="39" max="4" man="1"/>
        <brk id="40" max="4" man="1"/>
        <brk id="41" max="4" man="1"/>
        <brk id="42" max="4" man="1"/>
        <brk id="43" max="4" man="1"/>
        <brk id="44" max="4" man="1"/>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6"/>
      <headerFooter alignWithMargins="0"/>
    </customSheetView>
    <customSheetView guid="{2DCD765F-7FFB-4119-8ABA-95F832C93250}" scale="85" colorId="22" showPageBreaks="1" printArea="1">
      <rowBreaks count="23" manualBreakCount="23">
        <brk id="45" max="4" man="1"/>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130" max="16383" man="1"/>
      </rowBreaks>
      <pageMargins left="0.25" right="0.25" top="0.25" bottom="0.25" header="0" footer="0"/>
      <printOptions horizontalCentered="1" verticalCentered="1"/>
      <pageSetup scale="72" fitToHeight="3" orientation="portrait" horizontalDpi="300" verticalDpi="300" r:id="rId7"/>
      <headerFooter alignWithMargins="0"/>
    </customSheetView>
    <customSheetView guid="{9A54DEF0-DEC4-4137-89B1-509D03916E27}"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8"/>
      <headerFooter alignWithMargins="0"/>
    </customSheetView>
    <customSheetView guid="{3F1C1F7F-1627-415A-A980-D9471073F5DE}" scale="85" colorId="22" showPageBreaks="1">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9"/>
      <headerFooter alignWithMargins="0"/>
    </customSheetView>
    <customSheetView guid="{139C5046-2F46-48F5-A0B9-76AEA7D78668}" scale="85" colorId="22">
      <rowBreaks count="46" manualBreakCount="46">
        <brk id="46" max="4" man="1"/>
        <brk id="47" max="4" man="1"/>
        <brk id="48" max="4" man="1"/>
        <brk id="49" max="4" man="1"/>
        <brk id="50" max="4" man="1"/>
        <brk id="51" max="4" man="1"/>
        <brk id="52" max="4" man="1"/>
        <brk id="53" max="4" man="1"/>
        <brk id="54" max="4" man="1"/>
        <brk id="55" max="4" man="1"/>
        <brk id="56" max="4" man="1"/>
        <brk id="57" max="4" man="1"/>
        <brk id="58" max="4" man="1"/>
        <brk id="59" max="4" man="1"/>
        <brk id="60" max="4" man="1"/>
        <brk id="61" max="4" man="1"/>
        <brk id="62" max="4" man="1"/>
        <brk id="63" max="4" man="1"/>
        <brk id="64" max="4" man="1"/>
        <brk id="65" max="4" man="1"/>
        <brk id="66" max="4" man="1"/>
        <brk id="70" max="16383" man="1"/>
        <brk id="71" max="16383" man="1"/>
        <brk id="72" max="16383" man="1"/>
        <brk id="73" max="16383" man="1"/>
        <brk id="74" max="16383" man="1"/>
        <brk id="75" max="16383" man="1"/>
        <brk id="76" max="16383" man="1"/>
        <brk id="77" max="16383" man="1"/>
        <brk id="78" max="16383" man="1"/>
        <brk id="79" max="16383" man="1"/>
        <brk id="80" max="16383" man="1"/>
        <brk id="81" max="16383" man="1"/>
        <brk id="83" max="16383" man="1"/>
        <brk id="84" max="16383" man="1"/>
        <brk id="85" max="16383" man="1"/>
        <brk id="86" max="16383" man="1"/>
        <brk id="87" max="16383" man="1"/>
        <brk id="88" max="16383" man="1"/>
        <brk id="89" max="16383" man="1"/>
        <brk id="91" max="16383" man="1"/>
        <brk id="92" max="16383" man="1"/>
        <brk id="93" max="16383" man="1"/>
        <brk id="94" max="16383" man="1"/>
        <brk id="95" max="16383" man="1"/>
        <brk id="130" max="16383" man="1"/>
      </rowBreaks>
      <pageMargins left="0.25" right="0.25" top="0.25" bottom="0.25" header="0" footer="0"/>
      <printOptions horizontalCentered="1" verticalCentered="1"/>
      <pageSetup scale="72" fitToHeight="3" orientation="portrait" horizontalDpi="300" verticalDpi="300" r:id="rId10"/>
      <headerFooter alignWithMargins="0"/>
    </customSheetView>
    <customSheetView guid="{B81AA01E-C0DE-4A87-A251-E1F5DB0B073A}" scale="85" colorId="22" showPageBreaks="1" topLeftCell="A129">
      <selection activeCell="G168" sqref="G168"/>
      <rowBreaks count="2" manualBreakCount="2">
        <brk id="65" max="16383" man="1"/>
        <brk id="128" max="16383" man="1"/>
      </rowBreaks>
      <pageMargins left="0.25" right="0.25" top="0.25" bottom="0.25" header="0" footer="0"/>
      <printOptions horizontalCentered="1" verticalCentered="1"/>
      <pageSetup scale="72" fitToHeight="3" orientation="portrait" r:id="rId11"/>
      <headerFooter alignWithMargins="0"/>
    </customSheetView>
  </customSheetViews>
  <printOptions horizontalCentered="1" verticalCentered="1"/>
  <pageMargins left="0.25" right="0.25" top="0.25" bottom="0.25" header="0" footer="0"/>
  <pageSetup scale="72" fitToHeight="3" orientation="portrait" r:id="rId12"/>
  <headerFooter alignWithMargins="0"/>
  <rowBreaks count="2" manualBreakCount="2">
    <brk id="68" max="4" man="1"/>
    <brk id="129" max="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topLeftCell="C1" colorId="22" zoomScale="85" workbookViewId="0">
      <selection activeCell="I22" sqref="I22"/>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1085" t="s">
        <v>2036</v>
      </c>
      <c r="B1" s="676"/>
      <c r="C1" s="1088" t="s">
        <v>1529</v>
      </c>
      <c r="D1" s="1086"/>
      <c r="E1" s="1173" t="s">
        <v>2038</v>
      </c>
      <c r="F1" s="1174" t="s">
        <v>2039</v>
      </c>
      <c r="G1" s="1085" t="s">
        <v>2036</v>
      </c>
      <c r="H1" s="1086"/>
      <c r="I1" s="1086"/>
      <c r="J1" s="1088" t="s">
        <v>1529</v>
      </c>
      <c r="K1" s="1086"/>
      <c r="L1" s="1088" t="s">
        <v>2038</v>
      </c>
      <c r="M1" s="1088" t="s">
        <v>2039</v>
      </c>
      <c r="N1" s="1182"/>
    </row>
    <row r="2" spans="1:14">
      <c r="A2" s="72" t="str">
        <f>'Data Sheet'!$C$25</f>
        <v>Central Hudson Gas &amp; Electric</v>
      </c>
      <c r="B2" s="1083"/>
      <c r="C2" s="1080" t="s">
        <v>1297</v>
      </c>
      <c r="D2" s="1083"/>
      <c r="E2" s="1114" t="s">
        <v>2041</v>
      </c>
      <c r="F2" s="356"/>
      <c r="G2" s="72" t="str">
        <f>'Data Sheet'!$C$25</f>
        <v>Central Hudson Gas &amp; Electric</v>
      </c>
      <c r="H2" s="1083"/>
      <c r="I2" s="1083"/>
      <c r="J2" s="1080" t="s">
        <v>1297</v>
      </c>
      <c r="K2" s="1083"/>
      <c r="L2" s="1093" t="s">
        <v>2041</v>
      </c>
      <c r="M2" s="1080"/>
      <c r="N2" s="1147"/>
    </row>
    <row r="3" spans="1:14" ht="15" customHeight="1">
      <c r="A3" s="361"/>
      <c r="B3" s="1083"/>
      <c r="C3" s="1080" t="s">
        <v>1298</v>
      </c>
      <c r="D3" s="1083"/>
      <c r="E3" s="1081" t="str">
        <f>'Data Sheet'!$C$40</f>
        <v>4/15/2015</v>
      </c>
      <c r="F3" s="1103" t="str">
        <f>'Data Sheet'!$C$38</f>
        <v>12/31/14</v>
      </c>
      <c r="G3" s="361"/>
      <c r="H3" s="1083"/>
      <c r="I3" s="1083"/>
      <c r="J3" s="1080" t="s">
        <v>1298</v>
      </c>
      <c r="K3" s="1083"/>
      <c r="L3" s="1164" t="str">
        <f>'Data Sheet'!$C$40</f>
        <v>4/15/2015</v>
      </c>
      <c r="M3" s="1082" t="str">
        <f>'Data Sheet'!$C$38</f>
        <v>12/31/14</v>
      </c>
      <c r="N3" s="1147"/>
    </row>
    <row r="4" spans="1:14" ht="15" customHeight="1">
      <c r="A4" s="677" t="s">
        <v>3949</v>
      </c>
      <c r="B4" s="675"/>
      <c r="C4" s="1105"/>
      <c r="D4" s="1105"/>
      <c r="E4" s="1105"/>
      <c r="F4" s="678"/>
      <c r="G4" s="677" t="s">
        <v>3950</v>
      </c>
      <c r="H4" s="675"/>
      <c r="I4" s="675"/>
      <c r="J4" s="1105"/>
      <c r="K4" s="1105"/>
      <c r="L4" s="1105"/>
      <c r="M4" s="1105"/>
      <c r="N4" s="1183"/>
    </row>
    <row r="5" spans="1:14" ht="15.75">
      <c r="A5" s="679"/>
      <c r="B5" s="71"/>
      <c r="C5" s="1084"/>
      <c r="D5" s="1084"/>
      <c r="E5" s="1084"/>
      <c r="F5" s="680"/>
      <c r="G5" s="679"/>
      <c r="H5" s="71"/>
      <c r="I5" s="71"/>
      <c r="J5" s="1084"/>
      <c r="K5" s="1084"/>
      <c r="L5" s="1084"/>
      <c r="M5" s="1084"/>
      <c r="N5" s="1147"/>
    </row>
    <row r="6" spans="1:14">
      <c r="A6" s="361" t="s">
        <v>3951</v>
      </c>
      <c r="B6" s="1083"/>
      <c r="C6" s="1083" t="s">
        <v>3684</v>
      </c>
      <c r="D6" s="1083"/>
      <c r="E6" s="1083"/>
      <c r="F6" s="597"/>
      <c r="G6" s="361" t="s">
        <v>3685</v>
      </c>
      <c r="H6" s="1083"/>
      <c r="I6" s="1083"/>
      <c r="J6" s="1083"/>
      <c r="K6" s="1083" t="s">
        <v>3686</v>
      </c>
      <c r="L6" s="1083"/>
      <c r="M6" s="1083"/>
      <c r="N6" s="1147"/>
    </row>
    <row r="7" spans="1:14">
      <c r="A7" s="361" t="s">
        <v>3687</v>
      </c>
      <c r="B7" s="1083"/>
      <c r="C7" s="1083" t="s">
        <v>3688</v>
      </c>
      <c r="D7" s="1083"/>
      <c r="E7" s="1083"/>
      <c r="F7" s="597"/>
      <c r="G7" s="361" t="s">
        <v>3689</v>
      </c>
      <c r="H7" s="1083"/>
      <c r="I7" s="1083"/>
      <c r="J7" s="1083"/>
      <c r="K7" s="1083" t="s">
        <v>3690</v>
      </c>
      <c r="L7" s="1083"/>
      <c r="M7" s="1083"/>
      <c r="N7" s="1147"/>
    </row>
    <row r="8" spans="1:14">
      <c r="A8" s="361" t="s">
        <v>3691</v>
      </c>
      <c r="B8" s="1083"/>
      <c r="C8" s="1083" t="s">
        <v>2348</v>
      </c>
      <c r="D8" s="1083"/>
      <c r="E8" s="1083"/>
      <c r="F8" s="597"/>
      <c r="G8" s="361" t="s">
        <v>2349</v>
      </c>
      <c r="H8" s="1083"/>
      <c r="I8" s="1083"/>
      <c r="J8" s="1083"/>
      <c r="K8" s="1083" t="s">
        <v>2350</v>
      </c>
      <c r="L8" s="1083"/>
      <c r="M8" s="1083"/>
      <c r="N8" s="1147"/>
    </row>
    <row r="9" spans="1:14">
      <c r="A9" s="361" t="s">
        <v>2351</v>
      </c>
      <c r="B9" s="1083"/>
      <c r="C9" s="1083"/>
      <c r="D9" s="1083"/>
      <c r="E9" s="1083"/>
      <c r="F9" s="597"/>
      <c r="G9" s="361"/>
      <c r="H9" s="1083"/>
      <c r="I9" s="1083"/>
      <c r="J9" s="1083"/>
      <c r="K9" s="1083" t="s">
        <v>2352</v>
      </c>
      <c r="L9" s="1083"/>
      <c r="M9" s="1083"/>
      <c r="N9" s="1147"/>
    </row>
    <row r="10" spans="1:14">
      <c r="A10" s="361" t="s">
        <v>2353</v>
      </c>
      <c r="B10" s="1083"/>
      <c r="C10" s="1083"/>
      <c r="D10" s="1083"/>
      <c r="E10" s="1083"/>
      <c r="F10" s="597"/>
      <c r="G10" s="361"/>
      <c r="H10" s="1083"/>
      <c r="I10" s="1083"/>
      <c r="J10" s="1083"/>
      <c r="K10" s="1083"/>
      <c r="L10" s="1083"/>
      <c r="M10" s="1083"/>
      <c r="N10" s="1147"/>
    </row>
    <row r="11" spans="1:14">
      <c r="A11" s="361"/>
      <c r="B11" s="1083"/>
      <c r="C11" s="1083"/>
      <c r="D11" s="1083"/>
      <c r="E11" s="1083"/>
      <c r="F11" s="597"/>
      <c r="G11" s="361"/>
      <c r="H11" s="1083"/>
      <c r="I11" s="1083"/>
      <c r="J11" s="1083"/>
      <c r="K11" s="1083"/>
      <c r="L11" s="1083"/>
      <c r="M11" s="1083"/>
      <c r="N11" s="1147"/>
    </row>
    <row r="12" spans="1:14">
      <c r="A12" s="681"/>
      <c r="B12" s="1184" t="s">
        <v>2020</v>
      </c>
      <c r="C12" s="1184"/>
      <c r="D12" s="1184"/>
      <c r="E12" s="1184"/>
      <c r="F12" s="682"/>
      <c r="G12" s="683" t="s">
        <v>2354</v>
      </c>
      <c r="H12" s="1105"/>
      <c r="I12" s="1105"/>
      <c r="J12" s="1185"/>
      <c r="K12" s="1186" t="s">
        <v>2355</v>
      </c>
      <c r="L12" s="1105"/>
      <c r="M12" s="1185"/>
      <c r="N12" s="1187"/>
    </row>
    <row r="13" spans="1:14">
      <c r="A13" s="684"/>
      <c r="B13" s="685" t="s">
        <v>2356</v>
      </c>
      <c r="C13" s="1115" t="s">
        <v>2357</v>
      </c>
      <c r="D13" s="1115" t="s">
        <v>2358</v>
      </c>
      <c r="E13" s="1115" t="s">
        <v>2657</v>
      </c>
      <c r="F13" s="686" t="s">
        <v>2359</v>
      </c>
      <c r="G13" s="683" t="s">
        <v>2360</v>
      </c>
      <c r="H13" s="1166"/>
      <c r="I13" s="687"/>
      <c r="J13" s="1115"/>
      <c r="K13" s="1115"/>
      <c r="L13" s="1115"/>
      <c r="M13" s="688"/>
      <c r="N13" s="1096"/>
    </row>
    <row r="14" spans="1:14">
      <c r="A14" s="684" t="s">
        <v>1964</v>
      </c>
      <c r="B14" s="685" t="s">
        <v>2361</v>
      </c>
      <c r="C14" s="1115" t="s">
        <v>2362</v>
      </c>
      <c r="D14" s="1115" t="s">
        <v>613</v>
      </c>
      <c r="E14" s="1115" t="s">
        <v>2363</v>
      </c>
      <c r="F14" s="686" t="s">
        <v>2364</v>
      </c>
      <c r="G14" s="684"/>
      <c r="H14" s="1115"/>
      <c r="I14" s="685"/>
      <c r="J14" s="1115" t="s">
        <v>2365</v>
      </c>
      <c r="K14" s="1115" t="s">
        <v>2077</v>
      </c>
      <c r="L14" s="1115" t="s">
        <v>2079</v>
      </c>
      <c r="M14" s="689" t="s">
        <v>2359</v>
      </c>
      <c r="N14" s="1096"/>
    </row>
    <row r="15" spans="1:14">
      <c r="A15" s="684" t="s">
        <v>1967</v>
      </c>
      <c r="B15" s="685" t="s">
        <v>2366</v>
      </c>
      <c r="C15" s="1115" t="s">
        <v>1307</v>
      </c>
      <c r="D15" s="1115" t="s">
        <v>2367</v>
      </c>
      <c r="E15" s="1115" t="s">
        <v>214</v>
      </c>
      <c r="F15" s="686" t="s">
        <v>1017</v>
      </c>
      <c r="G15" s="684" t="s">
        <v>2368</v>
      </c>
      <c r="H15" s="1115" t="s">
        <v>213</v>
      </c>
      <c r="I15" s="1115" t="s">
        <v>2079</v>
      </c>
      <c r="J15" s="689" t="s">
        <v>2364</v>
      </c>
      <c r="K15" s="1115" t="s">
        <v>213</v>
      </c>
      <c r="L15" s="1115"/>
      <c r="M15" s="689" t="s">
        <v>2364</v>
      </c>
      <c r="N15" s="1096" t="s">
        <v>1964</v>
      </c>
    </row>
    <row r="16" spans="1:14">
      <c r="A16" s="684"/>
      <c r="B16" s="1188"/>
      <c r="C16" s="1188"/>
      <c r="D16" s="1188"/>
      <c r="E16" s="1115" t="s">
        <v>2369</v>
      </c>
      <c r="F16" s="686" t="s">
        <v>643</v>
      </c>
      <c r="G16" s="684"/>
      <c r="H16" s="1115" t="s">
        <v>1967</v>
      </c>
      <c r="I16" s="1115"/>
      <c r="J16" s="1115"/>
      <c r="K16" s="1115"/>
      <c r="L16" s="1115"/>
      <c r="M16" s="1115" t="s">
        <v>2846</v>
      </c>
      <c r="N16" s="1096" t="s">
        <v>1967</v>
      </c>
    </row>
    <row r="17" spans="1:14">
      <c r="A17" s="684"/>
      <c r="B17" s="1120" t="s">
        <v>3423</v>
      </c>
      <c r="C17" s="1120" t="s">
        <v>3424</v>
      </c>
      <c r="D17" s="1120" t="s">
        <v>3425</v>
      </c>
      <c r="E17" s="1120" t="s">
        <v>3426</v>
      </c>
      <c r="F17" s="686" t="s">
        <v>2672</v>
      </c>
      <c r="G17" s="684" t="s">
        <v>2673</v>
      </c>
      <c r="H17" s="1120" t="s">
        <v>2674</v>
      </c>
      <c r="I17" s="1120" t="s">
        <v>2675</v>
      </c>
      <c r="J17" s="1120" t="s">
        <v>2676</v>
      </c>
      <c r="K17" s="1120" t="s">
        <v>2677</v>
      </c>
      <c r="L17" s="1120" t="s">
        <v>2678</v>
      </c>
      <c r="M17" s="1120" t="s">
        <v>2679</v>
      </c>
      <c r="N17" s="1189"/>
    </row>
    <row r="18" spans="1:14">
      <c r="A18" s="690">
        <v>1</v>
      </c>
      <c r="B18" s="349" t="s">
        <v>5534</v>
      </c>
      <c r="C18" s="1080"/>
      <c r="D18" s="1190"/>
      <c r="E18" s="1190"/>
      <c r="F18" s="1191"/>
      <c r="G18" s="691"/>
      <c r="H18" s="1192"/>
      <c r="I18" s="1190"/>
      <c r="J18" s="1190"/>
      <c r="K18" s="1080"/>
      <c r="L18" s="1190"/>
      <c r="M18" s="1190"/>
      <c r="N18" s="1193">
        <v>1</v>
      </c>
    </row>
    <row r="19" spans="1:14">
      <c r="A19" s="692">
        <v>2</v>
      </c>
      <c r="B19" s="1083"/>
      <c r="C19" s="1080"/>
      <c r="D19" s="1190"/>
      <c r="E19" s="1190"/>
      <c r="F19" s="668"/>
      <c r="G19" s="693"/>
      <c r="H19" s="1192"/>
      <c r="I19" s="1190"/>
      <c r="J19" s="1190"/>
      <c r="K19" s="1080"/>
      <c r="L19" s="1190"/>
      <c r="M19" s="1190"/>
      <c r="N19" s="1193">
        <v>2</v>
      </c>
    </row>
    <row r="20" spans="1:14">
      <c r="A20" s="692">
        <v>3</v>
      </c>
      <c r="B20" s="17" t="s">
        <v>5535</v>
      </c>
      <c r="C20" s="2222">
        <v>15176917</v>
      </c>
      <c r="D20" s="1190"/>
      <c r="E20" s="1190">
        <f>+C20+D20</f>
        <v>15176917</v>
      </c>
      <c r="F20" s="2223">
        <v>0</v>
      </c>
      <c r="G20" s="693" t="s">
        <v>3400</v>
      </c>
      <c r="H20" s="1192">
        <v>928</v>
      </c>
      <c r="I20" s="1190">
        <v>12749651</v>
      </c>
      <c r="J20" s="1190"/>
      <c r="K20" s="1080"/>
      <c r="L20" s="1190"/>
      <c r="M20" s="1190"/>
      <c r="N20" s="1193">
        <v>3</v>
      </c>
    </row>
    <row r="21" spans="1:14">
      <c r="A21" s="692">
        <v>4</v>
      </c>
      <c r="B21" s="17" t="s">
        <v>5536</v>
      </c>
      <c r="C21" s="1080"/>
      <c r="D21" s="1190"/>
      <c r="E21" s="1190"/>
      <c r="F21" s="668"/>
      <c r="G21" s="693" t="s">
        <v>3401</v>
      </c>
      <c r="H21" s="1192">
        <v>928</v>
      </c>
      <c r="I21" s="1190">
        <v>2427266</v>
      </c>
      <c r="J21" s="1190"/>
      <c r="K21" s="1080"/>
      <c r="L21" s="1190"/>
      <c r="M21" s="1190"/>
      <c r="N21" s="1193">
        <v>4</v>
      </c>
    </row>
    <row r="22" spans="1:14">
      <c r="A22" s="692">
        <v>5</v>
      </c>
      <c r="B22" s="17" t="s">
        <v>5537</v>
      </c>
      <c r="C22" s="1080"/>
      <c r="D22" s="1190"/>
      <c r="E22" s="1190"/>
      <c r="F22" s="668"/>
      <c r="G22" s="693"/>
      <c r="H22" s="1192"/>
      <c r="I22" s="1190"/>
      <c r="J22" s="1190"/>
      <c r="K22" s="1080"/>
      <c r="L22" s="1190"/>
      <c r="M22" s="1190"/>
      <c r="N22" s="1193">
        <v>5</v>
      </c>
    </row>
    <row r="23" spans="1:14">
      <c r="A23" s="692">
        <v>6</v>
      </c>
      <c r="B23" s="1083"/>
      <c r="C23" s="1080"/>
      <c r="D23" s="1190"/>
      <c r="E23" s="1190"/>
      <c r="F23" s="668"/>
      <c r="G23" s="693"/>
      <c r="H23" s="1192"/>
      <c r="I23" s="1190"/>
      <c r="J23" s="1190"/>
      <c r="K23" s="1080"/>
      <c r="L23" s="1190"/>
      <c r="M23" s="1190"/>
      <c r="N23" s="1193">
        <v>6</v>
      </c>
    </row>
    <row r="24" spans="1:14">
      <c r="A24" s="692">
        <v>7</v>
      </c>
      <c r="B24" s="1083"/>
      <c r="C24" s="1080"/>
      <c r="D24" s="1190"/>
      <c r="E24" s="1190"/>
      <c r="F24" s="668"/>
      <c r="G24" s="693"/>
      <c r="H24" s="1192"/>
      <c r="I24" s="1190"/>
      <c r="J24" s="1190"/>
      <c r="K24" s="1080"/>
      <c r="L24" s="1190"/>
      <c r="M24" s="1190"/>
      <c r="N24" s="1193">
        <v>7</v>
      </c>
    </row>
    <row r="25" spans="1:14">
      <c r="A25" s="692">
        <v>8</v>
      </c>
      <c r="B25" s="1083"/>
      <c r="C25" s="1080"/>
      <c r="D25" s="1190"/>
      <c r="E25" s="1190"/>
      <c r="F25" s="668"/>
      <c r="G25" s="693"/>
      <c r="H25" s="1192"/>
      <c r="I25" s="1190"/>
      <c r="J25" s="1190"/>
      <c r="K25" s="1080"/>
      <c r="L25" s="1190"/>
      <c r="M25" s="1190"/>
      <c r="N25" s="1193">
        <v>8</v>
      </c>
    </row>
    <row r="26" spans="1:14">
      <c r="A26" s="692">
        <v>9</v>
      </c>
      <c r="B26" s="1083"/>
      <c r="C26" s="1080"/>
      <c r="D26" s="1190"/>
      <c r="E26" s="1190"/>
      <c r="F26" s="668"/>
      <c r="G26" s="693"/>
      <c r="H26" s="1192"/>
      <c r="I26" s="1190"/>
      <c r="J26" s="1190"/>
      <c r="K26" s="1080"/>
      <c r="L26" s="1190"/>
      <c r="M26" s="1190"/>
      <c r="N26" s="1193">
        <v>9</v>
      </c>
    </row>
    <row r="27" spans="1:14">
      <c r="A27" s="692">
        <v>10</v>
      </c>
      <c r="B27" s="1083"/>
      <c r="C27" s="1080"/>
      <c r="D27" s="1190"/>
      <c r="E27" s="1190"/>
      <c r="F27" s="668"/>
      <c r="G27" s="693"/>
      <c r="H27" s="1192"/>
      <c r="I27" s="1190"/>
      <c r="J27" s="1190"/>
      <c r="K27" s="1080"/>
      <c r="L27" s="1190"/>
      <c r="M27" s="1190"/>
      <c r="N27" s="1193">
        <v>10</v>
      </c>
    </row>
    <row r="28" spans="1:14">
      <c r="A28" s="692">
        <v>11</v>
      </c>
      <c r="B28" s="1083"/>
      <c r="C28" s="1080"/>
      <c r="D28" s="1190"/>
      <c r="E28" s="1190"/>
      <c r="F28" s="668"/>
      <c r="G28" s="693"/>
      <c r="H28" s="1192"/>
      <c r="I28" s="1190"/>
      <c r="J28" s="1190"/>
      <c r="K28" s="1080"/>
      <c r="L28" s="1190"/>
      <c r="M28" s="1190"/>
      <c r="N28" s="1193">
        <v>11</v>
      </c>
    </row>
    <row r="29" spans="1:14">
      <c r="A29" s="692">
        <v>12</v>
      </c>
      <c r="B29" s="1083"/>
      <c r="C29" s="1080"/>
      <c r="D29" s="1190"/>
      <c r="E29" s="1190"/>
      <c r="F29" s="668"/>
      <c r="G29" s="361"/>
      <c r="H29" s="1080"/>
      <c r="I29" s="1190"/>
      <c r="J29" s="1190"/>
      <c r="K29" s="1080"/>
      <c r="L29" s="1190"/>
      <c r="M29" s="1190"/>
      <c r="N29" s="1193">
        <v>12</v>
      </c>
    </row>
    <row r="30" spans="1:14">
      <c r="A30" s="692">
        <v>13</v>
      </c>
      <c r="B30" s="1083"/>
      <c r="C30" s="1080"/>
      <c r="D30" s="1190"/>
      <c r="E30" s="1190"/>
      <c r="F30" s="668"/>
      <c r="G30" s="361"/>
      <c r="H30" s="1080"/>
      <c r="I30" s="1190"/>
      <c r="J30" s="1190"/>
      <c r="K30" s="1080"/>
      <c r="L30" s="1190"/>
      <c r="M30" s="1190"/>
      <c r="N30" s="1193">
        <v>13</v>
      </c>
    </row>
    <row r="31" spans="1:14">
      <c r="A31" s="692">
        <v>14</v>
      </c>
      <c r="B31" s="1083"/>
      <c r="C31" s="1080"/>
      <c r="D31" s="1190"/>
      <c r="E31" s="1190"/>
      <c r="F31" s="668"/>
      <c r="G31" s="361"/>
      <c r="H31" s="1080"/>
      <c r="I31" s="1190"/>
      <c r="J31" s="1190"/>
      <c r="K31" s="1080"/>
      <c r="L31" s="1190"/>
      <c r="M31" s="1190"/>
      <c r="N31" s="1193">
        <v>14</v>
      </c>
    </row>
    <row r="32" spans="1:14">
      <c r="A32" s="692">
        <v>15</v>
      </c>
      <c r="B32" s="1083"/>
      <c r="C32" s="1080"/>
      <c r="D32" s="1190"/>
      <c r="E32" s="1190"/>
      <c r="F32" s="668"/>
      <c r="G32" s="361"/>
      <c r="H32" s="1080"/>
      <c r="I32" s="1190"/>
      <c r="J32" s="1190"/>
      <c r="K32" s="1080"/>
      <c r="L32" s="1190"/>
      <c r="M32" s="1190"/>
      <c r="N32" s="1193">
        <v>15</v>
      </c>
    </row>
    <row r="33" spans="1:14">
      <c r="A33" s="692">
        <v>16</v>
      </c>
      <c r="B33" s="1083"/>
      <c r="C33" s="1080"/>
      <c r="D33" s="1190"/>
      <c r="E33" s="1190"/>
      <c r="F33" s="668"/>
      <c r="G33" s="361"/>
      <c r="H33" s="1080"/>
      <c r="I33" s="1190"/>
      <c r="J33" s="1190"/>
      <c r="K33" s="1080"/>
      <c r="L33" s="1190"/>
      <c r="M33" s="1190"/>
      <c r="N33" s="1193">
        <v>16</v>
      </c>
    </row>
    <row r="34" spans="1:14">
      <c r="A34" s="692">
        <v>17</v>
      </c>
      <c r="B34" s="1083"/>
      <c r="C34" s="1080"/>
      <c r="D34" s="1190"/>
      <c r="E34" s="1190"/>
      <c r="F34" s="668"/>
      <c r="G34" s="361"/>
      <c r="H34" s="1080"/>
      <c r="I34" s="1190"/>
      <c r="J34" s="1190"/>
      <c r="K34" s="1080"/>
      <c r="L34" s="1190"/>
      <c r="M34" s="1190"/>
      <c r="N34" s="1193">
        <v>17</v>
      </c>
    </row>
    <row r="35" spans="1:14">
      <c r="A35" s="692">
        <v>18</v>
      </c>
      <c r="B35" s="1083"/>
      <c r="C35" s="1080"/>
      <c r="D35" s="1190"/>
      <c r="E35" s="1190"/>
      <c r="F35" s="668"/>
      <c r="G35" s="361"/>
      <c r="H35" s="1080"/>
      <c r="I35" s="1190"/>
      <c r="J35" s="1190"/>
      <c r="K35" s="1080"/>
      <c r="L35" s="1190"/>
      <c r="M35" s="1190"/>
      <c r="N35" s="1193">
        <v>18</v>
      </c>
    </row>
    <row r="36" spans="1:14">
      <c r="A36" s="692">
        <v>19</v>
      </c>
      <c r="B36" s="1083"/>
      <c r="C36" s="694"/>
      <c r="D36" s="695"/>
      <c r="E36" s="695"/>
      <c r="F36" s="668"/>
      <c r="G36" s="361"/>
      <c r="H36" s="1080"/>
      <c r="I36" s="695"/>
      <c r="J36" s="695"/>
      <c r="K36" s="1080"/>
      <c r="L36" s="695"/>
      <c r="M36" s="695"/>
      <c r="N36" s="1193">
        <v>19</v>
      </c>
    </row>
    <row r="37" spans="1:14">
      <c r="A37" s="692">
        <v>20</v>
      </c>
      <c r="B37" s="1128"/>
      <c r="C37" s="1080"/>
      <c r="D37" s="1190"/>
      <c r="E37" s="1190"/>
      <c r="F37" s="668"/>
      <c r="G37" s="361"/>
      <c r="H37" s="1080"/>
      <c r="I37" s="1190"/>
      <c r="J37" s="1190"/>
      <c r="K37" s="1080"/>
      <c r="L37" s="1190"/>
      <c r="M37" s="1190"/>
      <c r="N37" s="1193">
        <v>20</v>
      </c>
    </row>
    <row r="38" spans="1:14">
      <c r="A38" s="692">
        <v>21</v>
      </c>
      <c r="B38" s="1083"/>
      <c r="C38" s="1080"/>
      <c r="D38" s="1190"/>
      <c r="E38" s="1190"/>
      <c r="F38" s="668"/>
      <c r="G38" s="361"/>
      <c r="H38" s="1080"/>
      <c r="I38" s="1190"/>
      <c r="J38" s="1190"/>
      <c r="K38" s="1080"/>
      <c r="L38" s="1190"/>
      <c r="M38" s="1190"/>
      <c r="N38" s="1193">
        <v>21</v>
      </c>
    </row>
    <row r="39" spans="1:14">
      <c r="A39" s="692">
        <v>22</v>
      </c>
      <c r="B39" s="1083"/>
      <c r="C39" s="1080"/>
      <c r="D39" s="1190"/>
      <c r="E39" s="1190"/>
      <c r="F39" s="668"/>
      <c r="G39" s="361"/>
      <c r="H39" s="1080"/>
      <c r="I39" s="1190"/>
      <c r="J39" s="1190"/>
      <c r="K39" s="1080"/>
      <c r="L39" s="1190"/>
      <c r="M39" s="1190"/>
      <c r="N39" s="1193">
        <v>22</v>
      </c>
    </row>
    <row r="40" spans="1:14">
      <c r="A40" s="692">
        <v>23</v>
      </c>
      <c r="B40" s="1083"/>
      <c r="C40" s="1080"/>
      <c r="D40" s="1190"/>
      <c r="E40" s="1190"/>
      <c r="F40" s="668"/>
      <c r="G40" s="361"/>
      <c r="H40" s="1080"/>
      <c r="I40" s="1190"/>
      <c r="J40" s="1190"/>
      <c r="K40" s="1080"/>
      <c r="L40" s="1190"/>
      <c r="M40" s="1190"/>
      <c r="N40" s="1193">
        <v>23</v>
      </c>
    </row>
    <row r="41" spans="1:14">
      <c r="A41" s="692">
        <v>24</v>
      </c>
      <c r="B41" s="1083"/>
      <c r="C41" s="1080"/>
      <c r="D41" s="1190"/>
      <c r="E41" s="1190"/>
      <c r="F41" s="668"/>
      <c r="G41" s="361"/>
      <c r="H41" s="1080"/>
      <c r="I41" s="1190"/>
      <c r="J41" s="1190"/>
      <c r="K41" s="1080"/>
      <c r="L41" s="1190"/>
      <c r="M41" s="1190"/>
      <c r="N41" s="1193">
        <v>24</v>
      </c>
    </row>
    <row r="42" spans="1:14">
      <c r="A42" s="692">
        <v>25</v>
      </c>
      <c r="B42" s="1083"/>
      <c r="C42" s="1080"/>
      <c r="D42" s="1190"/>
      <c r="E42" s="1190"/>
      <c r="F42" s="668"/>
      <c r="G42" s="361"/>
      <c r="H42" s="1080"/>
      <c r="I42" s="1190"/>
      <c r="J42" s="1190"/>
      <c r="K42" s="1080"/>
      <c r="L42" s="1190"/>
      <c r="M42" s="1190"/>
      <c r="N42" s="1193">
        <v>25</v>
      </c>
    </row>
    <row r="43" spans="1:14">
      <c r="A43" s="692">
        <v>26</v>
      </c>
      <c r="B43" s="1083"/>
      <c r="C43" s="1080"/>
      <c r="D43" s="1190"/>
      <c r="E43" s="1190"/>
      <c r="F43" s="668"/>
      <c r="G43" s="361"/>
      <c r="H43" s="1080"/>
      <c r="I43" s="1190"/>
      <c r="J43" s="1190"/>
      <c r="K43" s="1080"/>
      <c r="L43" s="1190"/>
      <c r="M43" s="1190"/>
      <c r="N43" s="1193">
        <v>26</v>
      </c>
    </row>
    <row r="44" spans="1:14">
      <c r="A44" s="692">
        <v>27</v>
      </c>
      <c r="B44" s="1083"/>
      <c r="C44" s="1080"/>
      <c r="D44" s="1190"/>
      <c r="E44" s="1190"/>
      <c r="F44" s="668"/>
      <c r="G44" s="361"/>
      <c r="H44" s="1080"/>
      <c r="I44" s="1190"/>
      <c r="J44" s="1190"/>
      <c r="K44" s="1080"/>
      <c r="L44" s="1190"/>
      <c r="M44" s="1190"/>
      <c r="N44" s="1193">
        <v>27</v>
      </c>
    </row>
    <row r="45" spans="1:14">
      <c r="A45" s="692">
        <v>28</v>
      </c>
      <c r="B45" s="1083"/>
      <c r="C45" s="1080"/>
      <c r="D45" s="1190"/>
      <c r="E45" s="1190"/>
      <c r="F45" s="668"/>
      <c r="G45" s="361"/>
      <c r="H45" s="1080"/>
      <c r="I45" s="1190"/>
      <c r="J45" s="1190"/>
      <c r="K45" s="1080"/>
      <c r="L45" s="1190"/>
      <c r="M45" s="1190"/>
      <c r="N45" s="1193">
        <v>28</v>
      </c>
    </row>
    <row r="46" spans="1:14">
      <c r="A46" s="692">
        <v>29</v>
      </c>
      <c r="B46" s="1083"/>
      <c r="C46" s="1080"/>
      <c r="D46" s="1190"/>
      <c r="E46" s="1190"/>
      <c r="F46" s="668"/>
      <c r="G46" s="361"/>
      <c r="H46" s="1080"/>
      <c r="I46" s="1190"/>
      <c r="J46" s="1190"/>
      <c r="K46" s="1080"/>
      <c r="L46" s="1190"/>
      <c r="M46" s="1190"/>
      <c r="N46" s="1193">
        <v>29</v>
      </c>
    </row>
    <row r="47" spans="1:14">
      <c r="A47" s="692">
        <v>30</v>
      </c>
      <c r="B47" s="1083"/>
      <c r="C47" s="1080"/>
      <c r="D47" s="1190"/>
      <c r="E47" s="1190"/>
      <c r="F47" s="668"/>
      <c r="G47" s="361"/>
      <c r="H47" s="1080"/>
      <c r="I47" s="1190"/>
      <c r="J47" s="1190"/>
      <c r="K47" s="1080"/>
      <c r="L47" s="1190"/>
      <c r="M47" s="1190"/>
      <c r="N47" s="1193">
        <v>30</v>
      </c>
    </row>
    <row r="48" spans="1:14">
      <c r="A48" s="692">
        <v>31</v>
      </c>
      <c r="B48" s="1083"/>
      <c r="C48" s="694"/>
      <c r="D48" s="695"/>
      <c r="E48" s="695"/>
      <c r="F48" s="668"/>
      <c r="G48" s="361"/>
      <c r="H48" s="1080"/>
      <c r="I48" s="695"/>
      <c r="J48" s="695"/>
      <c r="K48" s="1080"/>
      <c r="L48" s="695"/>
      <c r="M48" s="695"/>
      <c r="N48" s="1193">
        <v>31</v>
      </c>
    </row>
    <row r="49" spans="1:14">
      <c r="A49" s="692">
        <v>32</v>
      </c>
      <c r="B49" s="1128"/>
      <c r="C49" s="1080"/>
      <c r="D49" s="1190"/>
      <c r="E49" s="1190"/>
      <c r="F49" s="668"/>
      <c r="G49" s="361"/>
      <c r="H49" s="1080"/>
      <c r="I49" s="1190"/>
      <c r="J49" s="1190"/>
      <c r="K49" s="1080"/>
      <c r="L49" s="1190"/>
      <c r="M49" s="1190"/>
      <c r="N49" s="1193">
        <v>32</v>
      </c>
    </row>
    <row r="50" spans="1:14">
      <c r="A50" s="692">
        <v>33</v>
      </c>
      <c r="B50" s="1083"/>
      <c r="C50" s="1080"/>
      <c r="D50" s="1190"/>
      <c r="E50" s="1190"/>
      <c r="F50" s="668"/>
      <c r="G50" s="361"/>
      <c r="H50" s="1080"/>
      <c r="I50" s="1190"/>
      <c r="J50" s="1190"/>
      <c r="K50" s="1080"/>
      <c r="L50" s="1190"/>
      <c r="M50" s="1190"/>
      <c r="N50" s="1193">
        <v>33</v>
      </c>
    </row>
    <row r="51" spans="1:14">
      <c r="A51" s="692">
        <v>34</v>
      </c>
      <c r="B51" s="1083"/>
      <c r="C51" s="1080"/>
      <c r="D51" s="1190"/>
      <c r="E51" s="1190"/>
      <c r="F51" s="668"/>
      <c r="G51" s="361"/>
      <c r="H51" s="1080"/>
      <c r="I51" s="1190"/>
      <c r="J51" s="1190"/>
      <c r="K51" s="1080"/>
      <c r="L51" s="1190"/>
      <c r="M51" s="1190"/>
      <c r="N51" s="1193">
        <v>34</v>
      </c>
    </row>
    <row r="52" spans="1:14">
      <c r="A52" s="692">
        <v>35</v>
      </c>
      <c r="B52" s="1083"/>
      <c r="C52" s="1080"/>
      <c r="D52" s="1190"/>
      <c r="E52" s="1190"/>
      <c r="F52" s="668"/>
      <c r="G52" s="361"/>
      <c r="H52" s="1080"/>
      <c r="I52" s="1190"/>
      <c r="J52" s="1190"/>
      <c r="K52" s="1080"/>
      <c r="L52" s="1190"/>
      <c r="M52" s="1190"/>
      <c r="N52" s="1193">
        <v>35</v>
      </c>
    </row>
    <row r="53" spans="1:14">
      <c r="A53" s="692">
        <v>36</v>
      </c>
      <c r="B53" s="1083"/>
      <c r="C53" s="1080"/>
      <c r="D53" s="1190"/>
      <c r="E53" s="1190"/>
      <c r="F53" s="668"/>
      <c r="G53" s="361"/>
      <c r="H53" s="1080"/>
      <c r="I53" s="1190"/>
      <c r="J53" s="1190"/>
      <c r="K53" s="1080"/>
      <c r="L53" s="1190"/>
      <c r="M53" s="1190"/>
      <c r="N53" s="1193">
        <v>36</v>
      </c>
    </row>
    <row r="54" spans="1:14">
      <c r="A54" s="692">
        <v>37</v>
      </c>
      <c r="B54" s="1083"/>
      <c r="C54" s="1080"/>
      <c r="D54" s="1190"/>
      <c r="E54" s="1190"/>
      <c r="F54" s="668"/>
      <c r="G54" s="361"/>
      <c r="H54" s="1080"/>
      <c r="I54" s="1190"/>
      <c r="J54" s="1190"/>
      <c r="K54" s="1080"/>
      <c r="L54" s="1190"/>
      <c r="M54" s="1190"/>
      <c r="N54" s="1193">
        <v>37</v>
      </c>
    </row>
    <row r="55" spans="1:14">
      <c r="A55" s="692">
        <v>38</v>
      </c>
      <c r="B55" s="1083"/>
      <c r="C55" s="1080"/>
      <c r="D55" s="1190"/>
      <c r="E55" s="1190"/>
      <c r="F55" s="668"/>
      <c r="G55" s="361"/>
      <c r="H55" s="1080"/>
      <c r="I55" s="1190"/>
      <c r="J55" s="1190"/>
      <c r="K55" s="1080"/>
      <c r="L55" s="1190"/>
      <c r="M55" s="1190"/>
      <c r="N55" s="1193">
        <v>38</v>
      </c>
    </row>
    <row r="56" spans="1:14">
      <c r="A56" s="692">
        <v>39</v>
      </c>
      <c r="B56" s="1083"/>
      <c r="C56" s="1080"/>
      <c r="D56" s="1190"/>
      <c r="E56" s="1190"/>
      <c r="F56" s="668"/>
      <c r="G56" s="361"/>
      <c r="H56" s="1080"/>
      <c r="I56" s="1190"/>
      <c r="J56" s="1190"/>
      <c r="K56" s="1080"/>
      <c r="L56" s="1190"/>
      <c r="M56" s="1190"/>
      <c r="N56" s="1193">
        <v>39</v>
      </c>
    </row>
    <row r="57" spans="1:14">
      <c r="A57" s="692">
        <v>40</v>
      </c>
      <c r="B57" s="1083"/>
      <c r="C57" s="1080"/>
      <c r="D57" s="1190"/>
      <c r="E57" s="1190"/>
      <c r="F57" s="668"/>
      <c r="G57" s="361"/>
      <c r="H57" s="1080"/>
      <c r="I57" s="1190"/>
      <c r="J57" s="1190"/>
      <c r="K57" s="1080"/>
      <c r="L57" s="1190"/>
      <c r="M57" s="1190"/>
      <c r="N57" s="1193">
        <v>40</v>
      </c>
    </row>
    <row r="58" spans="1:14">
      <c r="A58" s="692">
        <v>41</v>
      </c>
      <c r="B58" s="1083"/>
      <c r="C58" s="1080"/>
      <c r="D58" s="1190"/>
      <c r="E58" s="1190"/>
      <c r="F58" s="668"/>
      <c r="G58" s="361"/>
      <c r="H58" s="1080"/>
      <c r="I58" s="1190"/>
      <c r="J58" s="1190"/>
      <c r="K58" s="1080"/>
      <c r="L58" s="1190"/>
      <c r="M58" s="1190"/>
      <c r="N58" s="1193">
        <v>41</v>
      </c>
    </row>
    <row r="59" spans="1:14">
      <c r="A59" s="692">
        <v>42</v>
      </c>
      <c r="B59" s="1083"/>
      <c r="C59" s="1080"/>
      <c r="D59" s="1190"/>
      <c r="E59" s="1190"/>
      <c r="F59" s="668"/>
      <c r="G59" s="361"/>
      <c r="H59" s="1080"/>
      <c r="I59" s="1190"/>
      <c r="J59" s="1190"/>
      <c r="K59" s="1080"/>
      <c r="L59" s="1190"/>
      <c r="M59" s="1190"/>
      <c r="N59" s="1193">
        <v>42</v>
      </c>
    </row>
    <row r="60" spans="1:14">
      <c r="A60" s="692">
        <v>43</v>
      </c>
      <c r="B60" s="1083"/>
      <c r="C60" s="1080"/>
      <c r="D60" s="1190"/>
      <c r="E60" s="1190"/>
      <c r="F60" s="668"/>
      <c r="G60" s="361"/>
      <c r="H60" s="1080"/>
      <c r="I60" s="1190"/>
      <c r="J60" s="1190"/>
      <c r="K60" s="1080"/>
      <c r="L60" s="1190"/>
      <c r="M60" s="1190"/>
      <c r="N60" s="1193">
        <v>43</v>
      </c>
    </row>
    <row r="61" spans="1:14">
      <c r="A61" s="692">
        <v>44</v>
      </c>
      <c r="B61" s="1083"/>
      <c r="C61" s="1080"/>
      <c r="D61" s="1190"/>
      <c r="E61" s="1190"/>
      <c r="F61" s="668"/>
      <c r="G61" s="361"/>
      <c r="H61" s="1080"/>
      <c r="I61" s="1190"/>
      <c r="J61" s="1190"/>
      <c r="K61" s="1080"/>
      <c r="L61" s="1190"/>
      <c r="M61" s="1190"/>
      <c r="N61" s="1193">
        <v>44</v>
      </c>
    </row>
    <row r="62" spans="1:14">
      <c r="A62" s="1113">
        <v>45</v>
      </c>
      <c r="B62" s="1083"/>
      <c r="C62" s="696"/>
      <c r="D62" s="697"/>
      <c r="E62" s="697"/>
      <c r="F62" s="698"/>
      <c r="G62" s="1146"/>
      <c r="H62" s="1080"/>
      <c r="I62" s="697"/>
      <c r="J62" s="697"/>
      <c r="K62" s="1080"/>
      <c r="L62" s="697"/>
      <c r="M62" s="697"/>
      <c r="N62" s="1193">
        <v>45</v>
      </c>
    </row>
    <row r="63" spans="1:14" ht="15.75" thickBot="1">
      <c r="A63" s="699">
        <v>46</v>
      </c>
      <c r="B63" s="700" t="s">
        <v>209</v>
      </c>
      <c r="C63" s="701">
        <f>SUM(C18:C62)</f>
        <v>15176917</v>
      </c>
      <c r="D63" s="701">
        <f>SUM(D18:D62)</f>
        <v>0</v>
      </c>
      <c r="E63" s="701">
        <f>SUM(E18:E62)</f>
        <v>15176917</v>
      </c>
      <c r="F63" s="702">
        <f>SUM(F18:F62)</f>
        <v>0</v>
      </c>
      <c r="G63" s="703"/>
      <c r="H63" s="704"/>
      <c r="I63" s="701">
        <f>SUM(I18:I62)</f>
        <v>15176917</v>
      </c>
      <c r="J63" s="701">
        <f>SUM(J18:J62)</f>
        <v>0</v>
      </c>
      <c r="K63" s="704"/>
      <c r="L63" s="701">
        <f>SUM(L18:L62)</f>
        <v>0</v>
      </c>
      <c r="M63" s="701">
        <f>SUM(M18:M62)</f>
        <v>0</v>
      </c>
      <c r="N63" s="1194">
        <v>46</v>
      </c>
    </row>
    <row r="64" spans="1:14" ht="15.75">
      <c r="A64" s="115" t="s">
        <v>2370</v>
      </c>
      <c r="B64" s="1083"/>
      <c r="C64" s="115"/>
      <c r="D64" s="1083"/>
      <c r="E64" s="1083"/>
      <c r="F64" s="1083"/>
      <c r="G64" s="115" t="str">
        <f>A64</f>
        <v>FERC FORM NO. 1 (ED. 12-96) NYPSC Modified-96</v>
      </c>
      <c r="H64" s="1083"/>
      <c r="I64" s="115"/>
      <c r="J64" s="115"/>
    </row>
    <row r="65" spans="1:14">
      <c r="A65" s="1084" t="s">
        <v>2371</v>
      </c>
      <c r="B65" s="1084"/>
      <c r="C65" s="1084"/>
      <c r="D65" s="1084"/>
      <c r="E65" s="1084"/>
      <c r="F65" s="1084"/>
      <c r="G65" s="1084" t="s">
        <v>2372</v>
      </c>
      <c r="H65" s="1084"/>
      <c r="I65" s="1084"/>
      <c r="J65" s="1084"/>
      <c r="K65" s="1084"/>
      <c r="L65" s="1084"/>
      <c r="M65" s="1084"/>
      <c r="N65" s="1084"/>
    </row>
  </sheetData>
  <customSheetViews>
    <customSheetView guid="{98C50475-4C04-4614-833E-ABC6EEFF4E8E}" scale="85" colorId="22" showPageBreaks="1" fitToPage="1" topLeftCell="C1">
      <selection activeCell="I22" sqref="I22"/>
      <colBreaks count="1" manualBreakCount="1">
        <brk id="6" max="1048575" man="1"/>
      </colBreaks>
      <pageMargins left="0.25" right="0.25" top="0.25" bottom="0.25" header="0" footer="0"/>
      <printOptions horizontalCentered="1" verticalCentered="1"/>
      <pageSetup scale="78" fitToWidth="2" orientation="portrait" horizontalDpi="300" verticalDpi="300" r:id="rId1"/>
      <headerFooter alignWithMargins="0"/>
    </customSheetView>
    <customSheetView guid="{C6EFCE4C-D5CB-4C1D-A286-0DC52BE770F9}"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2"/>
      <headerFooter alignWithMargins="0"/>
    </customSheetView>
    <customSheetView guid="{4BC658A1-0B43-4474-B09F-01138A2D4649}"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3"/>
      <headerFooter alignWithMargins="0"/>
    </customSheetView>
    <customSheetView guid="{615B5AE4-EF39-45E8-9166-92037A1A48C3}"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4"/>
      <headerFooter alignWithMargins="0"/>
    </customSheetView>
    <customSheetView guid="{5615FF12-3AD0-401B-9520-85684B49B8C2}"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5"/>
      <headerFooter alignWithMargins="0"/>
    </customSheetView>
    <customSheetView guid="{770BB473-BE5C-4268-9ADA-B2B104B49C99}" scale="85" colorId="22" showPageBreaks="1" fitToPage="1">
      <colBreaks count="2" manualBreakCount="2">
        <brk id="6" max="1048575" man="1"/>
        <brk id="14" max="1048575" man="1"/>
      </colBreaks>
      <pageMargins left="0.25" right="0.25" top="0.25" bottom="0.25" header="0" footer="0"/>
      <printOptions horizontalCentered="1" verticalCentered="1"/>
      <pageSetup scale="10" fitToWidth="2" orientation="portrait" horizontalDpi="300" verticalDpi="300" r:id="rId6"/>
      <headerFooter alignWithMargins="0"/>
    </customSheetView>
    <customSheetView guid="{2DCD765F-7FFB-4119-8ABA-95F832C93250}"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7"/>
      <headerFooter alignWithMargins="0"/>
    </customSheetView>
    <customSheetView guid="{9A54DEF0-DEC4-4137-89B1-509D03916E27}"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8"/>
      <headerFooter alignWithMargins="0"/>
    </customSheetView>
    <customSheetView guid="{3F1C1F7F-1627-415A-A980-D9471073F5DE}"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9"/>
      <headerFooter alignWithMargins="0"/>
    </customSheetView>
    <customSheetView guid="{139C5046-2F46-48F5-A0B9-76AEA7D78668}"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0"/>
      <headerFooter alignWithMargins="0"/>
    </customSheetView>
    <customSheetView guid="{B81AA01E-C0DE-4A87-A251-E1F5DB0B073A}" scale="85" colorId="22" fitToPage="1">
      <colBreaks count="1" manualBreakCount="1">
        <brk id="6" max="1048575" man="1"/>
      </colBreaks>
      <pageMargins left="0.25" right="0.25" top="0.25" bottom="0.25" header="0" footer="0"/>
      <printOptions horizontalCentered="1" verticalCentered="1"/>
      <pageSetup scale="76" fitToWidth="2" orientation="portrait" horizontalDpi="300" verticalDpi="300" r:id="rId11"/>
      <headerFooter alignWithMargins="0"/>
    </customSheetView>
  </customSheetViews>
  <printOptions horizontalCentered="1" verticalCentered="1"/>
  <pageMargins left="0.25" right="0.25" top="0.25" bottom="0.25" header="0" footer="0"/>
  <pageSetup scale="78" fitToWidth="2" orientation="portrait" horizontalDpi="300" verticalDpi="300" r:id="rId12"/>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93"/>
  <sheetViews>
    <sheetView defaultGridColor="0" topLeftCell="A136" colorId="22" zoomScale="85" zoomScaleNormal="85" workbookViewId="0">
      <selection activeCell="B123" sqref="B123"/>
    </sheetView>
  </sheetViews>
  <sheetFormatPr defaultColWidth="9.6640625" defaultRowHeight="15"/>
  <cols>
    <col min="1" max="1" width="2.6640625" style="9" customWidth="1"/>
    <col min="2" max="2" width="49.77734375" style="9" customWidth="1"/>
    <col min="3" max="3" width="19.5546875" style="9" customWidth="1"/>
    <col min="4" max="4" width="13.33203125" style="9" customWidth="1"/>
    <col min="5" max="5" width="18.6640625" style="9" customWidth="1"/>
    <col min="6" max="16384" width="9.6640625" style="9"/>
  </cols>
  <sheetData>
    <row r="1" spans="1:5">
      <c r="A1" s="29"/>
      <c r="B1" s="261" t="s">
        <v>2036</v>
      </c>
      <c r="C1" s="261" t="s">
        <v>2037</v>
      </c>
      <c r="D1" s="261" t="s">
        <v>2038</v>
      </c>
      <c r="E1" s="837" t="s">
        <v>2039</v>
      </c>
    </row>
    <row r="2" spans="1:5">
      <c r="A2" s="72"/>
      <c r="B2" s="81" t="str">
        <f>'Data Sheet'!$C$25</f>
        <v>Central Hudson Gas &amp; Electric</v>
      </c>
      <c r="C2" s="81" t="s">
        <v>2040</v>
      </c>
      <c r="D2" s="81" t="s">
        <v>2041</v>
      </c>
      <c r="E2" s="73"/>
    </row>
    <row r="3" spans="1:5" ht="15" customHeight="1">
      <c r="A3" s="74"/>
      <c r="B3" s="118"/>
      <c r="C3" s="118" t="s">
        <v>3413</v>
      </c>
      <c r="D3" s="118" t="str">
        <f>'Data Sheet'!$C$40</f>
        <v>4/15/2015</v>
      </c>
      <c r="E3" s="621" t="str">
        <f>'Data Sheet'!$C$38</f>
        <v>12/31/14</v>
      </c>
    </row>
    <row r="4" spans="1:5" ht="15" customHeight="1">
      <c r="A4" s="862" t="s">
        <v>3414</v>
      </c>
      <c r="B4" s="863"/>
      <c r="C4" s="863"/>
      <c r="D4" s="863"/>
      <c r="E4" s="864"/>
    </row>
    <row r="5" spans="1:5">
      <c r="A5" s="838"/>
      <c r="B5" s="474" t="s">
        <v>3415</v>
      </c>
      <c r="C5" s="474"/>
      <c r="D5" s="474"/>
      <c r="E5" s="865"/>
    </row>
    <row r="6" spans="1:5">
      <c r="A6" s="838"/>
      <c r="B6" s="474" t="s">
        <v>3416</v>
      </c>
      <c r="C6" s="474"/>
      <c r="D6" s="474"/>
      <c r="E6" s="865"/>
    </row>
    <row r="7" spans="1:5">
      <c r="A7" s="87"/>
      <c r="B7" s="654" t="s">
        <v>3417</v>
      </c>
      <c r="C7" s="802" t="s">
        <v>3418</v>
      </c>
      <c r="D7" s="784" t="s">
        <v>3419</v>
      </c>
      <c r="E7" s="785" t="s">
        <v>3420</v>
      </c>
    </row>
    <row r="8" spans="1:5">
      <c r="A8" s="72"/>
      <c r="B8" s="81"/>
      <c r="C8" s="347" t="s">
        <v>3421</v>
      </c>
      <c r="D8" s="786" t="s">
        <v>3422</v>
      </c>
      <c r="E8" s="73"/>
    </row>
    <row r="9" spans="1:5">
      <c r="A9" s="74"/>
      <c r="B9" s="491" t="s">
        <v>3423</v>
      </c>
      <c r="C9" s="800" t="s">
        <v>3424</v>
      </c>
      <c r="D9" s="799" t="s">
        <v>3425</v>
      </c>
      <c r="E9" s="621" t="s">
        <v>3426</v>
      </c>
    </row>
    <row r="10" spans="1:5" ht="15.75">
      <c r="A10" s="72"/>
      <c r="B10" s="866" t="s">
        <v>3427</v>
      </c>
      <c r="C10" s="17"/>
      <c r="D10" s="867"/>
      <c r="E10" s="73"/>
    </row>
    <row r="11" spans="1:5" ht="15.75">
      <c r="A11" s="868"/>
      <c r="B11" s="866" t="s">
        <v>3428</v>
      </c>
      <c r="C11" s="840"/>
      <c r="D11" s="867"/>
      <c r="E11" s="73"/>
    </row>
    <row r="12" spans="1:5">
      <c r="A12" s="868"/>
      <c r="B12" s="81" t="s">
        <v>3329</v>
      </c>
      <c r="C12" s="869" t="s">
        <v>3429</v>
      </c>
      <c r="D12" s="786" t="s">
        <v>3430</v>
      </c>
      <c r="E12" s="73"/>
    </row>
    <row r="13" spans="1:5">
      <c r="A13" s="868"/>
      <c r="B13" s="81" t="s">
        <v>3431</v>
      </c>
      <c r="C13" s="869" t="s">
        <v>3432</v>
      </c>
      <c r="D13" s="867" t="s">
        <v>3433</v>
      </c>
      <c r="E13" s="73"/>
    </row>
    <row r="14" spans="1:5">
      <c r="A14" s="868"/>
      <c r="B14" s="81" t="s">
        <v>3461</v>
      </c>
      <c r="C14" s="869" t="s">
        <v>3462</v>
      </c>
      <c r="D14" s="867" t="s">
        <v>3433</v>
      </c>
      <c r="E14" s="73"/>
    </row>
    <row r="15" spans="1:5">
      <c r="A15" s="868"/>
      <c r="B15" s="81" t="s">
        <v>3463</v>
      </c>
      <c r="C15" s="869" t="s">
        <v>3464</v>
      </c>
      <c r="D15" s="867" t="s">
        <v>3465</v>
      </c>
      <c r="E15" s="73"/>
    </row>
    <row r="16" spans="1:5">
      <c r="A16" s="868"/>
      <c r="B16" s="81" t="s">
        <v>3466</v>
      </c>
      <c r="C16" s="869" t="s">
        <v>3467</v>
      </c>
      <c r="D16" s="867" t="s">
        <v>3433</v>
      </c>
      <c r="E16" s="73"/>
    </row>
    <row r="17" spans="1:5">
      <c r="A17" s="868"/>
      <c r="B17" s="81" t="s">
        <v>3468</v>
      </c>
      <c r="C17" s="869" t="s">
        <v>3469</v>
      </c>
      <c r="D17" s="867" t="s">
        <v>3433</v>
      </c>
      <c r="E17" s="483" t="s">
        <v>570</v>
      </c>
    </row>
    <row r="18" spans="1:5">
      <c r="A18" s="868"/>
      <c r="B18" s="81" t="s">
        <v>571</v>
      </c>
      <c r="C18" s="869" t="s">
        <v>572</v>
      </c>
      <c r="D18" s="867" t="s">
        <v>573</v>
      </c>
      <c r="E18" s="73"/>
    </row>
    <row r="19" spans="1:5" ht="15.75">
      <c r="A19" s="868"/>
      <c r="B19" s="81" t="s">
        <v>574</v>
      </c>
      <c r="C19" s="869" t="s">
        <v>575</v>
      </c>
      <c r="D19" s="867" t="s">
        <v>3433</v>
      </c>
      <c r="E19" s="870"/>
    </row>
    <row r="20" spans="1:5" ht="15.75">
      <c r="A20" s="868"/>
      <c r="B20" s="81" t="s">
        <v>576</v>
      </c>
      <c r="C20" s="869" t="s">
        <v>577</v>
      </c>
      <c r="D20" s="867" t="s">
        <v>3433</v>
      </c>
      <c r="E20" s="870"/>
    </row>
    <row r="21" spans="1:5">
      <c r="A21" s="868"/>
      <c r="B21" s="81" t="s">
        <v>578</v>
      </c>
      <c r="C21" s="869" t="s">
        <v>579</v>
      </c>
      <c r="D21" s="867" t="s">
        <v>3433</v>
      </c>
      <c r="E21" s="73"/>
    </row>
    <row r="22" spans="1:5" ht="15.75">
      <c r="A22" s="868"/>
      <c r="B22" s="81" t="s">
        <v>580</v>
      </c>
      <c r="C22" s="869" t="s">
        <v>581</v>
      </c>
      <c r="D22" s="867" t="s">
        <v>3433</v>
      </c>
      <c r="E22" s="870"/>
    </row>
    <row r="23" spans="1:5">
      <c r="A23" s="868"/>
      <c r="B23" s="81"/>
      <c r="C23" s="840"/>
      <c r="D23" s="867"/>
      <c r="E23" s="73"/>
    </row>
    <row r="24" spans="1:5" ht="15.75">
      <c r="A24" s="868"/>
      <c r="B24" s="866" t="s">
        <v>582</v>
      </c>
      <c r="C24" s="17" t="s">
        <v>3321</v>
      </c>
      <c r="D24" s="867"/>
      <c r="E24" s="870"/>
    </row>
    <row r="25" spans="1:5" ht="15.75">
      <c r="A25" s="868"/>
      <c r="B25" s="866" t="s">
        <v>583</v>
      </c>
      <c r="C25" s="17"/>
      <c r="D25" s="867"/>
      <c r="E25" s="870"/>
    </row>
    <row r="26" spans="1:5" ht="15.75">
      <c r="A26" s="868"/>
      <c r="B26" s="866"/>
      <c r="C26" s="17"/>
      <c r="D26" s="867"/>
      <c r="E26" s="870"/>
    </row>
    <row r="27" spans="1:5">
      <c r="A27" s="868"/>
      <c r="B27" s="81" t="s">
        <v>1450</v>
      </c>
      <c r="C27" s="17"/>
      <c r="D27" s="867"/>
      <c r="E27" s="73"/>
    </row>
    <row r="28" spans="1:5">
      <c r="A28" s="868"/>
      <c r="B28" s="81" t="s">
        <v>1451</v>
      </c>
      <c r="C28" s="347" t="s">
        <v>1452</v>
      </c>
      <c r="D28" s="867" t="s">
        <v>1453</v>
      </c>
      <c r="E28" s="73"/>
    </row>
    <row r="29" spans="1:5">
      <c r="A29" s="868"/>
      <c r="B29" s="81" t="s">
        <v>1454</v>
      </c>
      <c r="C29" s="347" t="s">
        <v>1455</v>
      </c>
      <c r="D29" s="867" t="s">
        <v>1453</v>
      </c>
      <c r="E29" s="73"/>
    </row>
    <row r="30" spans="1:5">
      <c r="A30" s="868"/>
      <c r="B30" s="81" t="s">
        <v>1456</v>
      </c>
      <c r="C30" s="347" t="s">
        <v>1457</v>
      </c>
      <c r="D30" s="786" t="s">
        <v>1458</v>
      </c>
      <c r="E30" s="73"/>
    </row>
    <row r="31" spans="1:5">
      <c r="A31" s="868"/>
      <c r="B31" s="81" t="s">
        <v>1459</v>
      </c>
      <c r="C31" s="347" t="s">
        <v>1460</v>
      </c>
      <c r="D31" s="786" t="s">
        <v>1458</v>
      </c>
      <c r="E31" s="73"/>
    </row>
    <row r="32" spans="1:5">
      <c r="A32" s="868"/>
      <c r="B32" s="81" t="s">
        <v>1461</v>
      </c>
      <c r="C32" s="347" t="s">
        <v>1462</v>
      </c>
      <c r="D32" s="867" t="s">
        <v>1453</v>
      </c>
      <c r="E32" s="73"/>
    </row>
    <row r="33" spans="1:5">
      <c r="A33" s="868"/>
      <c r="B33" s="81" t="s">
        <v>1463</v>
      </c>
      <c r="C33" s="347" t="s">
        <v>1464</v>
      </c>
      <c r="D33" s="867" t="s">
        <v>3430</v>
      </c>
      <c r="E33" s="483" t="s">
        <v>570</v>
      </c>
    </row>
    <row r="34" spans="1:5">
      <c r="A34" s="868"/>
      <c r="B34" s="81" t="s">
        <v>1465</v>
      </c>
      <c r="C34" s="347" t="s">
        <v>1466</v>
      </c>
      <c r="D34" s="867" t="s">
        <v>1453</v>
      </c>
      <c r="E34" s="483" t="s">
        <v>570</v>
      </c>
    </row>
    <row r="35" spans="1:5">
      <c r="A35" s="868"/>
      <c r="B35" s="81" t="s">
        <v>1467</v>
      </c>
      <c r="C35" s="347" t="s">
        <v>1468</v>
      </c>
      <c r="D35" s="867" t="s">
        <v>1469</v>
      </c>
      <c r="E35" s="73"/>
    </row>
    <row r="36" spans="1:5">
      <c r="A36" s="868"/>
      <c r="B36" s="81" t="s">
        <v>1470</v>
      </c>
      <c r="C36" s="347" t="s">
        <v>1471</v>
      </c>
      <c r="D36" s="867" t="s">
        <v>1469</v>
      </c>
      <c r="E36" s="73"/>
    </row>
    <row r="37" spans="1:5">
      <c r="A37" s="868"/>
      <c r="B37" s="81" t="s">
        <v>1472</v>
      </c>
      <c r="C37" s="347" t="s">
        <v>1473</v>
      </c>
      <c r="D37" s="786" t="s">
        <v>1458</v>
      </c>
      <c r="E37" s="73"/>
    </row>
    <row r="38" spans="1:5">
      <c r="A38" s="868"/>
      <c r="B38" s="81" t="s">
        <v>1474</v>
      </c>
      <c r="C38" s="347" t="s">
        <v>1475</v>
      </c>
      <c r="D38" s="867" t="s">
        <v>1453</v>
      </c>
      <c r="E38" s="73"/>
    </row>
    <row r="39" spans="1:5">
      <c r="A39" s="868"/>
      <c r="B39" s="81" t="s">
        <v>1476</v>
      </c>
      <c r="C39" s="347" t="s">
        <v>1477</v>
      </c>
      <c r="D39" s="867" t="s">
        <v>3433</v>
      </c>
      <c r="E39" s="73"/>
    </row>
    <row r="40" spans="1:5">
      <c r="A40" s="868"/>
      <c r="B40" s="81" t="s">
        <v>1478</v>
      </c>
      <c r="C40" s="347" t="s">
        <v>1479</v>
      </c>
      <c r="D40" s="786" t="s">
        <v>1458</v>
      </c>
      <c r="E40" s="73"/>
    </row>
    <row r="41" spans="1:5">
      <c r="A41" s="272"/>
      <c r="B41" s="81" t="s">
        <v>1480</v>
      </c>
      <c r="C41" s="347" t="s">
        <v>1481</v>
      </c>
      <c r="D41" s="867" t="s">
        <v>1482</v>
      </c>
      <c r="E41" s="73"/>
    </row>
    <row r="42" spans="1:5">
      <c r="A42" s="272"/>
      <c r="B42" s="81" t="s">
        <v>1483</v>
      </c>
      <c r="C42" s="347" t="s">
        <v>1481</v>
      </c>
      <c r="D42" s="867" t="s">
        <v>1482</v>
      </c>
      <c r="E42" s="73"/>
    </row>
    <row r="43" spans="1:5">
      <c r="A43" s="868"/>
      <c r="B43" s="81" t="s">
        <v>1484</v>
      </c>
      <c r="C43" s="347" t="s">
        <v>1485</v>
      </c>
      <c r="D43" s="786" t="s">
        <v>1458</v>
      </c>
      <c r="E43" s="73"/>
    </row>
    <row r="44" spans="1:5">
      <c r="A44" s="868"/>
      <c r="B44" s="81" t="s">
        <v>1486</v>
      </c>
      <c r="C44" s="347" t="s">
        <v>1487</v>
      </c>
      <c r="D44" s="867" t="s">
        <v>573</v>
      </c>
      <c r="E44" s="73"/>
    </row>
    <row r="45" spans="1:5">
      <c r="A45" s="868"/>
      <c r="B45" s="500" t="s">
        <v>1488</v>
      </c>
      <c r="C45" s="347" t="s">
        <v>1489</v>
      </c>
      <c r="D45" s="867" t="s">
        <v>1469</v>
      </c>
      <c r="E45" s="73"/>
    </row>
    <row r="46" spans="1:5">
      <c r="A46" s="868"/>
      <c r="B46" s="81"/>
      <c r="C46" s="17" t="s">
        <v>3321</v>
      </c>
      <c r="D46" s="867"/>
      <c r="E46" s="73"/>
    </row>
    <row r="47" spans="1:5" ht="15.75">
      <c r="A47" s="868"/>
      <c r="B47" s="866" t="s">
        <v>1875</v>
      </c>
      <c r="C47" s="17" t="s">
        <v>3321</v>
      </c>
      <c r="D47" s="867"/>
      <c r="E47" s="73"/>
    </row>
    <row r="48" spans="1:5" ht="15.75">
      <c r="A48" s="868"/>
      <c r="B48" s="866" t="s">
        <v>1876</v>
      </c>
      <c r="C48" s="17" t="s">
        <v>3321</v>
      </c>
      <c r="D48" s="867"/>
      <c r="E48" s="73"/>
    </row>
    <row r="49" spans="1:5">
      <c r="A49" s="868"/>
      <c r="B49" s="81"/>
      <c r="C49" s="17" t="s">
        <v>3321</v>
      </c>
      <c r="D49" s="867"/>
      <c r="E49" s="73"/>
    </row>
    <row r="50" spans="1:5">
      <c r="A50" s="868"/>
      <c r="B50" s="81" t="s">
        <v>1877</v>
      </c>
      <c r="C50" s="347" t="s">
        <v>1878</v>
      </c>
      <c r="D50" s="867" t="s">
        <v>1879</v>
      </c>
      <c r="E50" s="483" t="s">
        <v>570</v>
      </c>
    </row>
    <row r="51" spans="1:5">
      <c r="A51" s="868"/>
      <c r="B51" s="81" t="s">
        <v>1880</v>
      </c>
      <c r="C51" s="17"/>
      <c r="D51" s="78"/>
      <c r="E51" s="73"/>
    </row>
    <row r="52" spans="1:5" ht="15.75">
      <c r="A52" s="868"/>
      <c r="B52" s="81" t="s">
        <v>1881</v>
      </c>
      <c r="C52" s="17"/>
      <c r="D52" s="78"/>
      <c r="E52" s="870"/>
    </row>
    <row r="53" spans="1:5">
      <c r="A53" s="868"/>
      <c r="B53" s="81" t="s">
        <v>1882</v>
      </c>
      <c r="C53" s="347" t="s">
        <v>1883</v>
      </c>
      <c r="D53" s="867" t="s">
        <v>1458</v>
      </c>
      <c r="E53" s="483" t="s">
        <v>570</v>
      </c>
    </row>
    <row r="54" spans="1:5">
      <c r="A54" s="868"/>
      <c r="B54" s="81" t="s">
        <v>1884</v>
      </c>
      <c r="C54" s="347" t="s">
        <v>1885</v>
      </c>
      <c r="D54" s="867" t="s">
        <v>3430</v>
      </c>
      <c r="E54" s="483" t="s">
        <v>570</v>
      </c>
    </row>
    <row r="55" spans="1:5">
      <c r="A55" s="868"/>
      <c r="B55" s="81" t="s">
        <v>1886</v>
      </c>
      <c r="C55" s="347" t="s">
        <v>1887</v>
      </c>
      <c r="D55" s="867" t="s">
        <v>3430</v>
      </c>
      <c r="E55" s="73"/>
    </row>
    <row r="56" spans="1:5">
      <c r="A56" s="868"/>
      <c r="B56" s="81" t="s">
        <v>1888</v>
      </c>
      <c r="C56" s="347" t="s">
        <v>1887</v>
      </c>
      <c r="D56" s="867" t="s">
        <v>1889</v>
      </c>
      <c r="E56" s="73"/>
    </row>
    <row r="57" spans="1:5">
      <c r="A57" s="868"/>
      <c r="B57" s="81" t="s">
        <v>1890</v>
      </c>
      <c r="C57" s="347" t="s">
        <v>1891</v>
      </c>
      <c r="D57" s="867" t="s">
        <v>3433</v>
      </c>
      <c r="E57" s="483" t="s">
        <v>570</v>
      </c>
    </row>
    <row r="58" spans="1:5" ht="16.5" thickBot="1">
      <c r="A58" s="871"/>
      <c r="B58" s="311"/>
      <c r="C58" s="113"/>
      <c r="D58" s="511"/>
      <c r="E58" s="872"/>
    </row>
    <row r="59" spans="1:5" ht="15.75">
      <c r="A59" s="17" t="s">
        <v>1892</v>
      </c>
      <c r="B59" s="17"/>
      <c r="C59" s="17"/>
      <c r="D59" s="17"/>
      <c r="E59" s="832"/>
    </row>
    <row r="60" spans="1:5">
      <c r="A60" s="69" t="s">
        <v>1893</v>
      </c>
      <c r="B60" s="69"/>
      <c r="C60" s="69"/>
      <c r="D60" s="69"/>
      <c r="E60" s="69"/>
    </row>
    <row r="61" spans="1:5" ht="15.75" thickBot="1">
      <c r="A61" s="17"/>
      <c r="B61" s="17"/>
      <c r="C61" s="17"/>
      <c r="D61" s="17"/>
      <c r="E61" s="17"/>
    </row>
    <row r="62" spans="1:5">
      <c r="A62" s="29"/>
      <c r="B62" s="261" t="s">
        <v>2036</v>
      </c>
      <c r="C62" s="261" t="s">
        <v>2037</v>
      </c>
      <c r="D62" s="261" t="s">
        <v>2038</v>
      </c>
      <c r="E62" s="837" t="s">
        <v>2039</v>
      </c>
    </row>
    <row r="63" spans="1:5">
      <c r="A63" s="72"/>
      <c r="B63" s="81"/>
      <c r="C63" s="81" t="s">
        <v>2040</v>
      </c>
      <c r="D63" s="81" t="s">
        <v>2041</v>
      </c>
      <c r="E63" s="73"/>
    </row>
    <row r="64" spans="1:5">
      <c r="A64" s="72"/>
      <c r="B64" s="81" t="str">
        <f>'Data Sheet'!$C$25</f>
        <v>Central Hudson Gas &amp; Electric</v>
      </c>
      <c r="C64" s="81" t="s">
        <v>3413</v>
      </c>
      <c r="D64" s="2135" t="str">
        <f>'Data Sheet'!$C$40</f>
        <v>4/15/2015</v>
      </c>
      <c r="E64" s="2197" t="str">
        <f>'Data Sheet'!$C$38</f>
        <v>12/31/14</v>
      </c>
    </row>
    <row r="65" spans="1:5">
      <c r="A65" s="87"/>
      <c r="B65" s="89"/>
      <c r="C65" s="89"/>
      <c r="D65" s="89"/>
      <c r="E65" s="85"/>
    </row>
    <row r="66" spans="1:5" ht="15.75">
      <c r="A66" s="68" t="s">
        <v>1894</v>
      </c>
      <c r="B66" s="71"/>
      <c r="C66" s="71"/>
      <c r="D66" s="71"/>
      <c r="E66" s="381"/>
    </row>
    <row r="67" spans="1:5">
      <c r="A67" s="72"/>
      <c r="B67" s="17"/>
      <c r="C67" s="17"/>
      <c r="D67" s="17"/>
      <c r="E67" s="73"/>
    </row>
    <row r="68" spans="1:5">
      <c r="A68" s="87"/>
      <c r="B68" s="654" t="s">
        <v>3417</v>
      </c>
      <c r="C68" s="802" t="s">
        <v>3418</v>
      </c>
      <c r="D68" s="784" t="s">
        <v>3419</v>
      </c>
      <c r="E68" s="785" t="s">
        <v>3420</v>
      </c>
    </row>
    <row r="69" spans="1:5">
      <c r="A69" s="72"/>
      <c r="B69" s="81"/>
      <c r="C69" s="347" t="s">
        <v>3421</v>
      </c>
      <c r="D69" s="786" t="s">
        <v>3422</v>
      </c>
      <c r="E69" s="73"/>
    </row>
    <row r="70" spans="1:5">
      <c r="A70" s="74"/>
      <c r="B70" s="491" t="s">
        <v>3423</v>
      </c>
      <c r="C70" s="800" t="s">
        <v>3424</v>
      </c>
      <c r="D70" s="799" t="s">
        <v>3425</v>
      </c>
      <c r="E70" s="621" t="s">
        <v>3426</v>
      </c>
    </row>
    <row r="71" spans="1:5" ht="15.75">
      <c r="A71" s="72"/>
      <c r="B71" s="866" t="s">
        <v>1875</v>
      </c>
      <c r="C71" s="17"/>
      <c r="D71" s="867"/>
      <c r="E71" s="73"/>
    </row>
    <row r="72" spans="1:5" ht="15.75">
      <c r="A72" s="868"/>
      <c r="B72" s="866" t="s">
        <v>1895</v>
      </c>
      <c r="C72" s="840"/>
      <c r="D72" s="867"/>
      <c r="E72" s="73"/>
    </row>
    <row r="73" spans="1:5" ht="15.75">
      <c r="A73" s="868"/>
      <c r="B73" s="866"/>
      <c r="C73" s="840"/>
      <c r="D73" s="867"/>
      <c r="E73" s="73"/>
    </row>
    <row r="74" spans="1:5">
      <c r="A74" s="868"/>
      <c r="B74" s="81" t="s">
        <v>1896</v>
      </c>
      <c r="C74" s="840"/>
      <c r="D74" s="786"/>
      <c r="E74" s="73"/>
    </row>
    <row r="75" spans="1:5">
      <c r="A75" s="868"/>
      <c r="B75" s="81" t="s">
        <v>1897</v>
      </c>
      <c r="C75" s="869" t="s">
        <v>1898</v>
      </c>
      <c r="D75" s="867" t="s">
        <v>3433</v>
      </c>
      <c r="E75" s="73"/>
    </row>
    <row r="76" spans="1:5">
      <c r="A76" s="868"/>
      <c r="B76" s="81" t="s">
        <v>1899</v>
      </c>
      <c r="C76" s="869" t="s">
        <v>1900</v>
      </c>
      <c r="D76" s="867" t="s">
        <v>3433</v>
      </c>
      <c r="E76" s="483" t="s">
        <v>570</v>
      </c>
    </row>
    <row r="77" spans="1:5">
      <c r="A77" s="868"/>
      <c r="B77" s="81" t="s">
        <v>1901</v>
      </c>
      <c r="C77" s="869" t="s">
        <v>1902</v>
      </c>
      <c r="D77" s="867" t="s">
        <v>1453</v>
      </c>
      <c r="E77" s="483" t="s">
        <v>570</v>
      </c>
    </row>
    <row r="78" spans="1:5">
      <c r="A78" s="868"/>
      <c r="B78" s="81" t="s">
        <v>1903</v>
      </c>
      <c r="C78" s="869" t="s">
        <v>1904</v>
      </c>
      <c r="D78" s="867" t="s">
        <v>1469</v>
      </c>
      <c r="E78" s="73"/>
    </row>
    <row r="79" spans="1:5">
      <c r="A79" s="868"/>
      <c r="B79" s="81" t="s">
        <v>1905</v>
      </c>
      <c r="C79" s="840"/>
      <c r="D79" s="867"/>
      <c r="E79" s="73"/>
    </row>
    <row r="80" spans="1:5">
      <c r="A80" s="868"/>
      <c r="B80" s="81" t="s">
        <v>1906</v>
      </c>
      <c r="C80" s="869" t="s">
        <v>1907</v>
      </c>
      <c r="D80" s="867" t="s">
        <v>3433</v>
      </c>
      <c r="E80" s="73"/>
    </row>
    <row r="81" spans="1:5" ht="15.75">
      <c r="A81" s="868"/>
      <c r="B81" s="81" t="s">
        <v>1908</v>
      </c>
      <c r="C81" s="869" t="s">
        <v>1909</v>
      </c>
      <c r="D81" s="867" t="s">
        <v>3433</v>
      </c>
      <c r="E81" s="870"/>
    </row>
    <row r="82" spans="1:5" ht="15.75">
      <c r="A82" s="868"/>
      <c r="B82" s="81" t="s">
        <v>1910</v>
      </c>
      <c r="C82" s="869" t="s">
        <v>1911</v>
      </c>
      <c r="D82" s="867" t="s">
        <v>3433</v>
      </c>
      <c r="E82" s="870"/>
    </row>
    <row r="83" spans="1:5">
      <c r="A83" s="868"/>
      <c r="B83" s="81" t="s">
        <v>1912</v>
      </c>
      <c r="C83" s="869" t="s">
        <v>1913</v>
      </c>
      <c r="D83" s="867" t="s">
        <v>573</v>
      </c>
      <c r="E83" s="73"/>
    </row>
    <row r="84" spans="1:5" ht="15.75">
      <c r="A84" s="868"/>
      <c r="B84" s="81"/>
      <c r="C84" s="840"/>
      <c r="D84" s="867"/>
      <c r="E84" s="870"/>
    </row>
    <row r="85" spans="1:5" ht="15.75">
      <c r="A85" s="868"/>
      <c r="B85" s="866" t="s">
        <v>899</v>
      </c>
      <c r="C85" s="17" t="s">
        <v>3321</v>
      </c>
      <c r="D85" s="867"/>
      <c r="E85" s="870"/>
    </row>
    <row r="86" spans="1:5" ht="15.75">
      <c r="A86" s="868"/>
      <c r="B86" s="866"/>
      <c r="C86" s="17"/>
      <c r="D86" s="867"/>
      <c r="E86" s="870"/>
    </row>
    <row r="87" spans="1:5">
      <c r="A87" s="868"/>
      <c r="B87" s="81" t="s">
        <v>900</v>
      </c>
      <c r="C87" s="347" t="s">
        <v>901</v>
      </c>
      <c r="D87" s="867" t="s">
        <v>3433</v>
      </c>
      <c r="E87" s="73"/>
    </row>
    <row r="88" spans="1:5">
      <c r="A88" s="868"/>
      <c r="B88" s="81" t="s">
        <v>3778</v>
      </c>
      <c r="C88" s="347" t="s">
        <v>3779</v>
      </c>
      <c r="D88" s="867" t="s">
        <v>1458</v>
      </c>
      <c r="E88" s="73"/>
    </row>
    <row r="89" spans="1:5">
      <c r="A89" s="868"/>
      <c r="B89" s="81" t="s">
        <v>3780</v>
      </c>
      <c r="C89" s="347" t="s">
        <v>3781</v>
      </c>
      <c r="D89" s="867" t="s">
        <v>1469</v>
      </c>
      <c r="E89" s="483" t="s">
        <v>570</v>
      </c>
    </row>
    <row r="90" spans="1:5">
      <c r="A90" s="868"/>
      <c r="B90" s="81" t="s">
        <v>3782</v>
      </c>
      <c r="C90" s="347" t="s">
        <v>3783</v>
      </c>
      <c r="D90" s="786" t="s">
        <v>1458</v>
      </c>
      <c r="E90" s="73"/>
    </row>
    <row r="91" spans="1:5">
      <c r="A91" s="868"/>
      <c r="B91" s="81" t="s">
        <v>3784</v>
      </c>
      <c r="C91" s="347" t="s">
        <v>3785</v>
      </c>
      <c r="D91" s="786" t="s">
        <v>1482</v>
      </c>
      <c r="E91" s="73"/>
    </row>
    <row r="92" spans="1:5">
      <c r="A92" s="868"/>
      <c r="B92" s="81" t="s">
        <v>3786</v>
      </c>
      <c r="C92" s="347" t="s">
        <v>3787</v>
      </c>
      <c r="D92" s="786" t="s">
        <v>1458</v>
      </c>
      <c r="E92" s="483" t="s">
        <v>570</v>
      </c>
    </row>
    <row r="93" spans="1:5">
      <c r="A93" s="868"/>
      <c r="B93" s="81" t="s">
        <v>2392</v>
      </c>
      <c r="C93" s="347" t="s">
        <v>2393</v>
      </c>
      <c r="D93" s="867" t="s">
        <v>2394</v>
      </c>
      <c r="E93" s="483" t="s">
        <v>570</v>
      </c>
    </row>
    <row r="94" spans="1:5">
      <c r="A94" s="868"/>
      <c r="B94" s="81" t="s">
        <v>2395</v>
      </c>
      <c r="C94" s="347" t="s">
        <v>2396</v>
      </c>
      <c r="D94" s="867" t="s">
        <v>2394</v>
      </c>
      <c r="E94" s="483" t="s">
        <v>570</v>
      </c>
    </row>
    <row r="95" spans="1:5">
      <c r="A95" s="868"/>
      <c r="B95" s="81" t="s">
        <v>2397</v>
      </c>
      <c r="C95" s="347" t="s">
        <v>2398</v>
      </c>
      <c r="D95" s="867" t="s">
        <v>573</v>
      </c>
      <c r="E95" s="483" t="s">
        <v>570</v>
      </c>
    </row>
    <row r="96" spans="1:5">
      <c r="A96" s="868"/>
      <c r="B96" s="81" t="s">
        <v>2399</v>
      </c>
      <c r="C96" s="347" t="s">
        <v>2400</v>
      </c>
      <c r="D96" s="786" t="s">
        <v>1458</v>
      </c>
      <c r="E96" s="73"/>
    </row>
    <row r="97" spans="1:5">
      <c r="A97" s="868"/>
      <c r="B97" s="81" t="s">
        <v>2401</v>
      </c>
      <c r="C97" s="17"/>
      <c r="D97" s="786"/>
      <c r="E97" s="73"/>
    </row>
    <row r="98" spans="1:5">
      <c r="A98" s="868"/>
      <c r="B98" s="81" t="s">
        <v>2402</v>
      </c>
      <c r="C98" s="347" t="s">
        <v>2403</v>
      </c>
      <c r="D98" s="867" t="s">
        <v>3430</v>
      </c>
      <c r="E98" s="483" t="s">
        <v>570</v>
      </c>
    </row>
    <row r="99" spans="1:5">
      <c r="A99" s="868"/>
      <c r="B99" s="81"/>
      <c r="C99" s="17"/>
      <c r="D99" s="867"/>
      <c r="E99" s="73"/>
    </row>
    <row r="100" spans="1:5" ht="15.75">
      <c r="A100" s="868"/>
      <c r="B100" s="866" t="s">
        <v>2404</v>
      </c>
      <c r="C100" s="17"/>
      <c r="D100" s="786"/>
      <c r="E100" s="73"/>
    </row>
    <row r="101" spans="1:5">
      <c r="A101" s="272"/>
      <c r="B101" s="81"/>
      <c r="C101" s="17"/>
      <c r="D101" s="867"/>
      <c r="E101" s="73"/>
    </row>
    <row r="102" spans="1:5">
      <c r="A102" s="272"/>
      <c r="B102" s="81" t="s">
        <v>2405</v>
      </c>
      <c r="C102" s="347" t="s">
        <v>2406</v>
      </c>
      <c r="D102" s="867" t="s">
        <v>3433</v>
      </c>
      <c r="E102" s="483" t="s">
        <v>570</v>
      </c>
    </row>
    <row r="103" spans="1:5">
      <c r="A103" s="868"/>
      <c r="B103" s="81" t="s">
        <v>2407</v>
      </c>
      <c r="C103" s="347" t="s">
        <v>2408</v>
      </c>
      <c r="D103" s="867" t="s">
        <v>3430</v>
      </c>
      <c r="E103" s="73"/>
    </row>
    <row r="104" spans="1:5">
      <c r="A104" s="868"/>
      <c r="B104" s="81" t="s">
        <v>2409</v>
      </c>
      <c r="C104" s="347" t="s">
        <v>2410</v>
      </c>
      <c r="D104" s="867" t="s">
        <v>1469</v>
      </c>
      <c r="E104" s="73"/>
    </row>
    <row r="105" spans="1:5">
      <c r="A105" s="868"/>
      <c r="B105" s="500" t="s">
        <v>2411</v>
      </c>
      <c r="C105" s="347" t="s">
        <v>2412</v>
      </c>
      <c r="D105" s="867" t="s">
        <v>3430</v>
      </c>
      <c r="E105" s="483" t="s">
        <v>570</v>
      </c>
    </row>
    <row r="106" spans="1:5">
      <c r="A106" s="868"/>
      <c r="B106" s="81"/>
      <c r="C106" s="17" t="s">
        <v>3321</v>
      </c>
      <c r="D106" s="867"/>
      <c r="E106" s="73"/>
    </row>
    <row r="107" spans="1:5" ht="15.75">
      <c r="A107" s="868"/>
      <c r="B107" s="866" t="s">
        <v>2413</v>
      </c>
      <c r="C107" s="17" t="s">
        <v>3321</v>
      </c>
      <c r="D107" s="867"/>
      <c r="E107" s="73"/>
    </row>
    <row r="108" spans="1:5">
      <c r="A108" s="868"/>
      <c r="B108" s="81"/>
      <c r="C108" s="17" t="s">
        <v>3321</v>
      </c>
      <c r="D108" s="867"/>
      <c r="E108" s="73"/>
    </row>
    <row r="109" spans="1:5">
      <c r="A109" s="868"/>
      <c r="B109" s="81" t="s">
        <v>2414</v>
      </c>
      <c r="C109" s="347" t="s">
        <v>2415</v>
      </c>
      <c r="D109" s="867" t="s">
        <v>2394</v>
      </c>
      <c r="E109" s="73"/>
    </row>
    <row r="110" spans="1:5">
      <c r="A110" s="868"/>
      <c r="B110" s="81" t="s">
        <v>2416</v>
      </c>
      <c r="C110" s="347" t="s">
        <v>2415</v>
      </c>
      <c r="D110" s="867" t="s">
        <v>2394</v>
      </c>
      <c r="E110" s="73"/>
    </row>
    <row r="111" spans="1:5" ht="15.75">
      <c r="A111" s="868"/>
      <c r="B111" s="81" t="s">
        <v>2417</v>
      </c>
      <c r="C111" s="347" t="s">
        <v>2418</v>
      </c>
      <c r="D111" s="786" t="s">
        <v>1458</v>
      </c>
      <c r="E111" s="870"/>
    </row>
    <row r="112" spans="1:5">
      <c r="A112" s="868"/>
      <c r="B112" s="81" t="s">
        <v>2419</v>
      </c>
      <c r="C112" s="347" t="s">
        <v>2420</v>
      </c>
      <c r="D112" s="786" t="s">
        <v>1453</v>
      </c>
      <c r="E112" s="73"/>
    </row>
    <row r="113" spans="1:5">
      <c r="A113" s="868"/>
      <c r="B113" s="81" t="s">
        <v>2421</v>
      </c>
      <c r="C113" s="347" t="s">
        <v>2422</v>
      </c>
      <c r="D113" s="867" t="s">
        <v>1469</v>
      </c>
      <c r="E113" s="73"/>
    </row>
    <row r="114" spans="1:5">
      <c r="A114" s="868"/>
      <c r="B114" s="81" t="s">
        <v>2423</v>
      </c>
      <c r="C114" s="347" t="s">
        <v>2424</v>
      </c>
      <c r="D114" s="867" t="s">
        <v>3430</v>
      </c>
      <c r="E114" s="73"/>
    </row>
    <row r="115" spans="1:5">
      <c r="A115" s="868"/>
      <c r="B115" s="81"/>
      <c r="C115" s="17"/>
      <c r="D115" s="867"/>
      <c r="E115" s="73"/>
    </row>
    <row r="116" spans="1:5">
      <c r="A116" s="868"/>
      <c r="B116" s="81"/>
      <c r="C116" s="17"/>
      <c r="D116" s="867"/>
      <c r="E116" s="73"/>
    </row>
    <row r="117" spans="1:5" ht="16.5" thickBot="1">
      <c r="A117" s="871"/>
      <c r="B117" s="311"/>
      <c r="C117" s="113"/>
      <c r="D117" s="511"/>
      <c r="E117" s="872"/>
    </row>
    <row r="118" spans="1:5">
      <c r="A118" s="17" t="s">
        <v>1892</v>
      </c>
      <c r="B118" s="17"/>
      <c r="C118" s="17"/>
      <c r="D118" s="17"/>
      <c r="E118" s="17"/>
    </row>
    <row r="119" spans="1:5">
      <c r="A119" s="69" t="s">
        <v>2425</v>
      </c>
      <c r="B119" s="69"/>
      <c r="C119" s="69"/>
      <c r="D119" s="69"/>
      <c r="E119" s="69"/>
    </row>
    <row r="120" spans="1:5" ht="15.75" thickBot="1">
      <c r="A120" s="17"/>
      <c r="B120" s="17"/>
      <c r="C120" s="17"/>
      <c r="D120" s="17"/>
      <c r="E120" s="17"/>
    </row>
    <row r="121" spans="1:5">
      <c r="A121" s="29"/>
      <c r="B121" s="261" t="s">
        <v>2036</v>
      </c>
      <c r="C121" s="261" t="s">
        <v>2037</v>
      </c>
      <c r="D121" s="261" t="s">
        <v>2038</v>
      </c>
      <c r="E121" s="837" t="s">
        <v>2039</v>
      </c>
    </row>
    <row r="122" spans="1:5">
      <c r="A122" s="72"/>
      <c r="B122" s="81"/>
      <c r="C122" s="81" t="s">
        <v>2040</v>
      </c>
      <c r="D122" s="81" t="s">
        <v>2041</v>
      </c>
      <c r="E122" s="73"/>
    </row>
    <row r="123" spans="1:5">
      <c r="A123" s="72"/>
      <c r="B123" s="81" t="str">
        <f>'Data Sheet'!$C$25</f>
        <v>Central Hudson Gas &amp; Electric</v>
      </c>
      <c r="C123" s="81" t="s">
        <v>3413</v>
      </c>
      <c r="D123" s="2135" t="str">
        <f>'Data Sheet'!$C$40</f>
        <v>4/15/2015</v>
      </c>
      <c r="E123" s="2197" t="str">
        <f>'Data Sheet'!$C$38</f>
        <v>12/31/14</v>
      </c>
    </row>
    <row r="124" spans="1:5">
      <c r="A124" s="87"/>
      <c r="B124" s="89"/>
      <c r="C124" s="89"/>
      <c r="D124" s="89"/>
      <c r="E124" s="85"/>
    </row>
    <row r="125" spans="1:5" ht="15.75">
      <c r="A125" s="68" t="s">
        <v>1894</v>
      </c>
      <c r="B125" s="71"/>
      <c r="C125" s="71"/>
      <c r="D125" s="71"/>
      <c r="E125" s="381"/>
    </row>
    <row r="126" spans="1:5">
      <c r="A126" s="72"/>
      <c r="B126" s="17"/>
      <c r="C126" s="17"/>
      <c r="D126" s="17"/>
      <c r="E126" s="73"/>
    </row>
    <row r="127" spans="1:5">
      <c r="A127" s="87"/>
      <c r="B127" s="654" t="s">
        <v>3417</v>
      </c>
      <c r="C127" s="802" t="s">
        <v>3418</v>
      </c>
      <c r="D127" s="784" t="s">
        <v>3419</v>
      </c>
      <c r="E127" s="785" t="s">
        <v>3420</v>
      </c>
    </row>
    <row r="128" spans="1:5">
      <c r="A128" s="72"/>
      <c r="B128" s="81"/>
      <c r="C128" s="347" t="s">
        <v>3421</v>
      </c>
      <c r="D128" s="786" t="s">
        <v>3422</v>
      </c>
      <c r="E128" s="73"/>
    </row>
    <row r="129" spans="1:5">
      <c r="A129" s="74"/>
      <c r="B129" s="491" t="s">
        <v>3423</v>
      </c>
      <c r="C129" s="800" t="s">
        <v>3424</v>
      </c>
      <c r="D129" s="799" t="s">
        <v>3425</v>
      </c>
      <c r="E129" s="621" t="s">
        <v>3426</v>
      </c>
    </row>
    <row r="130" spans="1:5" ht="15.75">
      <c r="A130" s="72"/>
      <c r="B130" s="866" t="s">
        <v>2426</v>
      </c>
      <c r="C130" s="17"/>
      <c r="D130" s="867"/>
      <c r="E130" s="73"/>
    </row>
    <row r="131" spans="1:5" ht="15.75">
      <c r="A131" s="868"/>
      <c r="B131" s="866"/>
      <c r="C131" s="840"/>
      <c r="D131" s="867"/>
      <c r="E131" s="73"/>
    </row>
    <row r="132" spans="1:5">
      <c r="A132" s="868"/>
      <c r="B132" s="81" t="s">
        <v>2427</v>
      </c>
      <c r="C132" s="869" t="s">
        <v>2428</v>
      </c>
      <c r="D132" s="867" t="s">
        <v>3430</v>
      </c>
      <c r="E132" s="73"/>
    </row>
    <row r="133" spans="1:5">
      <c r="A133" s="868"/>
      <c r="B133" s="81" t="s">
        <v>2429</v>
      </c>
      <c r="C133" s="869" t="s">
        <v>2430</v>
      </c>
      <c r="D133" s="867" t="s">
        <v>1889</v>
      </c>
      <c r="E133" s="73"/>
    </row>
    <row r="134" spans="1:5">
      <c r="A134" s="868"/>
      <c r="B134" s="81" t="s">
        <v>2431</v>
      </c>
      <c r="C134" s="869" t="s">
        <v>2432</v>
      </c>
      <c r="D134" s="867" t="s">
        <v>3433</v>
      </c>
      <c r="E134" s="73"/>
    </row>
    <row r="135" spans="1:5">
      <c r="A135" s="868"/>
      <c r="B135" s="81" t="s">
        <v>2433</v>
      </c>
      <c r="C135" s="869" t="s">
        <v>1516</v>
      </c>
      <c r="D135" s="867" t="s">
        <v>1469</v>
      </c>
      <c r="E135" s="73"/>
    </row>
    <row r="136" spans="1:5">
      <c r="A136" s="868"/>
      <c r="B136" s="81" t="s">
        <v>1517</v>
      </c>
      <c r="C136" s="869" t="s">
        <v>1518</v>
      </c>
      <c r="D136" s="867" t="s">
        <v>1469</v>
      </c>
      <c r="E136" s="73"/>
    </row>
    <row r="137" spans="1:5">
      <c r="A137" s="868"/>
      <c r="B137" s="81" t="s">
        <v>1519</v>
      </c>
      <c r="C137" s="869" t="s">
        <v>1520</v>
      </c>
      <c r="D137" s="867" t="s">
        <v>1469</v>
      </c>
      <c r="E137" s="73"/>
    </row>
    <row r="138" spans="1:5">
      <c r="A138" s="868"/>
      <c r="B138" s="81" t="s">
        <v>1521</v>
      </c>
      <c r="C138" s="869" t="s">
        <v>1522</v>
      </c>
      <c r="D138" s="867" t="s">
        <v>3430</v>
      </c>
      <c r="E138" s="73"/>
    </row>
    <row r="139" spans="1:5" ht="15.75">
      <c r="A139" s="868"/>
      <c r="B139" s="81" t="s">
        <v>1523</v>
      </c>
      <c r="C139" s="840"/>
      <c r="D139" s="867"/>
      <c r="E139" s="870"/>
    </row>
    <row r="140" spans="1:5" ht="15.75">
      <c r="A140" s="868"/>
      <c r="B140" s="81"/>
      <c r="C140" s="840"/>
      <c r="D140" s="867"/>
      <c r="E140" s="870"/>
    </row>
    <row r="141" spans="1:5">
      <c r="A141" s="868"/>
      <c r="B141" s="81" t="s">
        <v>1524</v>
      </c>
      <c r="C141" s="840"/>
      <c r="D141" s="867"/>
      <c r="E141" s="73"/>
    </row>
    <row r="142" spans="1:5" ht="15.75">
      <c r="A142" s="868"/>
      <c r="B142" s="81"/>
      <c r="C142" s="840"/>
      <c r="D142" s="867"/>
      <c r="E142" s="870"/>
    </row>
    <row r="143" spans="1:5" ht="15.75">
      <c r="A143" s="868"/>
      <c r="B143" s="500" t="s">
        <v>1525</v>
      </c>
      <c r="C143" s="17"/>
      <c r="D143" s="867"/>
      <c r="E143" s="870"/>
    </row>
    <row r="144" spans="1:5" ht="15.75">
      <c r="A144" s="868"/>
      <c r="B144" s="866"/>
      <c r="C144" s="17"/>
      <c r="D144" s="867"/>
      <c r="E144" s="870"/>
    </row>
    <row r="145" spans="1:5">
      <c r="A145" s="868"/>
      <c r="B145" s="81"/>
      <c r="C145" s="17"/>
      <c r="D145" s="867"/>
      <c r="E145" s="73"/>
    </row>
    <row r="146" spans="1:5" ht="15.75">
      <c r="A146" s="868"/>
      <c r="B146" s="866" t="s">
        <v>1526</v>
      </c>
      <c r="C146" s="347" t="s">
        <v>1527</v>
      </c>
      <c r="D146" s="867" t="s">
        <v>3433</v>
      </c>
      <c r="E146" s="73"/>
    </row>
    <row r="147" spans="1:5">
      <c r="A147" s="868"/>
      <c r="B147" s="81"/>
      <c r="C147" s="17"/>
      <c r="D147" s="867"/>
      <c r="E147" s="73"/>
    </row>
    <row r="148" spans="1:5">
      <c r="A148" s="868"/>
      <c r="B148" s="81"/>
      <c r="C148" s="17"/>
      <c r="D148" s="786"/>
      <c r="E148" s="73"/>
    </row>
    <row r="149" spans="1:5">
      <c r="A149" s="868"/>
      <c r="B149" s="81"/>
      <c r="C149" s="17"/>
      <c r="D149" s="786"/>
      <c r="E149" s="73"/>
    </row>
    <row r="150" spans="1:5">
      <c r="A150" s="868"/>
      <c r="B150" s="81"/>
      <c r="C150" s="17"/>
      <c r="D150" s="786"/>
      <c r="E150" s="73"/>
    </row>
    <row r="151" spans="1:5">
      <c r="A151" s="868"/>
      <c r="B151" s="81"/>
      <c r="C151" s="17"/>
      <c r="D151" s="867"/>
      <c r="E151" s="73"/>
    </row>
    <row r="152" spans="1:5">
      <c r="A152" s="868"/>
      <c r="B152" s="81"/>
      <c r="C152" s="17"/>
      <c r="D152" s="867"/>
      <c r="E152" s="73"/>
    </row>
    <row r="153" spans="1:5">
      <c r="A153" s="868"/>
      <c r="B153" s="81"/>
      <c r="C153" s="17"/>
      <c r="D153" s="867"/>
      <c r="E153" s="73"/>
    </row>
    <row r="154" spans="1:5">
      <c r="A154" s="868"/>
      <c r="B154" s="81"/>
      <c r="C154" s="17"/>
      <c r="D154" s="786"/>
      <c r="E154" s="73"/>
    </row>
    <row r="155" spans="1:5">
      <c r="A155" s="868"/>
      <c r="B155" s="81"/>
      <c r="C155" s="17"/>
      <c r="D155" s="786"/>
      <c r="E155" s="73"/>
    </row>
    <row r="156" spans="1:5">
      <c r="A156" s="868"/>
      <c r="B156" s="81"/>
      <c r="C156" s="17"/>
      <c r="D156" s="867"/>
      <c r="E156" s="73"/>
    </row>
    <row r="157" spans="1:5">
      <c r="A157" s="868"/>
      <c r="B157" s="81"/>
      <c r="C157" s="17"/>
      <c r="D157" s="867"/>
      <c r="E157" s="73"/>
    </row>
    <row r="158" spans="1:5" ht="15.75">
      <c r="A158" s="868"/>
      <c r="B158" s="873"/>
      <c r="C158" s="17"/>
      <c r="D158" s="786"/>
      <c r="E158" s="73"/>
    </row>
    <row r="159" spans="1:5">
      <c r="A159" s="272"/>
      <c r="B159" s="81"/>
      <c r="C159" s="17"/>
      <c r="D159" s="867"/>
      <c r="E159" s="73"/>
    </row>
    <row r="160" spans="1:5">
      <c r="A160" s="272"/>
      <c r="B160" s="81"/>
      <c r="C160" s="17"/>
      <c r="D160" s="867"/>
      <c r="E160" s="73"/>
    </row>
    <row r="161" spans="1:5">
      <c r="A161" s="868"/>
      <c r="B161" s="81"/>
      <c r="C161" s="17"/>
      <c r="D161" s="867"/>
      <c r="E161" s="73"/>
    </row>
    <row r="162" spans="1:5">
      <c r="A162" s="868"/>
      <c r="B162" s="81"/>
      <c r="C162" s="17"/>
      <c r="D162" s="867"/>
      <c r="E162" s="73"/>
    </row>
    <row r="163" spans="1:5">
      <c r="A163" s="868"/>
      <c r="B163" s="500"/>
      <c r="C163" s="17"/>
      <c r="D163" s="867"/>
      <c r="E163" s="73"/>
    </row>
    <row r="164" spans="1:5">
      <c r="A164" s="868"/>
      <c r="B164" s="81"/>
      <c r="C164" s="17"/>
      <c r="D164" s="867"/>
      <c r="E164" s="73"/>
    </row>
    <row r="165" spans="1:5" ht="15.75">
      <c r="A165" s="868"/>
      <c r="B165" s="866"/>
      <c r="C165" s="17"/>
      <c r="D165" s="867"/>
      <c r="E165" s="73"/>
    </row>
    <row r="166" spans="1:5">
      <c r="A166" s="868"/>
      <c r="B166" s="81"/>
      <c r="C166" s="17"/>
      <c r="D166" s="867"/>
      <c r="E166" s="73"/>
    </row>
    <row r="167" spans="1:5">
      <c r="A167" s="868"/>
      <c r="B167" s="81"/>
      <c r="C167" s="17"/>
      <c r="D167" s="867"/>
      <c r="E167" s="73"/>
    </row>
    <row r="168" spans="1:5">
      <c r="A168" s="868"/>
      <c r="B168" s="81"/>
      <c r="C168" s="17"/>
      <c r="D168" s="867"/>
      <c r="E168" s="73"/>
    </row>
    <row r="169" spans="1:5" ht="15.75">
      <c r="A169" s="868"/>
      <c r="B169" s="81"/>
      <c r="C169" s="17"/>
      <c r="D169" s="78"/>
      <c r="E169" s="870"/>
    </row>
    <row r="170" spans="1:5">
      <c r="A170" s="868"/>
      <c r="B170" s="81"/>
      <c r="C170" s="17"/>
      <c r="D170" s="78"/>
      <c r="E170" s="73"/>
    </row>
    <row r="171" spans="1:5">
      <c r="A171" s="868"/>
      <c r="B171" s="81"/>
      <c r="C171" s="17"/>
      <c r="D171" s="867"/>
      <c r="E171" s="73"/>
    </row>
    <row r="172" spans="1:5">
      <c r="A172" s="868"/>
      <c r="B172" s="81"/>
      <c r="C172" s="17"/>
      <c r="D172" s="867"/>
      <c r="E172" s="73"/>
    </row>
    <row r="173" spans="1:5">
      <c r="A173" s="868"/>
      <c r="B173" s="81"/>
      <c r="C173" s="17"/>
      <c r="D173" s="867"/>
      <c r="E173" s="73"/>
    </row>
    <row r="174" spans="1:5">
      <c r="A174" s="868"/>
      <c r="B174" s="81"/>
      <c r="C174" s="17"/>
      <c r="D174" s="867"/>
      <c r="E174" s="73"/>
    </row>
    <row r="175" spans="1:5" ht="16.5" thickBot="1">
      <c r="A175" s="871"/>
      <c r="B175" s="311"/>
      <c r="C175" s="113"/>
      <c r="D175" s="511"/>
      <c r="E175" s="872"/>
    </row>
    <row r="176" spans="1:5">
      <c r="A176" s="17" t="s">
        <v>1892</v>
      </c>
      <c r="B176" s="17"/>
      <c r="C176" s="17"/>
      <c r="D176" s="17"/>
      <c r="E176" s="17"/>
    </row>
    <row r="177" spans="1:5">
      <c r="A177" s="69" t="s">
        <v>1528</v>
      </c>
      <c r="B177" s="69"/>
      <c r="C177" s="69"/>
      <c r="D177" s="69"/>
      <c r="E177" s="69"/>
    </row>
    <row r="179" spans="1:5">
      <c r="A179" s="17"/>
      <c r="B179" s="17"/>
      <c r="C179" s="17"/>
      <c r="D179" s="17"/>
      <c r="E179" s="17"/>
    </row>
    <row r="180" spans="1:5">
      <c r="A180" s="17"/>
    </row>
    <row r="181" spans="1:5">
      <c r="A181" s="17"/>
      <c r="B181" s="17"/>
      <c r="C181" s="69"/>
      <c r="D181" s="69"/>
      <c r="E181" s="69"/>
    </row>
    <row r="184" spans="1:5">
      <c r="A184" s="17"/>
      <c r="B184"/>
    </row>
    <row r="185" spans="1:5">
      <c r="A185" s="17"/>
      <c r="B185"/>
    </row>
    <row r="186" spans="1:5">
      <c r="A186" s="17"/>
      <c r="B186"/>
    </row>
    <row r="187" spans="1:5">
      <c r="A187" s="17"/>
      <c r="B187"/>
    </row>
    <row r="188" spans="1:5">
      <c r="A188" s="17"/>
      <c r="B188"/>
    </row>
    <row r="189" spans="1:5">
      <c r="A189" s="17"/>
      <c r="B189"/>
    </row>
    <row r="190" spans="1:5">
      <c r="A190" s="17"/>
      <c r="B190"/>
    </row>
    <row r="191" spans="1:5">
      <c r="A191" s="17"/>
      <c r="B191"/>
    </row>
    <row r="192" spans="1:5">
      <c r="A192" s="17"/>
      <c r="B192"/>
    </row>
    <row r="193" spans="2:2">
      <c r="B193"/>
    </row>
  </sheetData>
  <customSheetViews>
    <customSheetView guid="{98C50475-4C04-4614-833E-ABC6EEFF4E8E}" scale="85" colorId="22" showPageBreaks="1" printArea="1" topLeftCell="A136">
      <selection activeCell="B123" sqref="B12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1"/>
      <headerFooter alignWithMargins="0"/>
    </customSheetView>
    <customSheetView guid="{C6EFCE4C-D5CB-4C1D-A286-0DC52BE770F9}" scale="85" colorId="22" showPageBreaks="1" printArea="1" topLeftCell="A169">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2"/>
      <headerFooter alignWithMargins="0"/>
    </customSheetView>
    <customSheetView guid="{4BC658A1-0B43-4474-B09F-01138A2D4649}" scale="85" colorId="22" showPageBreaks="1" topLeftCell="A169">
      <selection activeCell="B13" sqref="B13"/>
      <rowBreaks count="4" manualBreakCount="4">
        <brk id="60" max="16383" man="1"/>
        <brk id="119" max="4" man="1"/>
        <brk id="184" max="16383" man="1"/>
        <brk id="250" max="16383" man="1"/>
      </rowBreaks>
      <pageMargins left="0.5" right="0.5" top="0" bottom="0" header="0.25" footer="0.25"/>
      <printOptions horizontalCentered="1" verticalCentered="1"/>
      <pageSetup scale="77" fitToHeight="3" orientation="portrait" horizontalDpi="300" verticalDpi="300" r:id="rId3"/>
      <headerFooter alignWithMargins="0"/>
    </customSheetView>
    <customSheetView guid="{615B5AE4-EF39-45E8-9166-92037A1A48C3}" scale="85" colorId="22" showPageBreaks="1" printArea="1" topLeftCell="A169">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4"/>
      <headerFooter alignWithMargins="0"/>
    </customSheetView>
    <customSheetView guid="{5615FF12-3AD0-401B-9520-85684B49B8C2}" scale="85" colorId="22" topLeftCell="A169">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5"/>
      <headerFooter alignWithMargins="0"/>
    </customSheetView>
    <customSheetView guid="{770BB473-BE5C-4268-9ADA-B2B104B49C99}" scale="85" colorId="22" showPageBreaks="1" printArea="1" topLeftCell="A169">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6"/>
      <headerFooter alignWithMargins="0"/>
    </customSheetView>
    <customSheetView guid="{2DCD765F-7FFB-4119-8ABA-95F832C93250}" scale="85" colorId="22" showPageBreaks="1" printArea="1" topLeftCell="A169">
      <selection activeCell="B13" sqref="B13"/>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7"/>
      <headerFooter alignWithMargins="0"/>
    </customSheetView>
    <customSheetView guid="{9A54DEF0-DEC4-4137-89B1-509D03916E27}" scale="85" colorId="22" topLeftCell="A169">
      <selection activeCell="B13" sqref="B13"/>
      <rowBreaks count="4" manualBreakCount="4">
        <brk id="60" max="16383" man="1"/>
        <brk id="119" max="4" man="1"/>
        <brk id="185" max="16383" man="1"/>
        <brk id="252" max="16383" man="1"/>
      </rowBreaks>
      <pageMargins left="0.5" right="0.5" top="0" bottom="0" header="0.25" footer="0.25"/>
      <printOptions horizontalCentered="1" verticalCentered="1"/>
      <pageSetup scale="77" fitToHeight="3" orientation="portrait" horizontalDpi="300" verticalDpi="300" r:id="rId8"/>
      <headerFooter alignWithMargins="0"/>
    </customSheetView>
    <customSheetView guid="{3F1C1F7F-1627-415A-A980-D9471073F5DE}" scale="85" colorId="22" showPageBreaks="1" topLeftCell="A169">
      <selection activeCell="B13" sqref="B13"/>
      <rowBreaks count="4" manualBreakCount="4">
        <brk id="60" max="16383" man="1"/>
        <brk id="119" max="4" man="1"/>
        <brk id="185" max="16383" man="1"/>
        <brk id="252" max="16383" man="1"/>
      </rowBreaks>
      <pageMargins left="0.5" right="0.5" top="0" bottom="0" header="0.25" footer="0.25"/>
      <printOptions horizontalCentered="1" verticalCentered="1"/>
      <pageSetup scale="77" fitToHeight="3" orientation="portrait" horizontalDpi="300" verticalDpi="300" r:id="rId9"/>
      <headerFooter alignWithMargins="0"/>
    </customSheetView>
    <customSheetView guid="{139C5046-2F46-48F5-A0B9-76AEA7D78668}" scale="85" colorId="22" topLeftCell="A169">
      <selection activeCell="B13" sqref="B13"/>
      <rowBreaks count="4" manualBreakCount="4">
        <brk id="60" max="16383" man="1"/>
        <brk id="119" max="4" man="1"/>
        <brk id="185" max="16383" man="1"/>
        <brk id="252" max="16383" man="1"/>
      </rowBreaks>
      <pageMargins left="0.5" right="0.5" top="0" bottom="0" header="0.25" footer="0.25"/>
      <printOptions horizontalCentered="1" verticalCentered="1"/>
      <pageSetup scale="77" fitToHeight="3" orientation="portrait" horizontalDpi="300" verticalDpi="300" r:id="rId10"/>
      <headerFooter alignWithMargins="0"/>
    </customSheetView>
    <customSheetView guid="{B81AA01E-C0DE-4A87-A251-E1F5DB0B073A}" scale="85" colorId="22" topLeftCell="A169">
      <selection activeCell="B13" sqref="B13"/>
      <rowBreaks count="4" manualBreakCount="4">
        <brk id="60" max="16383" man="1"/>
        <brk id="119" max="4" man="1"/>
        <brk id="185" max="16383" man="1"/>
        <brk id="252" max="16383" man="1"/>
      </rowBreaks>
      <pageMargins left="0.5" right="0.5" top="0" bottom="0" header="0.25" footer="0.25"/>
      <printOptions horizontalCentered="1" verticalCentered="1"/>
      <pageSetup scale="77" fitToHeight="3" orientation="portrait" horizontalDpi="300" verticalDpi="300" r:id="rId11"/>
      <headerFooter alignWithMargins="0"/>
    </customSheetView>
  </customSheetViews>
  <printOptions horizontalCentered="1" verticalCentered="1"/>
  <pageMargins left="0.5" right="0.5" top="0" bottom="0" header="0.25" footer="0.25"/>
  <pageSetup scale="77" fitToHeight="3" orientation="portrait" horizontalDpi="300" verticalDpi="300" r:id="rId12"/>
  <headerFooter alignWithMargins="0"/>
  <rowBreaks count="2" manualBreakCount="2">
    <brk id="60" max="16383" man="1"/>
    <brk id="119" max="4" man="1"/>
  </rowBreaks>
  <drawing r:id="rId1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view="pageBreakPreview" colorId="22" zoomScale="60" zoomScaleNormal="85" workbookViewId="0">
      <selection activeCell="E40" sqref="E40"/>
    </sheetView>
  </sheetViews>
  <sheetFormatPr defaultColWidth="9.6640625" defaultRowHeight="15"/>
  <cols>
    <col min="1" max="1" width="4.6640625" customWidth="1"/>
    <col min="2" max="2" width="25.6640625" customWidth="1"/>
    <col min="3" max="5" width="24.6640625" customWidth="1"/>
    <col min="6" max="6" width="1.6640625" customWidth="1"/>
    <col min="7" max="7" width="27.77734375" customWidth="1"/>
    <col min="8" max="8" width="26.44140625" customWidth="1"/>
    <col min="10" max="10" width="25.6640625" customWidth="1"/>
    <col min="11" max="11" width="15.6640625" customWidth="1"/>
    <col min="12" max="12" width="4.6640625" customWidth="1"/>
  </cols>
  <sheetData>
    <row r="1" spans="1:12">
      <c r="A1" s="1085" t="s">
        <v>2036</v>
      </c>
      <c r="B1" s="1086"/>
      <c r="C1" s="1195" t="s">
        <v>1529</v>
      </c>
      <c r="D1" s="1196" t="s">
        <v>2038</v>
      </c>
      <c r="E1" s="1197" t="s">
        <v>2039</v>
      </c>
      <c r="F1" s="1085" t="s">
        <v>2036</v>
      </c>
      <c r="G1" s="1086"/>
      <c r="H1" s="1195" t="s">
        <v>1529</v>
      </c>
      <c r="I1" s="1198"/>
      <c r="J1" s="1196" t="s">
        <v>2038</v>
      </c>
      <c r="K1" s="1199" t="s">
        <v>2039</v>
      </c>
      <c r="L1" s="1182"/>
    </row>
    <row r="2" spans="1:12">
      <c r="A2" s="72" t="str">
        <f>'Data Sheet'!$C$25</f>
        <v>Central Hudson Gas &amp; Electric</v>
      </c>
      <c r="B2" s="1083"/>
      <c r="C2" s="1146" t="s">
        <v>1297</v>
      </c>
      <c r="D2" s="1200" t="s">
        <v>2041</v>
      </c>
      <c r="E2" s="1201"/>
      <c r="F2" s="72" t="str">
        <f>'Data Sheet'!$C$25</f>
        <v>Central Hudson Gas &amp; Electric</v>
      </c>
      <c r="G2" s="1083"/>
      <c r="H2" s="1146" t="s">
        <v>1297</v>
      </c>
      <c r="I2" s="1083"/>
      <c r="J2" s="1200" t="s">
        <v>2041</v>
      </c>
      <c r="K2" s="1146"/>
      <c r="L2" s="1147"/>
    </row>
    <row r="3" spans="1:12" ht="15" customHeight="1" thickBot="1">
      <c r="A3" s="1169"/>
      <c r="B3" s="1136"/>
      <c r="C3" s="1169" t="s">
        <v>1298</v>
      </c>
      <c r="D3" s="1202" t="str">
        <f>'Data Sheet'!$C$40</f>
        <v>4/15/2015</v>
      </c>
      <c r="E3" s="1176" t="str">
        <f>'Data Sheet'!$C$38</f>
        <v>12/31/14</v>
      </c>
      <c r="F3" s="1169"/>
      <c r="G3" s="1136"/>
      <c r="H3" s="1169" t="s">
        <v>1298</v>
      </c>
      <c r="I3" s="1136"/>
      <c r="J3" s="1202" t="str">
        <f>'Data Sheet'!$C$40</f>
        <v>4/15/2015</v>
      </c>
      <c r="K3" s="1119" t="str">
        <f>'Data Sheet'!$C$38</f>
        <v>12/31/14</v>
      </c>
      <c r="L3" s="1145"/>
    </row>
    <row r="4" spans="1:12" ht="15" customHeight="1" thickBot="1">
      <c r="A4" s="705" t="s">
        <v>2373</v>
      </c>
      <c r="B4" s="706"/>
      <c r="C4" s="1203"/>
      <c r="D4" s="1203"/>
      <c r="E4" s="1204"/>
      <c r="F4" s="705" t="s">
        <v>2374</v>
      </c>
      <c r="G4" s="706"/>
      <c r="H4" s="706"/>
      <c r="I4" s="1203"/>
      <c r="J4" s="1203"/>
      <c r="K4" s="1205"/>
      <c r="L4" s="1206"/>
    </row>
    <row r="5" spans="1:12" ht="15.75">
      <c r="A5" s="68"/>
      <c r="B5" s="71"/>
      <c r="C5" s="1084"/>
      <c r="D5" s="1084"/>
      <c r="E5" s="1145"/>
      <c r="F5" s="68"/>
      <c r="G5" s="71"/>
      <c r="H5" s="71"/>
      <c r="I5" s="1084"/>
      <c r="J5" s="1084"/>
      <c r="K5" s="1084"/>
      <c r="L5" s="1147"/>
    </row>
    <row r="6" spans="1:12">
      <c r="A6" s="1146" t="s">
        <v>2375</v>
      </c>
      <c r="B6" s="1083"/>
      <c r="C6" s="1083"/>
      <c r="D6" s="1083" t="s">
        <v>2376</v>
      </c>
      <c r="E6" s="1147"/>
      <c r="F6" s="1146" t="s">
        <v>2377</v>
      </c>
      <c r="G6" s="1083"/>
      <c r="H6" s="1083"/>
      <c r="I6" s="1083" t="s">
        <v>2378</v>
      </c>
      <c r="J6" s="1083"/>
      <c r="K6" s="1083"/>
      <c r="L6" s="1147"/>
    </row>
    <row r="7" spans="1:12">
      <c r="A7" s="1146" t="s">
        <v>2379</v>
      </c>
      <c r="B7" s="1083"/>
      <c r="C7" s="1083"/>
      <c r="D7" s="1083" t="s">
        <v>2380</v>
      </c>
      <c r="E7" s="1147"/>
      <c r="F7" s="1146" t="s">
        <v>2381</v>
      </c>
      <c r="G7" s="1083"/>
      <c r="H7" s="1083"/>
      <c r="I7" s="1083" t="s">
        <v>2382</v>
      </c>
      <c r="J7" s="1083"/>
      <c r="K7" s="1083"/>
      <c r="L7" s="1147"/>
    </row>
    <row r="8" spans="1:12">
      <c r="A8" s="1146" t="s">
        <v>2383</v>
      </c>
      <c r="B8" s="1083"/>
      <c r="C8" s="1083"/>
      <c r="D8" s="1083" t="s">
        <v>2384</v>
      </c>
      <c r="E8" s="1147"/>
      <c r="F8" s="1146" t="s">
        <v>2385</v>
      </c>
      <c r="G8" s="1083"/>
      <c r="H8" s="1083"/>
      <c r="I8" s="1083" t="s">
        <v>2386</v>
      </c>
      <c r="J8" s="1083"/>
      <c r="K8" s="1083"/>
      <c r="L8" s="1147"/>
    </row>
    <row r="9" spans="1:12">
      <c r="A9" s="1146" t="s">
        <v>2387</v>
      </c>
      <c r="B9" s="1083"/>
      <c r="C9" s="1083"/>
      <c r="D9" s="1083" t="s">
        <v>2388</v>
      </c>
      <c r="E9" s="1147"/>
      <c r="F9" s="1146" t="s">
        <v>2389</v>
      </c>
      <c r="G9" s="1083"/>
      <c r="H9" s="1083"/>
      <c r="I9" s="1083" t="s">
        <v>2390</v>
      </c>
      <c r="J9" s="1083"/>
      <c r="K9" s="1083"/>
      <c r="L9" s="1147"/>
    </row>
    <row r="10" spans="1:12">
      <c r="A10" s="1146" t="s">
        <v>29</v>
      </c>
      <c r="B10" s="1083"/>
      <c r="C10" s="1083"/>
      <c r="D10" s="1083" t="s">
        <v>30</v>
      </c>
      <c r="E10" s="1147"/>
      <c r="F10" s="1146" t="s">
        <v>31</v>
      </c>
      <c r="G10" s="1083"/>
      <c r="H10" s="1083"/>
      <c r="I10" s="1083" t="s">
        <v>32</v>
      </c>
      <c r="J10" s="1083"/>
      <c r="K10" s="1083"/>
      <c r="L10" s="1147"/>
    </row>
    <row r="11" spans="1:12">
      <c r="A11" s="1146" t="s">
        <v>33</v>
      </c>
      <c r="B11" s="1083"/>
      <c r="C11" s="1083"/>
      <c r="D11" s="1083" t="s">
        <v>34</v>
      </c>
      <c r="E11" s="1147"/>
      <c r="F11" s="1146" t="s">
        <v>35</v>
      </c>
      <c r="G11" s="1083"/>
      <c r="H11" s="1083"/>
      <c r="I11" s="1083" t="s">
        <v>36</v>
      </c>
      <c r="J11" s="1083"/>
      <c r="K11" s="1083"/>
      <c r="L11" s="1147"/>
    </row>
    <row r="12" spans="1:12">
      <c r="A12" s="1146" t="s">
        <v>37</v>
      </c>
      <c r="B12" s="1083"/>
      <c r="C12" s="1083"/>
      <c r="D12" s="1083" t="s">
        <v>38</v>
      </c>
      <c r="E12" s="1147"/>
      <c r="F12" s="1146" t="s">
        <v>39</v>
      </c>
      <c r="G12" s="1083"/>
      <c r="H12" s="1083"/>
      <c r="I12" s="1083" t="s">
        <v>40</v>
      </c>
      <c r="J12" s="1083"/>
      <c r="K12" s="1083"/>
      <c r="L12" s="1147"/>
    </row>
    <row r="13" spans="1:12">
      <c r="A13" s="1146" t="s">
        <v>4371</v>
      </c>
      <c r="B13" s="1083"/>
      <c r="C13" s="1083"/>
      <c r="D13" s="1083" t="s">
        <v>4372</v>
      </c>
      <c r="E13" s="1147"/>
      <c r="F13" s="1146" t="s">
        <v>4373</v>
      </c>
      <c r="G13" s="1083"/>
      <c r="H13" s="1083"/>
      <c r="I13" s="1083" t="s">
        <v>4374</v>
      </c>
      <c r="J13" s="1083"/>
      <c r="K13" s="1083"/>
      <c r="L13" s="1147"/>
    </row>
    <row r="14" spans="1:12">
      <c r="A14" s="1146" t="s">
        <v>4375</v>
      </c>
      <c r="B14" s="1083"/>
      <c r="C14" s="1083"/>
      <c r="D14" s="1083" t="s">
        <v>4376</v>
      </c>
      <c r="E14" s="1147"/>
      <c r="F14" s="1146" t="s">
        <v>4377</v>
      </c>
      <c r="G14" s="1083"/>
      <c r="H14" s="1083"/>
      <c r="I14" s="1083" t="s">
        <v>4309</v>
      </c>
      <c r="J14" s="1083"/>
      <c r="K14" s="1083"/>
      <c r="L14" s="1147"/>
    </row>
    <row r="15" spans="1:12">
      <c r="A15" s="1146" t="s">
        <v>4310</v>
      </c>
      <c r="B15" s="1083"/>
      <c r="C15" s="1083"/>
      <c r="D15" s="1083" t="s">
        <v>4311</v>
      </c>
      <c r="E15" s="1147"/>
      <c r="F15" s="1146" t="s">
        <v>4312</v>
      </c>
      <c r="G15" s="1083"/>
      <c r="H15" s="1083"/>
      <c r="I15" s="1083" t="s">
        <v>4313</v>
      </c>
      <c r="J15" s="1083"/>
      <c r="K15" s="1083"/>
      <c r="L15" s="1147"/>
    </row>
    <row r="16" spans="1:12">
      <c r="A16" s="1146" t="s">
        <v>4314</v>
      </c>
      <c r="B16" s="1083"/>
      <c r="C16" s="1083"/>
      <c r="D16" s="1083" t="s">
        <v>4315</v>
      </c>
      <c r="E16" s="1147"/>
      <c r="F16" s="1146" t="s">
        <v>4316</v>
      </c>
      <c r="G16" s="1083"/>
      <c r="H16" s="1083"/>
      <c r="I16" s="1083" t="s">
        <v>4317</v>
      </c>
      <c r="J16" s="1083"/>
      <c r="K16" s="1083"/>
      <c r="L16" s="1147"/>
    </row>
    <row r="17" spans="1:12">
      <c r="A17" s="1146" t="s">
        <v>4318</v>
      </c>
      <c r="B17" s="1083"/>
      <c r="C17" s="1083"/>
      <c r="D17" s="1083" t="s">
        <v>4319</v>
      </c>
      <c r="E17" s="1147"/>
      <c r="F17" s="1146" t="s">
        <v>4320</v>
      </c>
      <c r="G17" s="1083"/>
      <c r="H17" s="1083"/>
      <c r="I17" s="1083" t="s">
        <v>4321</v>
      </c>
      <c r="J17" s="1083"/>
      <c r="K17" s="1083"/>
      <c r="L17" s="1147"/>
    </row>
    <row r="18" spans="1:12">
      <c r="A18" s="1146" t="s">
        <v>4322</v>
      </c>
      <c r="B18" s="1083"/>
      <c r="C18" s="1083"/>
      <c r="D18" s="1083" t="s">
        <v>4323</v>
      </c>
      <c r="E18" s="1147"/>
      <c r="F18" s="1146" t="s">
        <v>4324</v>
      </c>
      <c r="G18" s="1083"/>
      <c r="H18" s="1083"/>
      <c r="I18" s="1083" t="s">
        <v>4325</v>
      </c>
      <c r="J18" s="1083"/>
      <c r="K18" s="1083"/>
      <c r="L18" s="1147"/>
    </row>
    <row r="19" spans="1:12">
      <c r="A19" s="1146" t="s">
        <v>4326</v>
      </c>
      <c r="B19" s="1083"/>
      <c r="C19" s="1083"/>
      <c r="D19" s="1083" t="s">
        <v>4327</v>
      </c>
      <c r="E19" s="1147"/>
      <c r="F19" s="1146" t="s">
        <v>4328</v>
      </c>
      <c r="G19" s="1083"/>
      <c r="H19" s="1083"/>
      <c r="I19" s="1083" t="s">
        <v>4329</v>
      </c>
      <c r="J19" s="1083"/>
      <c r="K19" s="1083"/>
      <c r="L19" s="1147"/>
    </row>
    <row r="20" spans="1:12">
      <c r="A20" s="1146" t="s">
        <v>4330</v>
      </c>
      <c r="B20" s="1083"/>
      <c r="C20" s="1083"/>
      <c r="D20" s="1083" t="s">
        <v>4331</v>
      </c>
      <c r="E20" s="1147"/>
      <c r="F20" s="1146" t="s">
        <v>4332</v>
      </c>
      <c r="G20" s="1083"/>
      <c r="H20" s="1083"/>
      <c r="I20" s="1083"/>
      <c r="J20" s="1083"/>
      <c r="K20" s="1083"/>
      <c r="L20" s="1147"/>
    </row>
    <row r="21" spans="1:12">
      <c r="A21" s="1146" t="s">
        <v>4333</v>
      </c>
      <c r="B21" s="1083"/>
      <c r="C21" s="1083"/>
      <c r="D21" s="1083" t="s">
        <v>4334</v>
      </c>
      <c r="E21" s="1147"/>
      <c r="F21" s="1146"/>
      <c r="G21" s="1083"/>
      <c r="H21" s="1083"/>
      <c r="I21" s="1083"/>
      <c r="J21" s="1083"/>
      <c r="K21" s="1083"/>
      <c r="L21" s="1147"/>
    </row>
    <row r="22" spans="1:12">
      <c r="A22" s="1146" t="s">
        <v>4335</v>
      </c>
      <c r="B22" s="1083"/>
      <c r="C22" s="1083"/>
      <c r="D22" s="1083" t="s">
        <v>4336</v>
      </c>
      <c r="E22" s="1147"/>
      <c r="F22" s="1146"/>
      <c r="G22" s="1083"/>
      <c r="H22" s="1083"/>
      <c r="I22" s="1083"/>
      <c r="J22" s="1083"/>
      <c r="K22" s="1083"/>
      <c r="L22" s="1147"/>
    </row>
    <row r="23" spans="1:12" ht="15.75" thickBot="1">
      <c r="A23" s="1146"/>
      <c r="B23" s="1083"/>
      <c r="C23" s="1083"/>
      <c r="D23" s="1083"/>
      <c r="E23" s="1147"/>
      <c r="F23" s="1146"/>
      <c r="G23" s="1083"/>
      <c r="H23" s="1083"/>
      <c r="I23" s="1083"/>
      <c r="J23" s="1083"/>
      <c r="K23" s="1083"/>
      <c r="L23" s="1147"/>
    </row>
    <row r="24" spans="1:12" ht="15.75" thickBot="1">
      <c r="A24" s="1197"/>
      <c r="B24" s="1207"/>
      <c r="C24" s="1208"/>
      <c r="D24" s="1208"/>
      <c r="E24" s="1182"/>
      <c r="F24" s="1199" t="s">
        <v>4337</v>
      </c>
      <c r="G24" s="1182"/>
      <c r="H24" s="1209" t="s">
        <v>4338</v>
      </c>
      <c r="I24" s="707" t="s">
        <v>4339</v>
      </c>
      <c r="J24" s="1204"/>
      <c r="K24" s="1182" t="s">
        <v>4340</v>
      </c>
      <c r="L24" s="1197"/>
    </row>
    <row r="25" spans="1:12">
      <c r="A25" s="1210" t="s">
        <v>1964</v>
      </c>
      <c r="B25" s="1096" t="s">
        <v>4068</v>
      </c>
      <c r="C25" s="1084" t="s">
        <v>2020</v>
      </c>
      <c r="D25" s="1084"/>
      <c r="E25" s="1145"/>
      <c r="F25" s="1144" t="s">
        <v>214</v>
      </c>
      <c r="G25" s="1145"/>
      <c r="H25" s="1211" t="s">
        <v>214</v>
      </c>
      <c r="I25" s="1145" t="s">
        <v>213</v>
      </c>
      <c r="J25" s="1145" t="s">
        <v>2079</v>
      </c>
      <c r="K25" s="1145" t="s">
        <v>4341</v>
      </c>
      <c r="L25" s="1210" t="s">
        <v>1964</v>
      </c>
    </row>
    <row r="26" spans="1:12" ht="15.75" thickBot="1">
      <c r="A26" s="1212" t="s">
        <v>1967</v>
      </c>
      <c r="B26" s="1213" t="s">
        <v>3423</v>
      </c>
      <c r="C26" s="1203" t="s">
        <v>3424</v>
      </c>
      <c r="D26" s="1203"/>
      <c r="E26" s="1214"/>
      <c r="F26" s="1215" t="s">
        <v>3425</v>
      </c>
      <c r="G26" s="1214"/>
      <c r="H26" s="1213" t="s">
        <v>3426</v>
      </c>
      <c r="I26" s="1212" t="s">
        <v>2672</v>
      </c>
      <c r="J26" s="1212" t="s">
        <v>2673</v>
      </c>
      <c r="K26" s="1212" t="s">
        <v>2674</v>
      </c>
      <c r="L26" s="1212" t="s">
        <v>1967</v>
      </c>
    </row>
    <row r="27" spans="1:12" ht="15.75">
      <c r="A27" s="1216">
        <v>1</v>
      </c>
      <c r="B27" s="943" t="s">
        <v>4416</v>
      </c>
      <c r="C27" s="1708"/>
      <c r="D27" s="1083"/>
      <c r="E27" s="1147"/>
      <c r="F27" s="1217"/>
      <c r="G27" s="1218"/>
      <c r="H27" s="1219"/>
      <c r="I27" s="1147"/>
      <c r="J27" s="1219">
        <f t="shared" ref="J27:J63" si="0">G27+H27</f>
        <v>0</v>
      </c>
      <c r="K27" s="1219"/>
      <c r="L27" s="1210">
        <v>1</v>
      </c>
    </row>
    <row r="28" spans="1:12">
      <c r="A28" s="1216">
        <f>+A27+1</f>
        <v>2</v>
      </c>
      <c r="B28" s="1356" t="s">
        <v>4417</v>
      </c>
      <c r="C28" s="1004"/>
      <c r="D28" s="1083"/>
      <c r="E28" s="1147"/>
      <c r="F28" s="1217"/>
      <c r="G28" s="1218"/>
      <c r="H28" s="1219"/>
      <c r="I28" s="1147"/>
      <c r="J28" s="1219">
        <f t="shared" si="0"/>
        <v>0</v>
      </c>
      <c r="K28" s="1219"/>
      <c r="L28" s="1210">
        <v>2</v>
      </c>
    </row>
    <row r="29" spans="1:12">
      <c r="A29" s="1216">
        <f t="shared" ref="A29:A64" si="1">+A28+1</f>
        <v>3</v>
      </c>
      <c r="B29" s="13" t="s">
        <v>4418</v>
      </c>
      <c r="C29" s="1004"/>
      <c r="D29" s="1083"/>
      <c r="E29" s="1147"/>
      <c r="F29" s="1217"/>
      <c r="G29" s="1218"/>
      <c r="H29" s="1219"/>
      <c r="I29" s="1147"/>
      <c r="J29" s="1219">
        <f t="shared" si="0"/>
        <v>0</v>
      </c>
      <c r="K29" s="1219"/>
      <c r="L29" s="1210">
        <v>3</v>
      </c>
    </row>
    <row r="30" spans="1:12">
      <c r="A30" s="1216">
        <f t="shared" si="1"/>
        <v>4</v>
      </c>
      <c r="B30" s="13"/>
      <c r="C30" s="1004"/>
      <c r="D30" s="1083"/>
      <c r="E30" s="1147"/>
      <c r="F30" s="1217"/>
      <c r="G30" s="1218"/>
      <c r="H30" s="1219"/>
      <c r="I30" s="1147"/>
      <c r="J30" s="1219">
        <f t="shared" si="0"/>
        <v>0</v>
      </c>
      <c r="K30" s="1219"/>
      <c r="L30" s="1210">
        <v>4</v>
      </c>
    </row>
    <row r="31" spans="1:12">
      <c r="A31" s="1216">
        <f t="shared" si="1"/>
        <v>5</v>
      </c>
      <c r="B31" s="13" t="s">
        <v>4419</v>
      </c>
      <c r="C31" s="1004"/>
      <c r="D31" s="1083"/>
      <c r="E31" s="1147"/>
      <c r="F31" s="1217"/>
      <c r="G31" s="1218"/>
      <c r="H31" s="1219"/>
      <c r="I31" s="1147"/>
      <c r="J31" s="1219">
        <f t="shared" si="0"/>
        <v>0</v>
      </c>
      <c r="K31" s="1219"/>
      <c r="L31" s="1210">
        <v>5</v>
      </c>
    </row>
    <row r="32" spans="1:12">
      <c r="A32" s="1216">
        <f t="shared" si="1"/>
        <v>6</v>
      </c>
      <c r="B32" s="13" t="s">
        <v>4420</v>
      </c>
      <c r="C32" s="1004" t="s">
        <v>4421</v>
      </c>
      <c r="D32" s="1083"/>
      <c r="E32" s="1147"/>
      <c r="F32" s="1217"/>
      <c r="G32" s="1218">
        <v>26344</v>
      </c>
      <c r="H32" s="1219"/>
      <c r="I32" s="1147">
        <v>920</v>
      </c>
      <c r="J32" s="1219">
        <f t="shared" si="0"/>
        <v>26344</v>
      </c>
      <c r="K32" s="1219"/>
      <c r="L32" s="1210">
        <v>6</v>
      </c>
    </row>
    <row r="33" spans="1:12">
      <c r="A33" s="1216">
        <f t="shared" si="1"/>
        <v>7</v>
      </c>
      <c r="B33" s="13"/>
      <c r="C33" s="1004" t="s">
        <v>4422</v>
      </c>
      <c r="D33" s="1083"/>
      <c r="E33" s="1147"/>
      <c r="F33" s="1217"/>
      <c r="G33" s="1218">
        <v>9484</v>
      </c>
      <c r="H33" s="1219"/>
      <c r="I33" s="1147">
        <v>921</v>
      </c>
      <c r="J33" s="1219">
        <f t="shared" si="0"/>
        <v>9484</v>
      </c>
      <c r="K33" s="1219"/>
      <c r="L33" s="1210">
        <v>7</v>
      </c>
    </row>
    <row r="34" spans="1:12">
      <c r="A34" s="1216">
        <f t="shared" si="1"/>
        <v>8</v>
      </c>
      <c r="B34" s="13"/>
      <c r="C34" s="1004"/>
      <c r="D34" s="1083"/>
      <c r="E34" s="1147"/>
      <c r="F34" s="1217"/>
      <c r="G34" s="1218"/>
      <c r="H34" s="1219"/>
      <c r="I34" s="1147"/>
      <c r="J34" s="1219">
        <f t="shared" si="0"/>
        <v>0</v>
      </c>
      <c r="K34" s="1219"/>
      <c r="L34" s="1210">
        <v>8</v>
      </c>
    </row>
    <row r="35" spans="1:12">
      <c r="A35" s="1216">
        <f t="shared" si="1"/>
        <v>9</v>
      </c>
      <c r="B35" s="13"/>
      <c r="C35" s="1004"/>
      <c r="D35" s="1083"/>
      <c r="E35" s="1147"/>
      <c r="F35" s="1217"/>
      <c r="G35" s="1218"/>
      <c r="H35" s="1219"/>
      <c r="I35" s="1147"/>
      <c r="J35" s="1219">
        <f t="shared" si="0"/>
        <v>0</v>
      </c>
      <c r="K35" s="1219"/>
      <c r="L35" s="1210">
        <v>9</v>
      </c>
    </row>
    <row r="36" spans="1:12">
      <c r="A36" s="1216">
        <f t="shared" si="1"/>
        <v>10</v>
      </c>
      <c r="B36" s="13"/>
      <c r="C36" s="1004"/>
      <c r="D36" s="1083"/>
      <c r="E36" s="1147"/>
      <c r="F36" s="1217"/>
      <c r="G36" s="1218"/>
      <c r="H36" s="1219"/>
      <c r="I36" s="1147"/>
      <c r="J36" s="1219">
        <f t="shared" si="0"/>
        <v>0</v>
      </c>
      <c r="K36" s="1219"/>
      <c r="L36" s="1210">
        <v>10</v>
      </c>
    </row>
    <row r="37" spans="1:12">
      <c r="A37" s="1216">
        <f t="shared" si="1"/>
        <v>11</v>
      </c>
      <c r="B37" s="13" t="s">
        <v>4423</v>
      </c>
      <c r="C37" s="1004"/>
      <c r="D37" s="1083"/>
      <c r="E37" s="1147"/>
      <c r="F37" s="1217"/>
      <c r="G37" s="1218"/>
      <c r="H37" s="1219"/>
      <c r="I37" s="1147"/>
      <c r="J37" s="1219">
        <f t="shared" si="0"/>
        <v>0</v>
      </c>
      <c r="K37" s="1219"/>
      <c r="L37" s="1210">
        <v>11</v>
      </c>
    </row>
    <row r="38" spans="1:12">
      <c r="A38" s="1216">
        <f t="shared" si="1"/>
        <v>12</v>
      </c>
      <c r="B38" s="13"/>
      <c r="C38" s="1004" t="s">
        <v>4424</v>
      </c>
      <c r="D38" s="1083"/>
      <c r="E38" s="1147"/>
      <c r="F38" s="1146"/>
      <c r="G38" s="1219">
        <v>38516</v>
      </c>
      <c r="H38" s="1219"/>
      <c r="I38" s="1147">
        <v>566</v>
      </c>
      <c r="J38" s="1219">
        <f t="shared" si="0"/>
        <v>38516</v>
      </c>
      <c r="K38" s="1219"/>
      <c r="L38" s="1210">
        <v>12</v>
      </c>
    </row>
    <row r="39" spans="1:12">
      <c r="A39" s="1216">
        <f t="shared" si="1"/>
        <v>13</v>
      </c>
      <c r="B39" s="13"/>
      <c r="C39" s="1004" t="s">
        <v>4425</v>
      </c>
      <c r="D39" s="1083"/>
      <c r="E39" s="1147"/>
      <c r="F39" s="1146"/>
      <c r="G39" s="1219">
        <v>651</v>
      </c>
      <c r="H39" s="1219"/>
      <c r="I39" s="1147">
        <v>566</v>
      </c>
      <c r="J39" s="1219">
        <f t="shared" si="0"/>
        <v>651</v>
      </c>
      <c r="K39" s="1219"/>
      <c r="L39" s="1210">
        <v>13</v>
      </c>
    </row>
    <row r="40" spans="1:12">
      <c r="A40" s="1216">
        <f t="shared" si="1"/>
        <v>14</v>
      </c>
      <c r="B40" s="13"/>
      <c r="C40" s="1004" t="s">
        <v>4426</v>
      </c>
      <c r="D40" s="1083"/>
      <c r="E40" s="1147"/>
      <c r="F40" s="1146"/>
      <c r="G40" s="1219"/>
      <c r="H40" s="1219"/>
      <c r="I40" s="1147"/>
      <c r="J40" s="1219">
        <f t="shared" si="0"/>
        <v>0</v>
      </c>
      <c r="K40" s="1219"/>
      <c r="L40" s="1210">
        <v>14</v>
      </c>
    </row>
    <row r="41" spans="1:12">
      <c r="A41" s="1216">
        <f t="shared" si="1"/>
        <v>15</v>
      </c>
      <c r="B41" s="13"/>
      <c r="C41" s="1004"/>
      <c r="D41" s="1083"/>
      <c r="E41" s="1147"/>
      <c r="F41" s="1146"/>
      <c r="G41" s="1219"/>
      <c r="H41" s="1219"/>
      <c r="I41" s="1147"/>
      <c r="J41" s="1219">
        <f t="shared" si="0"/>
        <v>0</v>
      </c>
      <c r="K41" s="1219"/>
      <c r="L41" s="1210">
        <v>15</v>
      </c>
    </row>
    <row r="42" spans="1:12">
      <c r="A42" s="1216">
        <f t="shared" si="1"/>
        <v>16</v>
      </c>
      <c r="B42" s="1523" t="s">
        <v>4427</v>
      </c>
      <c r="C42" s="1004"/>
      <c r="D42" s="1083"/>
      <c r="E42" s="1147"/>
      <c r="F42" s="1146"/>
      <c r="G42" s="1219"/>
      <c r="H42" s="1219"/>
      <c r="I42" s="1147"/>
      <c r="J42" s="1219">
        <f t="shared" si="0"/>
        <v>0</v>
      </c>
      <c r="K42" s="1219"/>
      <c r="L42" s="1210">
        <v>16</v>
      </c>
    </row>
    <row r="43" spans="1:12">
      <c r="A43" s="1216">
        <f t="shared" si="1"/>
        <v>17</v>
      </c>
      <c r="B43" s="1523"/>
      <c r="C43" s="1004" t="s">
        <v>4428</v>
      </c>
      <c r="D43" s="1083"/>
      <c r="E43" s="1147"/>
      <c r="F43" s="1146"/>
      <c r="G43" s="1219">
        <v>181333</v>
      </c>
      <c r="H43" s="1219"/>
      <c r="I43" s="1147">
        <v>588</v>
      </c>
      <c r="J43" s="1219">
        <f t="shared" si="0"/>
        <v>181333</v>
      </c>
      <c r="K43" s="1219"/>
      <c r="L43" s="1210">
        <v>17</v>
      </c>
    </row>
    <row r="44" spans="1:12">
      <c r="A44" s="1216">
        <f t="shared" si="1"/>
        <v>18</v>
      </c>
      <c r="B44" s="1523"/>
      <c r="C44" s="1004" t="s">
        <v>4476</v>
      </c>
      <c r="D44" s="1083"/>
      <c r="E44" s="1147"/>
      <c r="F44" s="1146"/>
      <c r="G44" s="1219">
        <v>20654</v>
      </c>
      <c r="H44" s="1219"/>
      <c r="I44" s="1147">
        <v>588</v>
      </c>
      <c r="J44" s="1219">
        <f t="shared" si="0"/>
        <v>20654</v>
      </c>
      <c r="K44" s="1219"/>
      <c r="L44" s="1210">
        <v>18</v>
      </c>
    </row>
    <row r="45" spans="1:12">
      <c r="A45" s="1216">
        <f t="shared" si="1"/>
        <v>19</v>
      </c>
      <c r="B45" s="1523"/>
      <c r="C45" s="1004" t="s">
        <v>4477</v>
      </c>
      <c r="D45" s="1083"/>
      <c r="E45" s="1147"/>
      <c r="F45" s="1146"/>
      <c r="G45" s="1219">
        <v>10940</v>
      </c>
      <c r="H45" s="1219"/>
      <c r="I45" s="1147">
        <v>588</v>
      </c>
      <c r="J45" s="1219">
        <f t="shared" si="0"/>
        <v>10940</v>
      </c>
      <c r="K45" s="1219"/>
      <c r="L45" s="1210">
        <v>19</v>
      </c>
    </row>
    <row r="46" spans="1:12">
      <c r="A46" s="1216">
        <f t="shared" si="1"/>
        <v>20</v>
      </c>
      <c r="B46" s="1523"/>
      <c r="C46" s="1004" t="s">
        <v>4429</v>
      </c>
      <c r="D46" s="1083"/>
      <c r="E46" s="1147"/>
      <c r="F46" s="1146"/>
      <c r="G46" s="1219">
        <v>1019</v>
      </c>
      <c r="H46" s="1219"/>
      <c r="I46" s="1147">
        <v>588</v>
      </c>
      <c r="J46" s="1219">
        <f t="shared" si="0"/>
        <v>1019</v>
      </c>
      <c r="K46" s="1219"/>
      <c r="L46" s="1210">
        <v>20</v>
      </c>
    </row>
    <row r="47" spans="1:12">
      <c r="A47" s="1216">
        <f t="shared" si="1"/>
        <v>21</v>
      </c>
      <c r="B47" s="1523"/>
      <c r="C47" s="1004" t="s">
        <v>4478</v>
      </c>
      <c r="D47" s="1083"/>
      <c r="E47" s="1147"/>
      <c r="F47" s="1146"/>
      <c r="G47" s="1219">
        <v>55000</v>
      </c>
      <c r="H47" s="1219"/>
      <c r="I47" s="1147">
        <v>588</v>
      </c>
      <c r="J47" s="1219">
        <f t="shared" si="0"/>
        <v>55000</v>
      </c>
      <c r="K47" s="1219"/>
      <c r="L47" s="1210">
        <v>21</v>
      </c>
    </row>
    <row r="48" spans="1:12">
      <c r="A48" s="1216">
        <f t="shared" si="1"/>
        <v>22</v>
      </c>
      <c r="B48" s="1523"/>
      <c r="C48" s="1004" t="s">
        <v>4479</v>
      </c>
      <c r="D48" s="1083"/>
      <c r="E48" s="1147"/>
      <c r="F48" s="1146"/>
      <c r="G48" s="1219">
        <v>2115</v>
      </c>
      <c r="H48" s="1219"/>
      <c r="I48" s="1147">
        <v>588</v>
      </c>
      <c r="J48" s="1219">
        <f t="shared" si="0"/>
        <v>2115</v>
      </c>
      <c r="K48" s="1219"/>
      <c r="L48" s="1210">
        <v>22</v>
      </c>
    </row>
    <row r="49" spans="1:12">
      <c r="A49" s="1216">
        <f t="shared" si="1"/>
        <v>23</v>
      </c>
      <c r="B49" s="1523"/>
      <c r="C49" s="1004" t="s">
        <v>4480</v>
      </c>
      <c r="D49" s="1083"/>
      <c r="E49" s="1147"/>
      <c r="F49" s="1146"/>
      <c r="G49" s="1219">
        <v>7000</v>
      </c>
      <c r="H49" s="1219"/>
      <c r="I49" s="1147">
        <v>588</v>
      </c>
      <c r="J49" s="1219">
        <f t="shared" si="0"/>
        <v>7000</v>
      </c>
      <c r="K49" s="1219"/>
      <c r="L49" s="1210">
        <v>23</v>
      </c>
    </row>
    <row r="50" spans="1:12">
      <c r="A50" s="1216">
        <f t="shared" si="1"/>
        <v>24</v>
      </c>
      <c r="B50" s="1523"/>
      <c r="C50" s="1004" t="s">
        <v>4481</v>
      </c>
      <c r="D50" s="1083"/>
      <c r="E50" s="1147"/>
      <c r="F50" s="1146"/>
      <c r="G50" s="1219">
        <v>3000</v>
      </c>
      <c r="H50" s="1219"/>
      <c r="I50" s="1147">
        <v>588</v>
      </c>
      <c r="J50" s="1219">
        <f t="shared" si="0"/>
        <v>3000</v>
      </c>
      <c r="K50" s="1219"/>
      <c r="L50" s="1210">
        <v>24</v>
      </c>
    </row>
    <row r="51" spans="1:12">
      <c r="A51" s="1216">
        <f t="shared" si="1"/>
        <v>25</v>
      </c>
      <c r="B51" s="1523"/>
      <c r="C51" s="1004" t="s">
        <v>4482</v>
      </c>
      <c r="D51" s="1083"/>
      <c r="E51" s="1147"/>
      <c r="F51" s="1146"/>
      <c r="G51" s="1219">
        <v>8000</v>
      </c>
      <c r="H51" s="1219"/>
      <c r="I51" s="1147">
        <v>588</v>
      </c>
      <c r="J51" s="1219">
        <f t="shared" si="0"/>
        <v>8000</v>
      </c>
      <c r="K51" s="1219"/>
      <c r="L51" s="1210">
        <v>25</v>
      </c>
    </row>
    <row r="52" spans="1:12">
      <c r="A52" s="1216">
        <f t="shared" si="1"/>
        <v>26</v>
      </c>
      <c r="B52" s="1523"/>
      <c r="C52" s="1004" t="s">
        <v>4483</v>
      </c>
      <c r="D52" s="1083"/>
      <c r="E52" s="1147"/>
      <c r="F52" s="1146"/>
      <c r="G52" s="1219">
        <v>16729</v>
      </c>
      <c r="H52" s="1219"/>
      <c r="I52" s="1147">
        <v>588</v>
      </c>
      <c r="J52" s="1219">
        <f t="shared" si="0"/>
        <v>16729</v>
      </c>
      <c r="K52" s="1219"/>
      <c r="L52" s="1210">
        <v>26</v>
      </c>
    </row>
    <row r="53" spans="1:12">
      <c r="A53" s="1216">
        <f t="shared" si="1"/>
        <v>27</v>
      </c>
      <c r="B53" s="1523"/>
      <c r="C53" s="1004" t="s">
        <v>4484</v>
      </c>
      <c r="D53" s="1083"/>
      <c r="E53" s="1147"/>
      <c r="F53" s="1146"/>
      <c r="G53" s="1219">
        <v>4559</v>
      </c>
      <c r="H53" s="1219"/>
      <c r="I53" s="1147">
        <v>588</v>
      </c>
      <c r="J53" s="1219">
        <f t="shared" si="0"/>
        <v>4559</v>
      </c>
      <c r="K53" s="1219"/>
      <c r="L53" s="1210">
        <v>27</v>
      </c>
    </row>
    <row r="54" spans="1:12">
      <c r="A54" s="1216">
        <f t="shared" si="1"/>
        <v>28</v>
      </c>
      <c r="B54" s="1523"/>
      <c r="C54" s="1004" t="s">
        <v>4485</v>
      </c>
      <c r="D54" s="1083"/>
      <c r="E54" s="1147"/>
      <c r="F54" s="1146"/>
      <c r="G54" s="1219">
        <v>7335</v>
      </c>
      <c r="H54" s="1219"/>
      <c r="I54" s="1147">
        <v>588</v>
      </c>
      <c r="J54" s="1219">
        <f t="shared" si="0"/>
        <v>7335</v>
      </c>
      <c r="K54" s="1219"/>
      <c r="L54" s="1210">
        <v>28</v>
      </c>
    </row>
    <row r="55" spans="1:12">
      <c r="A55" s="1216">
        <f t="shared" si="1"/>
        <v>29</v>
      </c>
      <c r="B55" s="1523"/>
      <c r="C55" s="1004" t="s">
        <v>4430</v>
      </c>
      <c r="D55" s="1083"/>
      <c r="E55" s="1147"/>
      <c r="F55" s="1146"/>
      <c r="G55" s="1219">
        <v>2636</v>
      </c>
      <c r="H55" s="1219"/>
      <c r="I55" s="1147">
        <v>588</v>
      </c>
      <c r="J55" s="1219">
        <f t="shared" si="0"/>
        <v>2636</v>
      </c>
      <c r="K55" s="1219"/>
      <c r="L55" s="1210">
        <v>29</v>
      </c>
    </row>
    <row r="56" spans="1:12">
      <c r="A56" s="1216">
        <f t="shared" si="1"/>
        <v>30</v>
      </c>
      <c r="B56" s="1523"/>
      <c r="C56" s="1004" t="s">
        <v>4431</v>
      </c>
      <c r="D56" s="1083"/>
      <c r="E56" s="1147"/>
      <c r="F56" s="1146"/>
      <c r="G56" s="1219">
        <v>1934</v>
      </c>
      <c r="H56" s="1219"/>
      <c r="I56" s="1147">
        <v>588</v>
      </c>
      <c r="J56" s="1219">
        <f t="shared" si="0"/>
        <v>1934</v>
      </c>
      <c r="K56" s="1219"/>
      <c r="L56" s="1210">
        <v>30</v>
      </c>
    </row>
    <row r="57" spans="1:12">
      <c r="A57" s="1216">
        <f t="shared" si="1"/>
        <v>31</v>
      </c>
      <c r="B57" s="1147"/>
      <c r="C57" s="1709" t="s">
        <v>4432</v>
      </c>
      <c r="D57" s="1083"/>
      <c r="E57" s="1147"/>
      <c r="F57" s="1146"/>
      <c r="G57" s="1219">
        <v>210</v>
      </c>
      <c r="H57" s="1219"/>
      <c r="I57" s="1147">
        <v>588</v>
      </c>
      <c r="J57" s="1219">
        <f t="shared" si="0"/>
        <v>210</v>
      </c>
      <c r="K57" s="1219"/>
      <c r="L57" s="1210">
        <v>31</v>
      </c>
    </row>
    <row r="58" spans="1:12">
      <c r="A58" s="1216">
        <f t="shared" si="1"/>
        <v>32</v>
      </c>
      <c r="B58" s="1147"/>
      <c r="C58" s="1709" t="s">
        <v>4486</v>
      </c>
      <c r="D58" s="1083"/>
      <c r="E58" s="1147"/>
      <c r="F58" s="1146"/>
      <c r="G58" s="1219">
        <v>856</v>
      </c>
      <c r="H58" s="1219"/>
      <c r="I58" s="1147">
        <v>588</v>
      </c>
      <c r="J58" s="1219">
        <f t="shared" si="0"/>
        <v>856</v>
      </c>
      <c r="K58" s="1219"/>
      <c r="L58" s="1210"/>
    </row>
    <row r="59" spans="1:12">
      <c r="A59" s="1216">
        <f t="shared" si="1"/>
        <v>33</v>
      </c>
      <c r="B59" s="1147"/>
      <c r="C59" s="1709" t="s">
        <v>4433</v>
      </c>
      <c r="D59" s="1083"/>
      <c r="E59" s="1147"/>
      <c r="F59" s="1146"/>
      <c r="G59" s="1219">
        <v>12350</v>
      </c>
      <c r="H59" s="1219"/>
      <c r="I59" s="1147">
        <v>588</v>
      </c>
      <c r="J59" s="1219">
        <f t="shared" si="0"/>
        <v>12350</v>
      </c>
      <c r="K59" s="1219"/>
      <c r="L59" s="1210"/>
    </row>
    <row r="60" spans="1:12">
      <c r="A60" s="1216">
        <f t="shared" si="1"/>
        <v>34</v>
      </c>
      <c r="B60" s="1147"/>
      <c r="C60" s="1709" t="s">
        <v>4487</v>
      </c>
      <c r="D60" s="1083"/>
      <c r="E60" s="1147"/>
      <c r="F60" s="1146"/>
      <c r="G60" s="1219">
        <v>196</v>
      </c>
      <c r="H60" s="1219"/>
      <c r="I60" s="1147">
        <v>588</v>
      </c>
      <c r="J60" s="1219">
        <f t="shared" si="0"/>
        <v>196</v>
      </c>
      <c r="K60" s="1219"/>
      <c r="L60" s="1210"/>
    </row>
    <row r="61" spans="1:12">
      <c r="A61" s="1216">
        <f t="shared" si="1"/>
        <v>35</v>
      </c>
      <c r="B61" s="1147"/>
      <c r="C61" s="1710"/>
      <c r="D61" s="1083"/>
      <c r="E61" s="1147"/>
      <c r="F61" s="1146"/>
      <c r="G61" s="1219"/>
      <c r="H61" s="1219"/>
      <c r="I61" s="1147"/>
      <c r="J61" s="1219"/>
      <c r="K61" s="1219"/>
      <c r="L61" s="1210"/>
    </row>
    <row r="62" spans="1:12">
      <c r="A62" s="1216">
        <f>+A61+1</f>
        <v>36</v>
      </c>
      <c r="B62" s="1147"/>
      <c r="C62" s="1710"/>
      <c r="D62" s="1083"/>
      <c r="E62" s="1147"/>
      <c r="F62" s="1146"/>
      <c r="G62" s="1219"/>
      <c r="H62" s="1219"/>
      <c r="I62" s="1147"/>
      <c r="J62" s="1219"/>
      <c r="K62" s="1219"/>
      <c r="L62" s="1210"/>
    </row>
    <row r="63" spans="1:12">
      <c r="A63" s="1216">
        <f t="shared" si="1"/>
        <v>37</v>
      </c>
      <c r="B63" s="73" t="s">
        <v>4434</v>
      </c>
      <c r="C63" s="1083"/>
      <c r="D63" s="1083"/>
      <c r="E63" s="1147"/>
      <c r="F63" s="1146"/>
      <c r="G63" s="1219"/>
      <c r="H63" s="1219"/>
      <c r="I63" s="1147"/>
      <c r="J63" s="1219">
        <f t="shared" si="0"/>
        <v>0</v>
      </c>
      <c r="K63" s="1219"/>
      <c r="L63" s="1210">
        <v>32</v>
      </c>
    </row>
    <row r="64" spans="1:12" ht="15.75" thickBot="1">
      <c r="A64" s="1216">
        <f t="shared" si="1"/>
        <v>38</v>
      </c>
      <c r="B64" s="1213" t="s">
        <v>2657</v>
      </c>
      <c r="C64" s="1136"/>
      <c r="D64" s="1136"/>
      <c r="E64" s="1170"/>
      <c r="F64" s="1221"/>
      <c r="G64" s="1222">
        <f>SUM(G27:G63)</f>
        <v>410861</v>
      </c>
      <c r="H64" s="1222">
        <f>SUM(H27:H63)</f>
        <v>0</v>
      </c>
      <c r="I64" s="1170"/>
      <c r="J64" s="1222">
        <f>SUM(J27:J63)</f>
        <v>410861</v>
      </c>
      <c r="K64" s="1222">
        <f>SUM(K27:K63)</f>
        <v>0</v>
      </c>
      <c r="L64" s="1212">
        <v>38</v>
      </c>
    </row>
    <row r="65" spans="1:12" ht="15.75">
      <c r="A65" s="115" t="s">
        <v>4342</v>
      </c>
      <c r="B65" s="1083"/>
      <c r="C65" s="1083"/>
      <c r="D65" s="1083"/>
      <c r="E65" s="1083"/>
      <c r="F65" s="115" t="s">
        <v>4342</v>
      </c>
      <c r="G65" s="1083"/>
      <c r="H65" s="1084"/>
    </row>
    <row r="66" spans="1:12">
      <c r="A66" s="1084" t="s">
        <v>4343</v>
      </c>
      <c r="B66" s="1084"/>
      <c r="C66" s="1084"/>
      <c r="D66" s="1084"/>
      <c r="E66" s="1084"/>
      <c r="F66" s="1084" t="s">
        <v>4344</v>
      </c>
      <c r="G66" s="1084"/>
      <c r="H66" s="1084"/>
      <c r="I66" s="1084"/>
      <c r="J66" s="1084"/>
      <c r="K66" s="1084"/>
      <c r="L66" s="1084"/>
    </row>
    <row r="67" spans="1:12" ht="15.75">
      <c r="A67" s="71" t="s">
        <v>506</v>
      </c>
      <c r="B67" s="1084"/>
      <c r="C67" s="1084"/>
      <c r="D67" s="1084"/>
      <c r="E67" s="1084"/>
    </row>
    <row r="69" spans="1:12" ht="16.5" thickBot="1">
      <c r="A69" s="1152" t="str">
        <f>'Data Sheet'!$C$25</f>
        <v>Central Hudson Gas &amp; Electric</v>
      </c>
      <c r="B69" s="1083"/>
      <c r="C69" s="1083"/>
      <c r="D69" s="1223" t="str">
        <f>'Data Sheet'!$C$40</f>
        <v>4/15/2015</v>
      </c>
      <c r="E69" s="1083" t="str">
        <f>'Data Sheet'!$C$38</f>
        <v>12/31/14</v>
      </c>
      <c r="F69" s="1152" t="str">
        <f>'Data Sheet'!$C$25</f>
        <v>Central Hudson Gas &amp; Electric</v>
      </c>
      <c r="G69" s="1083"/>
      <c r="H69" s="1083"/>
      <c r="I69" s="1083"/>
      <c r="J69" s="1223" t="str">
        <f>'Data Sheet'!$C$40</f>
        <v>4/15/2015</v>
      </c>
      <c r="K69" t="str">
        <f>'Data Sheet'!$C$38</f>
        <v>12/31/14</v>
      </c>
    </row>
    <row r="70" spans="1:12" ht="15.75">
      <c r="A70" s="1085"/>
      <c r="B70" s="708" t="s">
        <v>4397</v>
      </c>
      <c r="C70" s="708"/>
      <c r="D70" s="1208"/>
      <c r="E70" s="1182"/>
      <c r="F70" s="1199"/>
      <c r="G70" s="708" t="s">
        <v>2374</v>
      </c>
      <c r="H70" s="708"/>
      <c r="I70" s="708"/>
      <c r="J70" s="1208"/>
      <c r="K70" s="1208"/>
      <c r="L70" s="1182"/>
    </row>
    <row r="71" spans="1:12" ht="15.75" thickBot="1">
      <c r="A71" s="1169"/>
      <c r="B71" s="1136"/>
      <c r="C71" s="1136"/>
      <c r="D71" s="1224"/>
      <c r="E71" s="1170"/>
      <c r="F71" s="1169"/>
      <c r="G71" s="1136"/>
      <c r="H71" s="1136"/>
      <c r="I71" s="1136"/>
      <c r="J71" s="1136"/>
      <c r="K71" s="1136"/>
      <c r="L71" s="1170"/>
    </row>
    <row r="72" spans="1:12" ht="15.75" thickBot="1">
      <c r="A72" s="1197"/>
      <c r="B72" s="1207" t="s">
        <v>4068</v>
      </c>
      <c r="C72" s="1208" t="s">
        <v>2020</v>
      </c>
      <c r="D72" s="1208"/>
      <c r="E72" s="1182"/>
      <c r="F72" s="1199" t="s">
        <v>4337</v>
      </c>
      <c r="G72" s="1182"/>
      <c r="H72" s="1209" t="s">
        <v>4338</v>
      </c>
      <c r="I72" s="707" t="s">
        <v>4339</v>
      </c>
      <c r="J72" s="709"/>
      <c r="K72" s="1182" t="s">
        <v>4340</v>
      </c>
      <c r="L72" s="1197"/>
    </row>
    <row r="73" spans="1:12">
      <c r="A73" s="1210" t="s">
        <v>1964</v>
      </c>
      <c r="B73" s="1147"/>
      <c r="C73" s="1083"/>
      <c r="D73" s="1083"/>
      <c r="E73" s="1147"/>
      <c r="F73" s="1144" t="s">
        <v>214</v>
      </c>
      <c r="G73" s="1145"/>
      <c r="H73" s="1211" t="s">
        <v>214</v>
      </c>
      <c r="I73" s="1145" t="s">
        <v>213</v>
      </c>
      <c r="J73" s="1145" t="s">
        <v>2079</v>
      </c>
      <c r="K73" s="1145" t="s">
        <v>4341</v>
      </c>
      <c r="L73" s="1210" t="s">
        <v>1964</v>
      </c>
    </row>
    <row r="74" spans="1:12" ht="15.75" thickBot="1">
      <c r="A74" s="1212" t="s">
        <v>1967</v>
      </c>
      <c r="B74" s="1213" t="s">
        <v>3423</v>
      </c>
      <c r="C74" s="1203" t="s">
        <v>3424</v>
      </c>
      <c r="D74" s="1203"/>
      <c r="E74" s="1214"/>
      <c r="F74" s="1215" t="s">
        <v>3425</v>
      </c>
      <c r="G74" s="1214"/>
      <c r="H74" s="1213" t="s">
        <v>3426</v>
      </c>
      <c r="I74" s="1212" t="s">
        <v>2672</v>
      </c>
      <c r="J74" s="1212" t="s">
        <v>2673</v>
      </c>
      <c r="K74" s="1212" t="s">
        <v>2674</v>
      </c>
      <c r="L74" s="1212" t="s">
        <v>1967</v>
      </c>
    </row>
    <row r="75" spans="1:12">
      <c r="A75" s="1216">
        <v>1</v>
      </c>
      <c r="B75" s="73" t="s">
        <v>4435</v>
      </c>
      <c r="C75" s="1083"/>
      <c r="D75" s="1083"/>
      <c r="E75" s="1147"/>
      <c r="F75" s="1217"/>
      <c r="G75" s="1218"/>
      <c r="H75" s="1219"/>
      <c r="I75" s="1147"/>
      <c r="J75" s="1219">
        <f t="shared" ref="J75:J128" si="2">G75+H75</f>
        <v>0</v>
      </c>
      <c r="K75" s="1219"/>
      <c r="L75" s="1216">
        <v>1</v>
      </c>
    </row>
    <row r="76" spans="1:12">
      <c r="A76" s="1216">
        <v>2</v>
      </c>
      <c r="B76" s="1147"/>
      <c r="C76" s="1083"/>
      <c r="D76" s="1083"/>
      <c r="E76" s="1147"/>
      <c r="F76" s="1217"/>
      <c r="G76" s="1218"/>
      <c r="H76" s="1219"/>
      <c r="I76" s="1147"/>
      <c r="J76" s="1219">
        <f t="shared" si="2"/>
        <v>0</v>
      </c>
      <c r="K76" s="1219"/>
      <c r="L76" s="1216">
        <v>2</v>
      </c>
    </row>
    <row r="77" spans="1:12">
      <c r="A77" s="1216">
        <v>3</v>
      </c>
      <c r="B77" s="1700" t="s">
        <v>4436</v>
      </c>
      <c r="C77" s="1701"/>
      <c r="D77" s="1083"/>
      <c r="E77" s="1147"/>
      <c r="F77" s="1217"/>
      <c r="G77" s="1218"/>
      <c r="H77" s="1219"/>
      <c r="I77" s="1147"/>
      <c r="J77" s="1219">
        <f t="shared" si="2"/>
        <v>0</v>
      </c>
      <c r="K77" s="1219"/>
      <c r="L77" s="1216">
        <v>3</v>
      </c>
    </row>
    <row r="78" spans="1:12">
      <c r="A78" s="1216">
        <v>4</v>
      </c>
      <c r="B78" s="1700"/>
      <c r="C78" s="1702" t="s">
        <v>4437</v>
      </c>
      <c r="D78" s="1083"/>
      <c r="E78" s="1147"/>
      <c r="F78" s="1217"/>
      <c r="G78" s="1218">
        <v>975</v>
      </c>
      <c r="H78" s="1219"/>
      <c r="I78" s="1147">
        <v>910</v>
      </c>
      <c r="J78" s="1219">
        <f t="shared" si="2"/>
        <v>975</v>
      </c>
      <c r="K78" s="1219"/>
      <c r="L78" s="1216">
        <v>4</v>
      </c>
    </row>
    <row r="79" spans="1:12">
      <c r="A79" s="1216">
        <v>5</v>
      </c>
      <c r="B79" s="1700"/>
      <c r="C79" s="1702" t="s">
        <v>4438</v>
      </c>
      <c r="D79" s="1083"/>
      <c r="E79" s="1147"/>
      <c r="F79" s="1217"/>
      <c r="G79" s="1218">
        <v>179405</v>
      </c>
      <c r="H79" s="1219"/>
      <c r="I79" s="1147">
        <v>910</v>
      </c>
      <c r="J79" s="1219">
        <f t="shared" si="2"/>
        <v>179405</v>
      </c>
      <c r="K79" s="1219"/>
      <c r="L79" s="1216">
        <v>5</v>
      </c>
    </row>
    <row r="80" spans="1:12">
      <c r="A80" s="1216">
        <v>6</v>
      </c>
      <c r="B80" s="1700"/>
      <c r="C80" s="1702" t="s">
        <v>4439</v>
      </c>
      <c r="D80" s="1083"/>
      <c r="E80" s="1147"/>
      <c r="F80" s="1217"/>
      <c r="G80" s="1218"/>
      <c r="H80" s="1219"/>
      <c r="I80" s="1147"/>
      <c r="J80" s="1219">
        <f t="shared" si="2"/>
        <v>0</v>
      </c>
      <c r="K80" s="1219"/>
      <c r="L80" s="1216">
        <v>6</v>
      </c>
    </row>
    <row r="81" spans="1:12">
      <c r="A81" s="1216">
        <v>7</v>
      </c>
      <c r="B81" s="1700"/>
      <c r="C81" s="1702" t="s">
        <v>4440</v>
      </c>
      <c r="D81" s="1083"/>
      <c r="E81" s="1147"/>
      <c r="F81" s="1217"/>
      <c r="G81" s="1218">
        <v>11494</v>
      </c>
      <c r="H81" s="1219"/>
      <c r="I81" s="1147">
        <v>910</v>
      </c>
      <c r="J81" s="1219">
        <f t="shared" si="2"/>
        <v>11494</v>
      </c>
      <c r="K81" s="1219"/>
      <c r="L81" s="1216">
        <v>7</v>
      </c>
    </row>
    <row r="82" spans="1:12">
      <c r="A82" s="1216">
        <v>8</v>
      </c>
      <c r="B82" s="1700"/>
      <c r="C82" s="1703" t="s">
        <v>4441</v>
      </c>
      <c r="D82" s="1083"/>
      <c r="E82" s="1147"/>
      <c r="F82" s="1217"/>
      <c r="G82" s="1218">
        <v>86360</v>
      </c>
      <c r="H82" s="1219"/>
      <c r="I82" s="1147">
        <v>910</v>
      </c>
      <c r="J82" s="1219">
        <f t="shared" si="2"/>
        <v>86360</v>
      </c>
      <c r="K82" s="1219"/>
      <c r="L82" s="1216">
        <v>8</v>
      </c>
    </row>
    <row r="83" spans="1:12">
      <c r="A83" s="1216">
        <v>9</v>
      </c>
      <c r="B83" s="1147"/>
      <c r="C83" s="1083"/>
      <c r="D83" s="1083"/>
      <c r="E83" s="1147"/>
      <c r="F83" s="1217"/>
      <c r="G83" s="1218"/>
      <c r="H83" s="1219"/>
      <c r="I83" s="1147"/>
      <c r="J83" s="1219">
        <f t="shared" si="2"/>
        <v>0</v>
      </c>
      <c r="K83" s="1219"/>
      <c r="L83" s="1216">
        <v>9</v>
      </c>
    </row>
    <row r="84" spans="1:12">
      <c r="A84" s="1216">
        <v>10</v>
      </c>
      <c r="B84" s="1147"/>
      <c r="C84" s="1083"/>
      <c r="D84" s="1083"/>
      <c r="E84" s="1147"/>
      <c r="F84" s="1217"/>
      <c r="G84" s="1218"/>
      <c r="H84" s="1219"/>
      <c r="I84" s="1147"/>
      <c r="J84" s="1219">
        <f t="shared" si="2"/>
        <v>0</v>
      </c>
      <c r="K84" s="1219"/>
      <c r="L84" s="1216">
        <v>10</v>
      </c>
    </row>
    <row r="85" spans="1:12">
      <c r="A85" s="1216">
        <v>11</v>
      </c>
      <c r="B85" s="1147"/>
      <c r="C85" s="1083"/>
      <c r="D85" s="1083"/>
      <c r="E85" s="1147"/>
      <c r="F85" s="1217"/>
      <c r="G85" s="1218"/>
      <c r="H85" s="1219"/>
      <c r="I85" s="1147"/>
      <c r="J85" s="1219">
        <f t="shared" si="2"/>
        <v>0</v>
      </c>
      <c r="K85" s="1219"/>
      <c r="L85" s="1216">
        <v>11</v>
      </c>
    </row>
    <row r="86" spans="1:12">
      <c r="A86" s="1216">
        <v>12</v>
      </c>
      <c r="B86" s="73" t="s">
        <v>4442</v>
      </c>
      <c r="C86" s="1083"/>
      <c r="D86" s="1083"/>
      <c r="E86" s="1147"/>
      <c r="F86" s="1146"/>
      <c r="G86" s="1219"/>
      <c r="H86" s="1219"/>
      <c r="I86" s="1147"/>
      <c r="J86" s="1219">
        <f t="shared" si="2"/>
        <v>0</v>
      </c>
      <c r="K86" s="1219"/>
      <c r="L86" s="1201">
        <v>12</v>
      </c>
    </row>
    <row r="87" spans="1:12">
      <c r="A87" s="1216">
        <v>13</v>
      </c>
      <c r="B87" s="1147"/>
      <c r="C87" s="1083"/>
      <c r="D87" s="1083"/>
      <c r="E87" s="1147"/>
      <c r="F87" s="1146"/>
      <c r="G87" s="1219"/>
      <c r="H87" s="1219"/>
      <c r="I87" s="1147"/>
      <c r="J87" s="1219">
        <f t="shared" si="2"/>
        <v>0</v>
      </c>
      <c r="K87" s="1219"/>
      <c r="L87" s="1201">
        <v>13</v>
      </c>
    </row>
    <row r="88" spans="1:12">
      <c r="A88" s="1216">
        <v>14</v>
      </c>
      <c r="B88" s="1147"/>
      <c r="C88" s="1083"/>
      <c r="D88" s="1083"/>
      <c r="E88" s="1147"/>
      <c r="F88" s="1146"/>
      <c r="G88" s="1219"/>
      <c r="H88" s="1219"/>
      <c r="I88" s="1147"/>
      <c r="J88" s="1219">
        <f t="shared" si="2"/>
        <v>0</v>
      </c>
      <c r="K88" s="1219"/>
      <c r="L88" s="1201">
        <v>14</v>
      </c>
    </row>
    <row r="89" spans="1:12" ht="15.75">
      <c r="A89" s="1216">
        <v>15</v>
      </c>
      <c r="B89" s="1704" t="s">
        <v>4443</v>
      </c>
      <c r="C89" s="115" t="s">
        <v>4444</v>
      </c>
      <c r="D89" s="1083"/>
      <c r="E89" s="1147"/>
      <c r="F89" s="1146"/>
      <c r="G89" s="1219">
        <f>+G64+SUM(G78:G88)</f>
        <v>689095</v>
      </c>
      <c r="H89" s="1219"/>
      <c r="I89" s="1147"/>
      <c r="J89" s="1219">
        <f>+J64+SUM(J78:J88)</f>
        <v>689095</v>
      </c>
      <c r="K89" s="1219"/>
      <c r="L89" s="1201">
        <v>15</v>
      </c>
    </row>
    <row r="90" spans="1:12">
      <c r="A90" s="1216">
        <v>16</v>
      </c>
      <c r="B90" s="1147"/>
      <c r="C90" s="1083"/>
      <c r="D90" s="1083"/>
      <c r="E90" s="1147"/>
      <c r="F90" s="1146"/>
      <c r="G90" s="1219"/>
      <c r="H90" s="1219"/>
      <c r="I90" s="1147"/>
      <c r="J90" s="1219">
        <f t="shared" si="2"/>
        <v>0</v>
      </c>
      <c r="K90" s="1219"/>
      <c r="L90" s="1201">
        <v>16</v>
      </c>
    </row>
    <row r="91" spans="1:12" ht="15.75">
      <c r="A91" s="1216">
        <v>17</v>
      </c>
      <c r="B91" s="1696" t="s">
        <v>4445</v>
      </c>
      <c r="C91" s="1705"/>
      <c r="D91" s="1083"/>
      <c r="E91" s="1147"/>
      <c r="F91" s="1146"/>
      <c r="G91" s="1219"/>
      <c r="H91" s="1219"/>
      <c r="I91" s="1147"/>
      <c r="J91" s="1219">
        <f t="shared" si="2"/>
        <v>0</v>
      </c>
      <c r="K91" s="1219"/>
      <c r="L91" s="1201">
        <v>17</v>
      </c>
    </row>
    <row r="92" spans="1:12" ht="45">
      <c r="A92" s="1216">
        <v>18</v>
      </c>
      <c r="B92" s="1706" t="s">
        <v>4446</v>
      </c>
      <c r="C92" s="9"/>
      <c r="D92" s="1083"/>
      <c r="E92" s="1147"/>
      <c r="F92" s="1146"/>
      <c r="G92" s="1219"/>
      <c r="H92" s="1219">
        <v>950628</v>
      </c>
      <c r="I92" s="1147">
        <v>920</v>
      </c>
      <c r="J92" s="1219">
        <f t="shared" si="2"/>
        <v>950628</v>
      </c>
      <c r="K92" s="1219"/>
      <c r="L92" s="1201">
        <v>18</v>
      </c>
    </row>
    <row r="93" spans="1:12">
      <c r="A93" s="1216">
        <v>19</v>
      </c>
      <c r="B93" s="1706" t="s">
        <v>4447</v>
      </c>
      <c r="C93" s="9" t="s">
        <v>4448</v>
      </c>
      <c r="D93" s="1083"/>
      <c r="E93" s="1147"/>
      <c r="F93" s="1146"/>
      <c r="G93" s="1219">
        <v>23460</v>
      </c>
      <c r="H93" s="1219"/>
      <c r="I93" s="1147">
        <v>921</v>
      </c>
      <c r="J93" s="1219">
        <f t="shared" si="2"/>
        <v>23460</v>
      </c>
      <c r="K93" s="1219"/>
      <c r="L93" s="1201">
        <v>19</v>
      </c>
    </row>
    <row r="94" spans="1:12">
      <c r="A94" s="1216">
        <v>20</v>
      </c>
      <c r="B94" s="1696" t="s">
        <v>4449</v>
      </c>
      <c r="C94" s="9"/>
      <c r="D94" s="1083"/>
      <c r="E94" s="1147"/>
      <c r="F94" s="1146"/>
      <c r="G94" s="1219"/>
      <c r="H94" s="1219"/>
      <c r="I94" s="1147"/>
      <c r="J94" s="1219">
        <f t="shared" si="2"/>
        <v>0</v>
      </c>
      <c r="K94" s="1219"/>
      <c r="L94" s="1201">
        <v>20</v>
      </c>
    </row>
    <row r="95" spans="1:12">
      <c r="A95" s="1216">
        <v>21</v>
      </c>
      <c r="B95" s="1696"/>
      <c r="C95" s="9" t="s">
        <v>4450</v>
      </c>
      <c r="D95" s="1083"/>
      <c r="E95" s="1147"/>
      <c r="F95" s="1146"/>
      <c r="G95" s="1219">
        <v>38528</v>
      </c>
      <c r="H95" s="1219"/>
      <c r="I95" s="1147">
        <v>920</v>
      </c>
      <c r="J95" s="1219">
        <f t="shared" si="2"/>
        <v>38528</v>
      </c>
      <c r="K95" s="1219"/>
      <c r="L95" s="1201">
        <v>21</v>
      </c>
    </row>
    <row r="96" spans="1:12">
      <c r="A96" s="1216">
        <v>22</v>
      </c>
      <c r="B96" s="1696"/>
      <c r="C96" s="9" t="s">
        <v>4451</v>
      </c>
      <c r="D96" s="1083"/>
      <c r="E96" s="1147"/>
      <c r="F96" s="1146"/>
      <c r="G96" s="1219"/>
      <c r="H96" s="1219">
        <v>565800</v>
      </c>
      <c r="I96" s="1147">
        <v>930</v>
      </c>
      <c r="J96" s="1219">
        <f t="shared" si="2"/>
        <v>565800</v>
      </c>
      <c r="K96" s="1219"/>
      <c r="L96" s="1201">
        <v>22</v>
      </c>
    </row>
    <row r="97" spans="1:12">
      <c r="A97" s="1216">
        <v>23</v>
      </c>
      <c r="B97" s="1696"/>
      <c r="C97" s="9" t="s">
        <v>4452</v>
      </c>
      <c r="D97" s="1083"/>
      <c r="E97" s="1147"/>
      <c r="F97" s="1146"/>
      <c r="G97" s="1219"/>
      <c r="H97" s="1219">
        <v>285179</v>
      </c>
      <c r="I97" s="1147">
        <v>930</v>
      </c>
      <c r="J97" s="1219">
        <f t="shared" si="2"/>
        <v>285179</v>
      </c>
      <c r="K97" s="1219"/>
      <c r="L97" s="1201">
        <v>23</v>
      </c>
    </row>
    <row r="98" spans="1:12">
      <c r="A98" s="1216">
        <v>24</v>
      </c>
      <c r="B98" s="1696"/>
      <c r="C98" s="9" t="s">
        <v>4453</v>
      </c>
      <c r="D98" s="1083"/>
      <c r="E98" s="1147"/>
      <c r="F98" s="1146"/>
      <c r="G98" s="1219"/>
      <c r="H98" s="1219">
        <v>5000</v>
      </c>
      <c r="I98" s="1147">
        <v>930</v>
      </c>
      <c r="J98" s="1219">
        <f t="shared" si="2"/>
        <v>5000</v>
      </c>
      <c r="K98" s="1219"/>
      <c r="L98" s="1201">
        <v>24</v>
      </c>
    </row>
    <row r="99" spans="1:12" ht="15.75">
      <c r="A99" s="1216">
        <v>25</v>
      </c>
      <c r="B99" s="1698"/>
      <c r="C99" s="9"/>
      <c r="D99" s="1083"/>
      <c r="E99" s="1147"/>
      <c r="F99" s="1146"/>
      <c r="G99" s="1219"/>
      <c r="H99" s="1219"/>
      <c r="I99" s="1147"/>
      <c r="J99" s="1219">
        <f t="shared" si="2"/>
        <v>0</v>
      </c>
      <c r="K99" s="1219"/>
      <c r="L99" s="1201">
        <v>25</v>
      </c>
    </row>
    <row r="100" spans="1:12">
      <c r="A100" s="1216">
        <v>26</v>
      </c>
      <c r="B100" s="1696"/>
      <c r="C100" s="9"/>
      <c r="D100" s="1083"/>
      <c r="E100" s="1147"/>
      <c r="F100" s="1146"/>
      <c r="G100" s="1219"/>
      <c r="H100" s="1219"/>
      <c r="I100" s="1147"/>
      <c r="J100" s="1219">
        <f t="shared" si="2"/>
        <v>0</v>
      </c>
      <c r="K100" s="1219"/>
      <c r="L100" s="1201">
        <v>26</v>
      </c>
    </row>
    <row r="101" spans="1:12" ht="15.75">
      <c r="A101" s="1216">
        <v>27</v>
      </c>
      <c r="B101" s="1698" t="s">
        <v>4443</v>
      </c>
      <c r="C101" s="1367" t="s">
        <v>4454</v>
      </c>
      <c r="D101" s="1083"/>
      <c r="E101" s="1147"/>
      <c r="F101" s="1146"/>
      <c r="G101" s="1219">
        <f>SUM(G91:G100)</f>
        <v>61988</v>
      </c>
      <c r="H101" s="1219">
        <f>SUM(H91:H100)</f>
        <v>1806607</v>
      </c>
      <c r="I101" s="1147"/>
      <c r="J101" s="1219">
        <f t="shared" si="2"/>
        <v>1868595</v>
      </c>
      <c r="K101" s="1219"/>
      <c r="L101" s="1201">
        <v>27</v>
      </c>
    </row>
    <row r="102" spans="1:12">
      <c r="A102" s="1216">
        <v>28</v>
      </c>
      <c r="B102" s="1707"/>
      <c r="D102" s="1083"/>
      <c r="E102" s="1147"/>
      <c r="F102" s="1146"/>
      <c r="G102" s="1219"/>
      <c r="H102" s="1219"/>
      <c r="I102" s="1147"/>
      <c r="J102" s="1219">
        <f t="shared" si="2"/>
        <v>0</v>
      </c>
      <c r="K102" s="1219"/>
      <c r="L102" s="1201">
        <v>28</v>
      </c>
    </row>
    <row r="103" spans="1:12" ht="15.75">
      <c r="A103" s="1216">
        <v>29</v>
      </c>
      <c r="B103" s="1696"/>
      <c r="C103" s="1367" t="s">
        <v>4455</v>
      </c>
      <c r="D103" s="1083"/>
      <c r="E103" s="1147"/>
      <c r="F103" s="1146"/>
      <c r="G103" s="1219">
        <f>+G89+G101</f>
        <v>751083</v>
      </c>
      <c r="H103" s="1219">
        <f>+H89+H101</f>
        <v>1806607</v>
      </c>
      <c r="I103" s="1147"/>
      <c r="J103" s="1219">
        <f t="shared" si="2"/>
        <v>2557690</v>
      </c>
      <c r="K103" s="1219"/>
      <c r="L103" s="1201">
        <v>29</v>
      </c>
    </row>
    <row r="104" spans="1:12">
      <c r="A104" s="1216">
        <v>30</v>
      </c>
      <c r="B104" s="1696"/>
      <c r="C104" s="9"/>
      <c r="D104" s="1083"/>
      <c r="E104" s="1147"/>
      <c r="F104" s="1146"/>
      <c r="G104" s="1219"/>
      <c r="H104" s="1219"/>
      <c r="I104" s="1147"/>
      <c r="J104" s="1219">
        <f t="shared" si="2"/>
        <v>0</v>
      </c>
      <c r="K104" s="1219"/>
      <c r="L104" s="1201">
        <v>30</v>
      </c>
    </row>
    <row r="105" spans="1:12">
      <c r="A105" s="1216">
        <v>31</v>
      </c>
      <c r="B105" s="1696"/>
      <c r="C105" s="9" t="s">
        <v>4488</v>
      </c>
      <c r="D105" s="1083"/>
      <c r="E105" s="1147"/>
      <c r="F105" s="1146"/>
      <c r="G105" s="1219"/>
      <c r="H105" s="1219"/>
      <c r="I105" s="1147">
        <v>188</v>
      </c>
      <c r="J105" s="1219">
        <v>-14110</v>
      </c>
      <c r="K105" s="1219">
        <v>-800239</v>
      </c>
      <c r="L105" s="1201">
        <v>31</v>
      </c>
    </row>
    <row r="106" spans="1:12">
      <c r="A106" s="1216">
        <v>32</v>
      </c>
      <c r="B106" s="1696"/>
      <c r="C106" s="9"/>
      <c r="D106" s="1083"/>
      <c r="E106" s="1147"/>
      <c r="F106" s="1146"/>
      <c r="G106" s="1219"/>
      <c r="H106" s="1219"/>
      <c r="I106" s="1147">
        <v>456</v>
      </c>
      <c r="J106" s="1219">
        <v>389010</v>
      </c>
      <c r="K106" s="1219"/>
      <c r="L106" s="1201">
        <v>32</v>
      </c>
    </row>
    <row r="107" spans="1:12">
      <c r="A107" s="1216">
        <v>33</v>
      </c>
      <c r="B107" s="1696"/>
      <c r="C107" s="9" t="s">
        <v>4456</v>
      </c>
      <c r="D107" s="1083"/>
      <c r="E107" s="1147"/>
      <c r="F107" s="1146"/>
      <c r="G107" s="1219"/>
      <c r="H107" s="1219"/>
      <c r="I107" s="1147"/>
      <c r="J107" s="1219">
        <f t="shared" si="2"/>
        <v>0</v>
      </c>
      <c r="K107" s="1219"/>
      <c r="L107" s="1201">
        <v>33</v>
      </c>
    </row>
    <row r="108" spans="1:12" ht="15.75">
      <c r="A108" s="1216">
        <v>34</v>
      </c>
      <c r="B108" s="1698"/>
      <c r="D108" s="1083"/>
      <c r="E108" s="1147"/>
      <c r="F108" s="1146"/>
      <c r="G108" s="1219"/>
      <c r="H108" s="1219"/>
      <c r="I108" s="1147"/>
      <c r="J108" s="1219">
        <f t="shared" si="2"/>
        <v>0</v>
      </c>
      <c r="K108" s="1219"/>
      <c r="L108" s="1201">
        <v>34</v>
      </c>
    </row>
    <row r="109" spans="1:12" ht="15.75">
      <c r="A109" s="1216">
        <v>35</v>
      </c>
      <c r="B109" s="1147"/>
      <c r="C109" s="1367" t="s">
        <v>4457</v>
      </c>
      <c r="D109" s="1083"/>
      <c r="E109" s="1147"/>
      <c r="F109" s="1146"/>
      <c r="G109" s="1219">
        <f>SUM(G103:G108)</f>
        <v>751083</v>
      </c>
      <c r="H109" s="1219">
        <f>SUM(H103:H108)</f>
        <v>1806607</v>
      </c>
      <c r="I109" s="1147"/>
      <c r="J109" s="1219">
        <f t="shared" si="2"/>
        <v>2557690</v>
      </c>
      <c r="K109" s="1219">
        <f>SUM(K103:K108)</f>
        <v>-800239</v>
      </c>
      <c r="L109" s="1201">
        <v>35</v>
      </c>
    </row>
    <row r="110" spans="1:12">
      <c r="A110" s="1216">
        <v>36</v>
      </c>
      <c r="B110" s="1147"/>
      <c r="C110" s="1083"/>
      <c r="D110" s="1083"/>
      <c r="E110" s="1147"/>
      <c r="F110" s="1146"/>
      <c r="G110" s="1219"/>
      <c r="H110" s="1219"/>
      <c r="I110" s="1147"/>
      <c r="J110" s="1219">
        <f t="shared" si="2"/>
        <v>0</v>
      </c>
      <c r="K110" s="1219"/>
      <c r="L110" s="1201">
        <v>36</v>
      </c>
    </row>
    <row r="111" spans="1:12">
      <c r="A111" s="1216">
        <v>37</v>
      </c>
      <c r="B111" s="1147"/>
      <c r="C111" s="1083"/>
      <c r="D111" s="1083"/>
      <c r="E111" s="1147"/>
      <c r="F111" s="1146"/>
      <c r="G111" s="1219"/>
      <c r="H111" s="1219"/>
      <c r="I111" s="1147"/>
      <c r="J111" s="1219">
        <f t="shared" si="2"/>
        <v>0</v>
      </c>
      <c r="K111" s="1219"/>
      <c r="L111" s="1201">
        <v>37</v>
      </c>
    </row>
    <row r="112" spans="1:12">
      <c r="A112" s="1216">
        <v>38</v>
      </c>
      <c r="B112" s="1147"/>
      <c r="C112" s="1083"/>
      <c r="D112" s="1083"/>
      <c r="E112" s="1147"/>
      <c r="F112" s="1146"/>
      <c r="G112" s="1219"/>
      <c r="H112" s="1219"/>
      <c r="I112" s="1147"/>
      <c r="J112" s="1219">
        <f t="shared" si="2"/>
        <v>0</v>
      </c>
      <c r="K112" s="1219"/>
      <c r="L112" s="1201">
        <v>38</v>
      </c>
    </row>
    <row r="113" spans="1:12">
      <c r="A113" s="1216">
        <v>39</v>
      </c>
      <c r="B113" s="1147"/>
      <c r="C113" s="1083"/>
      <c r="D113" s="1083"/>
      <c r="E113" s="1147"/>
      <c r="F113" s="1146"/>
      <c r="G113" s="1219"/>
      <c r="H113" s="1219"/>
      <c r="I113" s="1147"/>
      <c r="J113" s="1219">
        <f t="shared" si="2"/>
        <v>0</v>
      </c>
      <c r="K113" s="1219"/>
      <c r="L113" s="1201">
        <v>39</v>
      </c>
    </row>
    <row r="114" spans="1:12">
      <c r="A114" s="1216">
        <v>40</v>
      </c>
      <c r="B114" s="1147"/>
      <c r="C114" s="1083"/>
      <c r="D114" s="1083"/>
      <c r="E114" s="1147"/>
      <c r="F114" s="1146"/>
      <c r="G114" s="1219"/>
      <c r="H114" s="1219"/>
      <c r="I114" s="1147"/>
      <c r="J114" s="1219">
        <f t="shared" si="2"/>
        <v>0</v>
      </c>
      <c r="K114" s="1219"/>
      <c r="L114" s="1201">
        <v>40</v>
      </c>
    </row>
    <row r="115" spans="1:12">
      <c r="A115" s="1216">
        <v>41</v>
      </c>
      <c r="B115" s="1147"/>
      <c r="C115" s="1083"/>
      <c r="D115" s="1083"/>
      <c r="E115" s="1147"/>
      <c r="F115" s="1146"/>
      <c r="G115" s="1219"/>
      <c r="H115" s="1219"/>
      <c r="I115" s="1147"/>
      <c r="J115" s="1219">
        <f t="shared" si="2"/>
        <v>0</v>
      </c>
      <c r="K115" s="1219"/>
      <c r="L115" s="1201">
        <v>41</v>
      </c>
    </row>
    <row r="116" spans="1:12">
      <c r="A116" s="1216">
        <v>42</v>
      </c>
      <c r="B116" s="1147"/>
      <c r="C116" s="1083"/>
      <c r="D116" s="1083"/>
      <c r="E116" s="1147"/>
      <c r="F116" s="1146"/>
      <c r="G116" s="1219"/>
      <c r="H116" s="1219"/>
      <c r="I116" s="1147"/>
      <c r="J116" s="1219">
        <f t="shared" si="2"/>
        <v>0</v>
      </c>
      <c r="K116" s="1219"/>
      <c r="L116" s="1201">
        <v>42</v>
      </c>
    </row>
    <row r="117" spans="1:12">
      <c r="A117" s="1216">
        <v>43</v>
      </c>
      <c r="B117" s="1147"/>
      <c r="C117" s="1083"/>
      <c r="D117" s="1083"/>
      <c r="E117" s="1147"/>
      <c r="F117" s="1146"/>
      <c r="G117" s="1219"/>
      <c r="H117" s="1219"/>
      <c r="I117" s="1147"/>
      <c r="J117" s="1219">
        <f t="shared" si="2"/>
        <v>0</v>
      </c>
      <c r="K117" s="1219"/>
      <c r="L117" s="1201">
        <v>43</v>
      </c>
    </row>
    <row r="118" spans="1:12">
      <c r="A118" s="1216">
        <v>44</v>
      </c>
      <c r="B118" s="1147"/>
      <c r="C118" s="1083"/>
      <c r="D118" s="1083"/>
      <c r="E118" s="1147"/>
      <c r="F118" s="1146"/>
      <c r="G118" s="1219"/>
      <c r="H118" s="1219"/>
      <c r="I118" s="1147"/>
      <c r="J118" s="1219">
        <f t="shared" si="2"/>
        <v>0</v>
      </c>
      <c r="K118" s="1219"/>
      <c r="L118" s="1201">
        <v>44</v>
      </c>
    </row>
    <row r="119" spans="1:12">
      <c r="A119" s="1216">
        <v>45</v>
      </c>
      <c r="B119" s="1147"/>
      <c r="C119" s="1083"/>
      <c r="D119" s="1083"/>
      <c r="E119" s="1147"/>
      <c r="F119" s="1146"/>
      <c r="G119" s="1219"/>
      <c r="H119" s="1219"/>
      <c r="I119" s="1147"/>
      <c r="J119" s="1219">
        <f t="shared" si="2"/>
        <v>0</v>
      </c>
      <c r="K119" s="1219"/>
      <c r="L119" s="1201">
        <v>45</v>
      </c>
    </row>
    <row r="120" spans="1:12">
      <c r="A120" s="1216">
        <v>46</v>
      </c>
      <c r="B120" s="1147"/>
      <c r="C120" s="1083"/>
      <c r="D120" s="1083"/>
      <c r="E120" s="1147"/>
      <c r="F120" s="1146"/>
      <c r="G120" s="1219"/>
      <c r="H120" s="1219"/>
      <c r="I120" s="1147"/>
      <c r="J120" s="1219">
        <f t="shared" si="2"/>
        <v>0</v>
      </c>
      <c r="K120" s="1219"/>
      <c r="L120" s="1201">
        <v>46</v>
      </c>
    </row>
    <row r="121" spans="1:12">
      <c r="A121" s="1216">
        <v>47</v>
      </c>
      <c r="B121" s="1147"/>
      <c r="C121" s="1083"/>
      <c r="D121" s="1083"/>
      <c r="E121" s="1147"/>
      <c r="F121" s="1146"/>
      <c r="G121" s="1219"/>
      <c r="H121" s="1219"/>
      <c r="I121" s="1147"/>
      <c r="J121" s="1219">
        <f t="shared" si="2"/>
        <v>0</v>
      </c>
      <c r="K121" s="1219"/>
      <c r="L121" s="1201">
        <v>47</v>
      </c>
    </row>
    <row r="122" spans="1:12">
      <c r="A122" s="1216">
        <v>48</v>
      </c>
      <c r="B122" s="1147"/>
      <c r="C122" s="1083"/>
      <c r="D122" s="1083"/>
      <c r="E122" s="1147"/>
      <c r="F122" s="1146"/>
      <c r="G122" s="1219"/>
      <c r="H122" s="1219"/>
      <c r="I122" s="1147"/>
      <c r="J122" s="1219">
        <f t="shared" si="2"/>
        <v>0</v>
      </c>
      <c r="K122" s="1219"/>
      <c r="L122" s="1201">
        <v>48</v>
      </c>
    </row>
    <row r="123" spans="1:12">
      <c r="A123" s="1216">
        <v>49</v>
      </c>
      <c r="B123" s="1147"/>
      <c r="C123" s="1083"/>
      <c r="D123" s="1083"/>
      <c r="E123" s="1147"/>
      <c r="F123" s="1146"/>
      <c r="G123" s="1219"/>
      <c r="H123" s="1219"/>
      <c r="I123" s="1147"/>
      <c r="J123" s="1219">
        <f t="shared" si="2"/>
        <v>0</v>
      </c>
      <c r="K123" s="1219"/>
      <c r="L123" s="1201">
        <v>49</v>
      </c>
    </row>
    <row r="124" spans="1:12">
      <c r="A124" s="1216">
        <v>50</v>
      </c>
      <c r="B124" s="1147"/>
      <c r="C124" s="1083"/>
      <c r="D124" s="1083"/>
      <c r="E124" s="1147"/>
      <c r="F124" s="1146"/>
      <c r="G124" s="1219"/>
      <c r="H124" s="1219"/>
      <c r="I124" s="1147"/>
      <c r="J124" s="1219">
        <f t="shared" si="2"/>
        <v>0</v>
      </c>
      <c r="K124" s="1219"/>
      <c r="L124" s="1201">
        <v>50</v>
      </c>
    </row>
    <row r="125" spans="1:12">
      <c r="A125" s="1216">
        <v>51</v>
      </c>
      <c r="B125" s="1147"/>
      <c r="C125" s="1083"/>
      <c r="D125" s="1083"/>
      <c r="E125" s="1147"/>
      <c r="F125" s="1146"/>
      <c r="G125" s="1219"/>
      <c r="H125" s="1219"/>
      <c r="I125" s="1147"/>
      <c r="J125" s="1219">
        <f t="shared" si="2"/>
        <v>0</v>
      </c>
      <c r="K125" s="1219"/>
      <c r="L125" s="1201">
        <v>51</v>
      </c>
    </row>
    <row r="126" spans="1:12">
      <c r="A126" s="1216">
        <v>52</v>
      </c>
      <c r="B126" s="1147"/>
      <c r="C126" s="1083"/>
      <c r="D126" s="1083"/>
      <c r="E126" s="1147"/>
      <c r="F126" s="1146"/>
      <c r="G126" s="1219"/>
      <c r="H126" s="1219"/>
      <c r="I126" s="1147"/>
      <c r="J126" s="1219">
        <f t="shared" si="2"/>
        <v>0</v>
      </c>
      <c r="K126" s="1219"/>
      <c r="L126" s="1201">
        <v>52</v>
      </c>
    </row>
    <row r="127" spans="1:12">
      <c r="A127" s="1216">
        <v>53</v>
      </c>
      <c r="B127" s="1147"/>
      <c r="C127" s="1083"/>
      <c r="D127" s="1083"/>
      <c r="E127" s="1147"/>
      <c r="F127" s="1146"/>
      <c r="G127" s="1219"/>
      <c r="H127" s="1219"/>
      <c r="I127" s="1147"/>
      <c r="J127" s="1219">
        <f t="shared" si="2"/>
        <v>0</v>
      </c>
      <c r="K127" s="1219"/>
      <c r="L127" s="1201">
        <v>53</v>
      </c>
    </row>
    <row r="128" spans="1:12">
      <c r="A128" s="1216">
        <v>54</v>
      </c>
      <c r="B128" s="1147"/>
      <c r="C128" s="1083"/>
      <c r="D128" s="1083"/>
      <c r="E128" s="1147"/>
      <c r="F128" s="1146"/>
      <c r="G128" s="1219"/>
      <c r="H128" s="1219"/>
      <c r="I128" s="1147"/>
      <c r="J128" s="1219">
        <f t="shared" si="2"/>
        <v>0</v>
      </c>
      <c r="K128" s="1219"/>
      <c r="L128" s="1201">
        <v>54</v>
      </c>
    </row>
    <row r="129" spans="1:12" ht="15.75" thickBot="1">
      <c r="A129" s="1216">
        <v>55</v>
      </c>
      <c r="B129" s="1213" t="s">
        <v>2657</v>
      </c>
      <c r="C129" s="1136"/>
      <c r="D129" s="1136"/>
      <c r="E129" s="1170"/>
      <c r="F129" s="1221"/>
      <c r="G129" s="1222">
        <f>+G109</f>
        <v>751083</v>
      </c>
      <c r="H129" s="1222">
        <f>+H109</f>
        <v>1806607</v>
      </c>
      <c r="I129" s="1170"/>
      <c r="J129" s="1222">
        <f>+J109</f>
        <v>2557690</v>
      </c>
      <c r="K129" s="1222">
        <f>+K109</f>
        <v>-800239</v>
      </c>
      <c r="L129" s="1220">
        <v>55</v>
      </c>
    </row>
    <row r="130" spans="1:12" ht="15.75">
      <c r="A130" s="115" t="s">
        <v>4342</v>
      </c>
      <c r="B130" s="1083"/>
      <c r="C130" s="1083"/>
      <c r="D130" s="1083"/>
      <c r="E130" s="1083"/>
      <c r="F130" s="115" t="s">
        <v>4342</v>
      </c>
      <c r="G130" s="1083"/>
      <c r="H130" s="1084"/>
    </row>
    <row r="131" spans="1:12">
      <c r="A131" s="1084" t="s">
        <v>4398</v>
      </c>
      <c r="B131" s="1084"/>
      <c r="C131" s="1084"/>
      <c r="D131" s="1084"/>
      <c r="E131" s="1084"/>
      <c r="F131" s="1084" t="s">
        <v>4399</v>
      </c>
      <c r="G131" s="1084"/>
      <c r="H131" s="1084"/>
      <c r="I131" s="1084"/>
      <c r="J131" s="1084"/>
      <c r="K131" s="1084"/>
      <c r="L131" s="1084"/>
    </row>
    <row r="132" spans="1:12" ht="16.5" thickBot="1">
      <c r="A132" s="1152" t="str">
        <f>'Data Sheet'!$C$25</f>
        <v>Central Hudson Gas &amp; Electric</v>
      </c>
      <c r="B132" s="1083"/>
      <c r="C132" s="1083"/>
      <c r="D132" s="1223" t="str">
        <f>'Data Sheet'!$C$40</f>
        <v>4/15/2015</v>
      </c>
      <c r="E132" s="1083" t="str">
        <f>'Data Sheet'!$C$38</f>
        <v>12/31/14</v>
      </c>
      <c r="F132" s="1152" t="str">
        <f>'Data Sheet'!$C$25</f>
        <v>Central Hudson Gas &amp; Electric</v>
      </c>
      <c r="G132" s="1083"/>
      <c r="H132" s="1083"/>
      <c r="I132" s="1083"/>
      <c r="J132" s="1223" t="str">
        <f>'Data Sheet'!$C$40</f>
        <v>4/15/2015</v>
      </c>
      <c r="K132" t="str">
        <f>'Data Sheet'!$C$38</f>
        <v>12/31/14</v>
      </c>
    </row>
    <row r="133" spans="1:12" ht="15.75">
      <c r="A133" s="1085"/>
      <c r="B133" s="708" t="s">
        <v>4397</v>
      </c>
      <c r="C133" s="708"/>
      <c r="D133" s="1208"/>
      <c r="E133" s="1182"/>
      <c r="F133" s="1199"/>
      <c r="G133" s="708" t="s">
        <v>2374</v>
      </c>
      <c r="H133" s="708"/>
      <c r="I133" s="708"/>
      <c r="J133" s="1208"/>
      <c r="K133" s="1208"/>
      <c r="L133" s="1182"/>
    </row>
    <row r="134" spans="1:12" ht="15.75" thickBot="1">
      <c r="A134" s="1169"/>
      <c r="B134" s="1136"/>
      <c r="C134" s="1136"/>
      <c r="D134" s="1224"/>
      <c r="E134" s="1170"/>
      <c r="F134" s="1169"/>
      <c r="G134" s="1136"/>
      <c r="H134" s="1136"/>
      <c r="I134" s="1136"/>
      <c r="J134" s="1136"/>
      <c r="K134" s="1136"/>
      <c r="L134" s="1170"/>
    </row>
    <row r="135" spans="1:12" ht="15.75" thickBot="1">
      <c r="A135" s="1197"/>
      <c r="B135" s="1207" t="s">
        <v>4068</v>
      </c>
      <c r="C135" s="1208" t="s">
        <v>2020</v>
      </c>
      <c r="D135" s="1208"/>
      <c r="E135" s="1182"/>
      <c r="F135" s="1199" t="s">
        <v>4337</v>
      </c>
      <c r="G135" s="1182"/>
      <c r="H135" s="1209" t="s">
        <v>4338</v>
      </c>
      <c r="I135" s="707" t="s">
        <v>4339</v>
      </c>
      <c r="J135" s="709"/>
      <c r="K135" s="1182" t="s">
        <v>4340</v>
      </c>
      <c r="L135" s="1197"/>
    </row>
    <row r="136" spans="1:12">
      <c r="A136" s="1210" t="s">
        <v>1964</v>
      </c>
      <c r="B136" s="1147"/>
      <c r="C136" s="1083"/>
      <c r="D136" s="1083"/>
      <c r="E136" s="1147"/>
      <c r="F136" s="1144" t="s">
        <v>214</v>
      </c>
      <c r="G136" s="1145"/>
      <c r="H136" s="1211" t="s">
        <v>214</v>
      </c>
      <c r="I136" s="1145" t="s">
        <v>213</v>
      </c>
      <c r="J136" s="1145" t="s">
        <v>2079</v>
      </c>
      <c r="K136" s="1145" t="s">
        <v>4341</v>
      </c>
      <c r="L136" s="1210" t="s">
        <v>1964</v>
      </c>
    </row>
    <row r="137" spans="1:12" ht="15.75" thickBot="1">
      <c r="A137" s="1212" t="s">
        <v>1967</v>
      </c>
      <c r="B137" s="1213" t="s">
        <v>3423</v>
      </c>
      <c r="C137" s="1203" t="s">
        <v>3424</v>
      </c>
      <c r="D137" s="1203"/>
      <c r="E137" s="1214"/>
      <c r="F137" s="1215" t="s">
        <v>3425</v>
      </c>
      <c r="G137" s="1214"/>
      <c r="H137" s="1213" t="s">
        <v>3426</v>
      </c>
      <c r="I137" s="1212" t="s">
        <v>2672</v>
      </c>
      <c r="J137" s="1212" t="s">
        <v>2673</v>
      </c>
      <c r="K137" s="1212" t="s">
        <v>2674</v>
      </c>
      <c r="L137" s="1212" t="s">
        <v>1967</v>
      </c>
    </row>
    <row r="138" spans="1:12" ht="15.75">
      <c r="A138" s="1216">
        <v>1</v>
      </c>
      <c r="B138" s="1695" t="s">
        <v>4458</v>
      </c>
      <c r="C138" s="1528"/>
      <c r="D138" s="1083"/>
      <c r="E138" s="1147"/>
      <c r="F138" s="1217"/>
      <c r="G138" s="1218"/>
      <c r="H138" s="1219"/>
      <c r="I138" s="1147"/>
      <c r="J138" s="1219">
        <f t="shared" ref="J138:J191" si="3">G138+H138</f>
        <v>0</v>
      </c>
      <c r="K138" s="1219"/>
      <c r="L138" s="1216">
        <v>1</v>
      </c>
    </row>
    <row r="139" spans="1:12">
      <c r="A139" s="1216">
        <v>2</v>
      </c>
      <c r="B139" s="1696" t="s">
        <v>4417</v>
      </c>
      <c r="C139" s="9"/>
      <c r="D139" s="1083"/>
      <c r="E139" s="1147"/>
      <c r="F139" s="1217"/>
      <c r="G139" s="1218"/>
      <c r="H139" s="1219"/>
      <c r="I139" s="1147"/>
      <c r="J139" s="1219">
        <f t="shared" si="3"/>
        <v>0</v>
      </c>
      <c r="K139" s="1219"/>
      <c r="L139" s="1216">
        <v>2</v>
      </c>
    </row>
    <row r="140" spans="1:12">
      <c r="A140" s="1216">
        <v>3</v>
      </c>
      <c r="B140" s="1696" t="s">
        <v>4459</v>
      </c>
      <c r="C140" s="9"/>
      <c r="D140" s="1083"/>
      <c r="E140" s="1147"/>
      <c r="F140" s="1217"/>
      <c r="G140" s="1218"/>
      <c r="H140" s="1219"/>
      <c r="I140" s="1147"/>
      <c r="J140" s="1219">
        <f t="shared" si="3"/>
        <v>0</v>
      </c>
      <c r="K140" s="1219"/>
      <c r="L140" s="1216">
        <v>3</v>
      </c>
    </row>
    <row r="141" spans="1:12">
      <c r="A141" s="1216">
        <v>4</v>
      </c>
      <c r="B141" s="1696" t="s">
        <v>4460</v>
      </c>
      <c r="C141" s="9" t="s">
        <v>4421</v>
      </c>
      <c r="D141" s="1083"/>
      <c r="E141" s="1147"/>
      <c r="F141" s="1217"/>
      <c r="G141" s="1218">
        <v>2525</v>
      </c>
      <c r="H141" s="1219"/>
      <c r="I141" s="1147">
        <v>920</v>
      </c>
      <c r="J141" s="1219">
        <f t="shared" si="3"/>
        <v>2525</v>
      </c>
      <c r="K141" s="1219"/>
      <c r="L141" s="1216">
        <v>4</v>
      </c>
    </row>
    <row r="142" spans="1:12">
      <c r="A142" s="1216">
        <v>5</v>
      </c>
      <c r="B142" s="1696"/>
      <c r="C142" s="9" t="s">
        <v>4489</v>
      </c>
      <c r="D142" s="1083"/>
      <c r="E142" s="1147"/>
      <c r="F142" s="1217"/>
      <c r="G142" s="1218">
        <v>354</v>
      </c>
      <c r="H142" s="1219"/>
      <c r="I142" s="1147">
        <v>921</v>
      </c>
      <c r="J142" s="1219">
        <f t="shared" si="3"/>
        <v>354</v>
      </c>
      <c r="K142" s="1219"/>
      <c r="L142" s="1216">
        <v>5</v>
      </c>
    </row>
    <row r="143" spans="1:12">
      <c r="A143" s="1216">
        <v>6</v>
      </c>
      <c r="B143" s="1696"/>
      <c r="C143" s="9" t="s">
        <v>4461</v>
      </c>
      <c r="D143" s="1083"/>
      <c r="E143" s="1147"/>
      <c r="F143" s="1217"/>
      <c r="G143" s="1218">
        <v>13000</v>
      </c>
      <c r="H143" s="1219"/>
      <c r="I143" s="1147">
        <v>921</v>
      </c>
      <c r="J143" s="1219">
        <f t="shared" si="3"/>
        <v>13000</v>
      </c>
      <c r="K143" s="1219"/>
      <c r="L143" s="1216">
        <v>6</v>
      </c>
    </row>
    <row r="144" spans="1:12">
      <c r="A144" s="1216">
        <v>7</v>
      </c>
      <c r="B144" s="1696"/>
      <c r="C144" s="9"/>
      <c r="D144" s="1083"/>
      <c r="E144" s="1147"/>
      <c r="F144" s="1217"/>
      <c r="G144" s="1218"/>
      <c r="H144" s="1219"/>
      <c r="I144" s="1147"/>
      <c r="J144" s="1219">
        <f t="shared" si="3"/>
        <v>0</v>
      </c>
      <c r="K144" s="1219"/>
      <c r="L144" s="1216">
        <v>7</v>
      </c>
    </row>
    <row r="145" spans="1:12">
      <c r="A145" s="1216">
        <v>8</v>
      </c>
      <c r="B145" s="1696" t="s">
        <v>4462</v>
      </c>
      <c r="C145" s="9"/>
      <c r="D145" s="1083"/>
      <c r="E145" s="1147"/>
      <c r="F145" s="1217"/>
      <c r="G145" s="1218"/>
      <c r="H145" s="1219"/>
      <c r="I145" s="1147"/>
      <c r="J145" s="1219">
        <f t="shared" si="3"/>
        <v>0</v>
      </c>
      <c r="K145" s="1219"/>
      <c r="L145" s="1216">
        <v>8</v>
      </c>
    </row>
    <row r="146" spans="1:12">
      <c r="A146" s="1216">
        <v>9</v>
      </c>
      <c r="B146" s="1696" t="s">
        <v>4463</v>
      </c>
      <c r="C146" s="9" t="s">
        <v>4492</v>
      </c>
      <c r="D146" s="1083"/>
      <c r="E146" s="1147"/>
      <c r="F146" s="1217"/>
      <c r="G146" s="1218">
        <v>66244</v>
      </c>
      <c r="H146" s="1219"/>
      <c r="I146" s="1147">
        <v>859</v>
      </c>
      <c r="J146" s="1219">
        <f t="shared" si="3"/>
        <v>66244</v>
      </c>
      <c r="K146" s="1219"/>
      <c r="L146" s="1216">
        <v>9</v>
      </c>
    </row>
    <row r="147" spans="1:12">
      <c r="A147" s="1216">
        <v>10</v>
      </c>
      <c r="B147" s="1696"/>
      <c r="C147" s="9" t="s">
        <v>4491</v>
      </c>
      <c r="D147" s="1083"/>
      <c r="E147" s="1147"/>
      <c r="F147" s="1217"/>
      <c r="G147" s="1218">
        <v>32000</v>
      </c>
      <c r="H147" s="1219"/>
      <c r="I147" s="1147">
        <v>859</v>
      </c>
      <c r="J147" s="1219">
        <f t="shared" si="3"/>
        <v>32000</v>
      </c>
      <c r="K147" s="1219"/>
      <c r="L147" s="1216">
        <v>10</v>
      </c>
    </row>
    <row r="148" spans="1:12">
      <c r="A148" s="1216">
        <v>11</v>
      </c>
      <c r="B148" s="1696"/>
      <c r="C148" s="9" t="s">
        <v>4464</v>
      </c>
      <c r="D148" s="1083"/>
      <c r="E148" s="1147"/>
      <c r="F148" s="1217"/>
      <c r="G148" s="1218">
        <v>598</v>
      </c>
      <c r="H148" s="1219"/>
      <c r="I148" s="1147">
        <v>880</v>
      </c>
      <c r="J148" s="1219">
        <f t="shared" si="3"/>
        <v>598</v>
      </c>
      <c r="K148" s="1219"/>
      <c r="L148" s="1216">
        <v>11</v>
      </c>
    </row>
    <row r="149" spans="1:12">
      <c r="A149" s="1201">
        <v>12</v>
      </c>
      <c r="B149" s="1696"/>
      <c r="C149" s="9" t="s">
        <v>4490</v>
      </c>
      <c r="D149" s="1083"/>
      <c r="E149" s="1147"/>
      <c r="F149" s="1146"/>
      <c r="G149" s="1219">
        <v>60</v>
      </c>
      <c r="H149" s="1219"/>
      <c r="I149" s="1147">
        <v>880</v>
      </c>
      <c r="J149" s="1219">
        <f t="shared" si="3"/>
        <v>60</v>
      </c>
      <c r="K149" s="1219"/>
      <c r="L149" s="1201">
        <v>12</v>
      </c>
    </row>
    <row r="150" spans="1:12">
      <c r="A150" s="1201">
        <v>13</v>
      </c>
      <c r="B150" s="1696"/>
      <c r="C150" s="9"/>
      <c r="D150" s="1083"/>
      <c r="E150" s="1147"/>
      <c r="F150" s="1146"/>
      <c r="G150" s="1219"/>
      <c r="H150" s="1219"/>
      <c r="I150" s="1147"/>
      <c r="J150" s="1219">
        <f t="shared" si="3"/>
        <v>0</v>
      </c>
      <c r="K150" s="1219"/>
      <c r="L150" s="1201">
        <v>13</v>
      </c>
    </row>
    <row r="151" spans="1:12">
      <c r="A151" s="1201">
        <v>14</v>
      </c>
      <c r="B151" s="1696"/>
      <c r="C151" s="9"/>
      <c r="D151" s="1083"/>
      <c r="E151" s="1147"/>
      <c r="F151" s="1146"/>
      <c r="G151" s="1219"/>
      <c r="H151" s="1219"/>
      <c r="I151" s="1147"/>
      <c r="J151" s="1219">
        <f t="shared" si="3"/>
        <v>0</v>
      </c>
      <c r="K151" s="1219"/>
      <c r="L151" s="1201">
        <v>14</v>
      </c>
    </row>
    <row r="152" spans="1:12">
      <c r="A152" s="1201">
        <v>15</v>
      </c>
      <c r="B152" s="1696" t="s">
        <v>4465</v>
      </c>
      <c r="C152" s="9"/>
      <c r="D152" s="1083"/>
      <c r="E152" s="1147"/>
      <c r="F152" s="1146"/>
      <c r="G152" s="1219"/>
      <c r="H152" s="1219"/>
      <c r="I152" s="1147"/>
      <c r="J152" s="1219">
        <f t="shared" si="3"/>
        <v>0</v>
      </c>
      <c r="K152" s="1219"/>
      <c r="L152" s="1201">
        <v>15</v>
      </c>
    </row>
    <row r="153" spans="1:12">
      <c r="A153" s="1201">
        <v>16</v>
      </c>
      <c r="B153" s="1696"/>
      <c r="C153" s="9" t="s">
        <v>4493</v>
      </c>
      <c r="D153" s="1083"/>
      <c r="E153" s="1147"/>
      <c r="F153" s="1146"/>
      <c r="G153" s="1219">
        <v>4559</v>
      </c>
      <c r="H153" s="1219"/>
      <c r="I153" s="1147">
        <v>910</v>
      </c>
      <c r="J153" s="1219">
        <f t="shared" si="3"/>
        <v>4559</v>
      </c>
      <c r="K153" s="1219"/>
      <c r="L153" s="1201">
        <v>16</v>
      </c>
    </row>
    <row r="154" spans="1:12">
      <c r="A154" s="1201">
        <v>17</v>
      </c>
      <c r="B154" s="1696"/>
      <c r="C154" s="9" t="s">
        <v>4491</v>
      </c>
      <c r="D154" s="1083"/>
      <c r="E154" s="1147"/>
      <c r="F154" s="1146"/>
      <c r="G154" s="1219">
        <v>1069</v>
      </c>
      <c r="H154" s="1219"/>
      <c r="I154" s="1147">
        <v>910</v>
      </c>
      <c r="J154" s="1219">
        <f t="shared" si="3"/>
        <v>1069</v>
      </c>
      <c r="K154" s="1219"/>
      <c r="L154" s="1201">
        <v>17</v>
      </c>
    </row>
    <row r="155" spans="1:12">
      <c r="A155" s="1201">
        <v>18</v>
      </c>
      <c r="B155" s="1696"/>
      <c r="C155" s="1697" t="s">
        <v>4494</v>
      </c>
      <c r="D155" s="1083"/>
      <c r="E155" s="1147"/>
      <c r="F155" s="1146"/>
      <c r="G155" s="1219">
        <v>1289</v>
      </c>
      <c r="H155" s="1219"/>
      <c r="I155" s="1147">
        <v>910</v>
      </c>
      <c r="J155" s="1219">
        <f t="shared" si="3"/>
        <v>1289</v>
      </c>
      <c r="K155" s="1219"/>
      <c r="L155" s="1201">
        <v>18</v>
      </c>
    </row>
    <row r="156" spans="1:12">
      <c r="A156" s="1201">
        <v>19</v>
      </c>
      <c r="B156" s="1696"/>
      <c r="C156" s="1697" t="s">
        <v>4495</v>
      </c>
      <c r="D156" s="1083"/>
      <c r="E156" s="1147"/>
      <c r="F156" s="1146"/>
      <c r="G156" s="1219">
        <v>2028</v>
      </c>
      <c r="H156" s="1219"/>
      <c r="I156" s="1147">
        <v>910</v>
      </c>
      <c r="J156" s="1219">
        <f t="shared" si="3"/>
        <v>2028</v>
      </c>
      <c r="K156" s="1219"/>
      <c r="L156" s="1201">
        <v>19</v>
      </c>
    </row>
    <row r="157" spans="1:12">
      <c r="A157" s="1201">
        <v>20</v>
      </c>
      <c r="B157" s="1696"/>
      <c r="C157" s="9" t="s">
        <v>4441</v>
      </c>
      <c r="D157" s="1083"/>
      <c r="E157" s="1147"/>
      <c r="F157" s="1146"/>
      <c r="G157" s="1219">
        <v>15240</v>
      </c>
      <c r="H157" s="1219"/>
      <c r="I157" s="1147">
        <v>910</v>
      </c>
      <c r="J157" s="1219">
        <f t="shared" si="3"/>
        <v>15240</v>
      </c>
      <c r="K157" s="1219"/>
      <c r="L157" s="1201">
        <v>20</v>
      </c>
    </row>
    <row r="158" spans="1:12">
      <c r="A158" s="1201">
        <v>21</v>
      </c>
      <c r="B158" s="1696"/>
      <c r="C158" s="9"/>
      <c r="D158" s="1083"/>
      <c r="E158" s="1147"/>
      <c r="F158" s="1146"/>
      <c r="G158" s="1219"/>
      <c r="H158" s="1219"/>
      <c r="I158" s="1147"/>
      <c r="J158" s="1219">
        <f t="shared" si="3"/>
        <v>0</v>
      </c>
      <c r="K158" s="1219"/>
      <c r="L158" s="1201">
        <v>21</v>
      </c>
    </row>
    <row r="159" spans="1:12" ht="15.75">
      <c r="A159" s="1201">
        <v>22</v>
      </c>
      <c r="B159" s="1698" t="s">
        <v>4466</v>
      </c>
      <c r="C159" s="1367" t="s">
        <v>4467</v>
      </c>
      <c r="D159" s="1083"/>
      <c r="E159" s="1147"/>
      <c r="F159" s="1146"/>
      <c r="G159" s="1219">
        <f>SUM(G141:G158)</f>
        <v>138966</v>
      </c>
      <c r="H159" s="1219"/>
      <c r="I159" s="1147"/>
      <c r="J159" s="1219">
        <f t="shared" si="3"/>
        <v>138966</v>
      </c>
      <c r="K159" s="1219"/>
      <c r="L159" s="1201">
        <v>22</v>
      </c>
    </row>
    <row r="160" spans="1:12">
      <c r="A160" s="1201">
        <v>23</v>
      </c>
      <c r="B160" s="1696"/>
      <c r="C160" s="9"/>
      <c r="D160" s="1083"/>
      <c r="E160" s="1147"/>
      <c r="F160" s="1146"/>
      <c r="G160" s="1219"/>
      <c r="H160" s="1219"/>
      <c r="I160" s="1147"/>
      <c r="J160" s="1219">
        <f t="shared" si="3"/>
        <v>0</v>
      </c>
      <c r="K160" s="1219"/>
      <c r="L160" s="1201">
        <v>23</v>
      </c>
    </row>
    <row r="161" spans="1:12">
      <c r="A161" s="1201">
        <v>24</v>
      </c>
      <c r="B161" s="1696" t="s">
        <v>4445</v>
      </c>
      <c r="C161" s="9"/>
      <c r="D161" s="1083"/>
      <c r="E161" s="1147"/>
      <c r="F161" s="1146"/>
      <c r="G161" s="1219"/>
      <c r="H161" s="1219"/>
      <c r="I161" s="1147"/>
      <c r="J161" s="1219">
        <f t="shared" si="3"/>
        <v>0</v>
      </c>
      <c r="K161" s="1219"/>
      <c r="L161" s="1201">
        <v>24</v>
      </c>
    </row>
    <row r="162" spans="1:12">
      <c r="A162" s="1201">
        <v>25</v>
      </c>
      <c r="B162" s="1696" t="s">
        <v>4468</v>
      </c>
      <c r="C162" s="9"/>
      <c r="D162" s="1083"/>
      <c r="E162" s="1147"/>
      <c r="F162" s="1146"/>
      <c r="G162" s="1219"/>
      <c r="H162" s="1219"/>
      <c r="I162" s="1147"/>
      <c r="J162" s="1219">
        <f t="shared" si="3"/>
        <v>0</v>
      </c>
      <c r="K162" s="1219"/>
      <c r="L162" s="1201">
        <v>25</v>
      </c>
    </row>
    <row r="163" spans="1:12">
      <c r="A163" s="1201">
        <v>26</v>
      </c>
      <c r="B163" s="1696"/>
      <c r="C163" s="9" t="s">
        <v>4469</v>
      </c>
      <c r="D163" s="1083"/>
      <c r="E163" s="1147"/>
      <c r="F163" s="1146"/>
      <c r="G163" s="1219"/>
      <c r="H163" s="1219">
        <v>18165</v>
      </c>
      <c r="I163" s="1147">
        <v>930</v>
      </c>
      <c r="J163" s="1219">
        <f t="shared" si="3"/>
        <v>18165</v>
      </c>
      <c r="K163" s="1219"/>
      <c r="L163" s="1201">
        <v>26</v>
      </c>
    </row>
    <row r="164" spans="1:12">
      <c r="A164" s="1201">
        <v>27</v>
      </c>
      <c r="B164" s="1696"/>
      <c r="C164" s="9" t="s">
        <v>4470</v>
      </c>
      <c r="D164" s="1083"/>
      <c r="E164" s="1147"/>
      <c r="F164" s="1146"/>
      <c r="G164" s="1219"/>
      <c r="H164" s="1219">
        <v>7426</v>
      </c>
      <c r="I164" s="1147">
        <v>930</v>
      </c>
      <c r="J164" s="1219">
        <f t="shared" si="3"/>
        <v>7426</v>
      </c>
      <c r="K164" s="1219"/>
      <c r="L164" s="1201">
        <v>27</v>
      </c>
    </row>
    <row r="165" spans="1:12">
      <c r="A165" s="1201">
        <v>28</v>
      </c>
      <c r="B165" s="1696"/>
      <c r="C165" s="9" t="s">
        <v>4471</v>
      </c>
      <c r="D165" s="1083"/>
      <c r="E165" s="1147"/>
      <c r="F165" s="1146"/>
      <c r="G165" s="1219"/>
      <c r="H165" s="1219">
        <v>152719</v>
      </c>
      <c r="I165" s="1147">
        <v>930</v>
      </c>
      <c r="J165" s="1219">
        <f t="shared" si="3"/>
        <v>152719</v>
      </c>
      <c r="K165" s="1219"/>
      <c r="L165" s="1201">
        <v>28</v>
      </c>
    </row>
    <row r="166" spans="1:12">
      <c r="A166" s="1201">
        <v>29</v>
      </c>
      <c r="B166" s="1696"/>
      <c r="C166" s="9" t="s">
        <v>4472</v>
      </c>
      <c r="D166" s="1083"/>
      <c r="E166" s="1147"/>
      <c r="F166" s="1146"/>
      <c r="G166" s="1219"/>
      <c r="H166" s="1219">
        <v>390757</v>
      </c>
      <c r="I166" s="1147">
        <v>930</v>
      </c>
      <c r="J166" s="1219">
        <f t="shared" si="3"/>
        <v>390757</v>
      </c>
      <c r="K166" s="1219"/>
      <c r="L166" s="1201">
        <v>29</v>
      </c>
    </row>
    <row r="167" spans="1:12">
      <c r="A167" s="1201">
        <v>30</v>
      </c>
      <c r="B167" s="1696"/>
      <c r="C167" s="9"/>
      <c r="D167" s="1083"/>
      <c r="E167" s="1147"/>
      <c r="F167" s="1146"/>
      <c r="G167" s="1219"/>
      <c r="H167" s="1219"/>
      <c r="I167" s="1147"/>
      <c r="J167" s="1219">
        <f t="shared" si="3"/>
        <v>0</v>
      </c>
      <c r="K167" s="1219"/>
      <c r="L167" s="1201">
        <v>30</v>
      </c>
    </row>
    <row r="168" spans="1:12" ht="15.75">
      <c r="A168" s="1201">
        <v>31</v>
      </c>
      <c r="B168" s="1698" t="s">
        <v>4466</v>
      </c>
      <c r="C168" s="1367" t="s">
        <v>4473</v>
      </c>
      <c r="D168" s="1083"/>
      <c r="E168" s="1147"/>
      <c r="F168" s="1146"/>
      <c r="G168" s="1219">
        <f>SUM(G159:G167)</f>
        <v>138966</v>
      </c>
      <c r="H168" s="1219">
        <f>SUM(H159:H167)</f>
        <v>569067</v>
      </c>
      <c r="I168" s="1147"/>
      <c r="J168" s="1219">
        <f t="shared" si="3"/>
        <v>708033</v>
      </c>
      <c r="K168" s="1219"/>
      <c r="L168" s="1201">
        <v>31</v>
      </c>
    </row>
    <row r="169" spans="1:12">
      <c r="A169" s="1201">
        <v>32</v>
      </c>
      <c r="B169" s="1441"/>
      <c r="C169" s="9"/>
      <c r="D169" s="1083"/>
      <c r="E169" s="1147"/>
      <c r="F169" s="1146"/>
      <c r="G169" s="1219"/>
      <c r="H169" s="1219"/>
      <c r="I169" s="1147"/>
      <c r="J169" s="1219">
        <f t="shared" si="3"/>
        <v>0</v>
      </c>
      <c r="K169" s="1219"/>
      <c r="L169" s="1201">
        <v>32</v>
      </c>
    </row>
    <row r="170" spans="1:12" ht="15.75">
      <c r="A170" s="1201">
        <v>33</v>
      </c>
      <c r="B170" s="1441"/>
      <c r="C170" s="1367" t="s">
        <v>4474</v>
      </c>
      <c r="D170" s="1083"/>
      <c r="E170" s="1147"/>
      <c r="F170" s="1146"/>
      <c r="G170" s="1219"/>
      <c r="H170" s="1219"/>
      <c r="I170" s="1147"/>
      <c r="J170" s="1219">
        <f t="shared" si="3"/>
        <v>0</v>
      </c>
      <c r="K170" s="1219"/>
      <c r="L170" s="1201">
        <v>33</v>
      </c>
    </row>
    <row r="171" spans="1:12">
      <c r="A171" s="1201">
        <v>34</v>
      </c>
      <c r="B171" s="1441"/>
      <c r="C171" s="9"/>
      <c r="D171" s="1083"/>
      <c r="E171" s="1147"/>
      <c r="F171" s="1146"/>
      <c r="G171" s="1219"/>
      <c r="H171" s="1219"/>
      <c r="I171" s="1147"/>
      <c r="J171" s="1219">
        <f t="shared" si="3"/>
        <v>0</v>
      </c>
      <c r="K171" s="1219"/>
      <c r="L171" s="1201">
        <v>34</v>
      </c>
    </row>
    <row r="172" spans="1:12">
      <c r="A172" s="1201">
        <v>35</v>
      </c>
      <c r="B172" s="1441"/>
      <c r="C172" s="9" t="s">
        <v>4488</v>
      </c>
      <c r="D172" s="1083"/>
      <c r="E172" s="1147"/>
      <c r="F172" s="1146"/>
      <c r="G172" s="1219"/>
      <c r="H172" s="1219"/>
      <c r="I172" s="1147">
        <v>188</v>
      </c>
      <c r="J172" s="1219">
        <f>177947-27724</f>
        <v>150223</v>
      </c>
      <c r="K172" s="1219">
        <f>619225-146232</f>
        <v>472993</v>
      </c>
      <c r="L172" s="1201">
        <v>35</v>
      </c>
    </row>
    <row r="173" spans="1:12">
      <c r="A173" s="1201">
        <v>36</v>
      </c>
      <c r="B173" s="1441"/>
      <c r="C173" s="9"/>
      <c r="D173" s="1083"/>
      <c r="E173" s="1147"/>
      <c r="F173" s="1146"/>
      <c r="G173" s="1219"/>
      <c r="H173" s="1219"/>
      <c r="I173" s="1147"/>
      <c r="J173" s="1219">
        <f t="shared" si="3"/>
        <v>0</v>
      </c>
      <c r="K173" s="1219"/>
      <c r="L173" s="1201">
        <v>36</v>
      </c>
    </row>
    <row r="174" spans="1:12">
      <c r="A174" s="1201">
        <v>37</v>
      </c>
      <c r="B174" s="1441"/>
      <c r="C174" s="9" t="s">
        <v>4456</v>
      </c>
      <c r="D174" s="1083"/>
      <c r="E174" s="1147"/>
      <c r="F174" s="1146"/>
      <c r="G174" s="1219"/>
      <c r="H174" s="1219"/>
      <c r="I174" s="1147">
        <v>495</v>
      </c>
      <c r="J174" s="1219">
        <v>139724</v>
      </c>
      <c r="K174" s="1219"/>
      <c r="L174" s="1201">
        <v>37</v>
      </c>
    </row>
    <row r="175" spans="1:12">
      <c r="A175" s="1201">
        <v>38</v>
      </c>
      <c r="B175" s="1441"/>
      <c r="C175" s="9"/>
      <c r="D175" s="1083"/>
      <c r="E175" s="1147"/>
      <c r="F175" s="1146"/>
      <c r="G175" s="1219"/>
      <c r="H175" s="1219"/>
      <c r="I175" s="1147"/>
      <c r="J175" s="1219">
        <f t="shared" si="3"/>
        <v>0</v>
      </c>
      <c r="K175" s="1219"/>
      <c r="L175" s="1201">
        <v>38</v>
      </c>
    </row>
    <row r="176" spans="1:12" ht="15.75">
      <c r="A176" s="1201">
        <v>39</v>
      </c>
      <c r="B176" s="1441"/>
      <c r="C176" s="1367" t="s">
        <v>4475</v>
      </c>
      <c r="D176" s="1083"/>
      <c r="E176" s="1147"/>
      <c r="F176" s="1146"/>
      <c r="G176" s="1219">
        <f>SUM(G168:G175)</f>
        <v>138966</v>
      </c>
      <c r="H176" s="1219">
        <f>SUM(H168:H175)</f>
        <v>569067</v>
      </c>
      <c r="I176" s="1147"/>
      <c r="J176" s="1219">
        <f>SUM(J168:J175)</f>
        <v>997980</v>
      </c>
      <c r="K176" s="1219">
        <f>SUM(K168:K175)</f>
        <v>472993</v>
      </c>
      <c r="L176" s="1201">
        <v>39</v>
      </c>
    </row>
    <row r="177" spans="1:12">
      <c r="A177" s="1201">
        <v>40</v>
      </c>
      <c r="B177" s="1441"/>
      <c r="C177" s="9"/>
      <c r="D177" s="1083"/>
      <c r="E177" s="1147"/>
      <c r="F177" s="1146"/>
      <c r="G177" s="1219"/>
      <c r="H177" s="1219"/>
      <c r="I177" s="1147"/>
      <c r="J177" s="1219">
        <f t="shared" si="3"/>
        <v>0</v>
      </c>
      <c r="K177" s="1219"/>
      <c r="L177" s="1201">
        <v>40</v>
      </c>
    </row>
    <row r="178" spans="1:12">
      <c r="A178" s="1201">
        <v>41</v>
      </c>
      <c r="B178" s="1441"/>
      <c r="C178" s="9"/>
      <c r="D178" s="1083"/>
      <c r="E178" s="1147"/>
      <c r="F178" s="1146"/>
      <c r="G178" s="1219"/>
      <c r="H178" s="1219"/>
      <c r="I178" s="1147"/>
      <c r="J178" s="1219">
        <f t="shared" si="3"/>
        <v>0</v>
      </c>
      <c r="K178" s="1219"/>
      <c r="L178" s="1201">
        <v>41</v>
      </c>
    </row>
    <row r="179" spans="1:12">
      <c r="A179" s="1201">
        <v>42</v>
      </c>
      <c r="B179" s="1441"/>
      <c r="D179" s="1083"/>
      <c r="E179" s="1147"/>
      <c r="F179" s="1146"/>
      <c r="G179" s="1219"/>
      <c r="H179" s="1219"/>
      <c r="I179" s="1147"/>
      <c r="J179" s="1219">
        <f t="shared" si="3"/>
        <v>0</v>
      </c>
      <c r="K179" s="1219"/>
      <c r="L179" s="1201">
        <v>42</v>
      </c>
    </row>
    <row r="180" spans="1:12">
      <c r="A180" s="1201">
        <v>43</v>
      </c>
      <c r="B180" s="1441"/>
      <c r="C180" s="9"/>
      <c r="D180" s="1083"/>
      <c r="E180" s="1147"/>
      <c r="F180" s="1146"/>
      <c r="G180" s="1219"/>
      <c r="H180" s="1219"/>
      <c r="I180" s="1147"/>
      <c r="J180" s="1219">
        <f t="shared" si="3"/>
        <v>0</v>
      </c>
      <c r="K180" s="1219"/>
      <c r="L180" s="1201">
        <v>43</v>
      </c>
    </row>
    <row r="181" spans="1:12">
      <c r="A181" s="1201">
        <v>44</v>
      </c>
      <c r="B181" s="1441"/>
      <c r="C181" s="9"/>
      <c r="D181" s="1083"/>
      <c r="E181" s="1147"/>
      <c r="F181" s="1146"/>
      <c r="G181" s="1219"/>
      <c r="H181" s="1219"/>
      <c r="I181" s="1147"/>
      <c r="J181" s="1219">
        <f t="shared" si="3"/>
        <v>0</v>
      </c>
      <c r="K181" s="1219"/>
      <c r="L181" s="1201">
        <v>44</v>
      </c>
    </row>
    <row r="182" spans="1:12" ht="15.75">
      <c r="A182" s="1201">
        <v>45</v>
      </c>
      <c r="B182" s="1699"/>
      <c r="C182" s="1367"/>
      <c r="D182" s="1083"/>
      <c r="E182" s="1147"/>
      <c r="F182" s="1146"/>
      <c r="G182" s="1219"/>
      <c r="H182" s="1219"/>
      <c r="I182" s="1147"/>
      <c r="J182" s="1219">
        <f t="shared" si="3"/>
        <v>0</v>
      </c>
      <c r="K182" s="1219"/>
      <c r="L182" s="1201">
        <v>45</v>
      </c>
    </row>
    <row r="183" spans="1:12">
      <c r="A183" s="1201">
        <v>46</v>
      </c>
      <c r="B183" s="1147"/>
      <c r="C183" s="1083"/>
      <c r="D183" s="1083"/>
      <c r="E183" s="1147"/>
      <c r="F183" s="1146"/>
      <c r="G183" s="1219"/>
      <c r="H183" s="1219"/>
      <c r="I183" s="1147"/>
      <c r="J183" s="1219">
        <f t="shared" si="3"/>
        <v>0</v>
      </c>
      <c r="K183" s="1219"/>
      <c r="L183" s="1201">
        <v>46</v>
      </c>
    </row>
    <row r="184" spans="1:12">
      <c r="A184" s="1201">
        <v>47</v>
      </c>
      <c r="B184" s="1147"/>
      <c r="C184" s="1083"/>
      <c r="D184" s="1083"/>
      <c r="E184" s="1147"/>
      <c r="F184" s="1146"/>
      <c r="G184" s="1219"/>
      <c r="H184" s="1219"/>
      <c r="I184" s="1147"/>
      <c r="J184" s="1219">
        <f t="shared" si="3"/>
        <v>0</v>
      </c>
      <c r="K184" s="1219"/>
      <c r="L184" s="1201">
        <v>47</v>
      </c>
    </row>
    <row r="185" spans="1:12">
      <c r="A185" s="1201">
        <v>48</v>
      </c>
      <c r="B185" s="1147"/>
      <c r="C185" s="1083"/>
      <c r="D185" s="1083"/>
      <c r="E185" s="1147"/>
      <c r="F185" s="1146"/>
      <c r="G185" s="1219"/>
      <c r="H185" s="1219"/>
      <c r="I185" s="1147"/>
      <c r="J185" s="1219">
        <f t="shared" si="3"/>
        <v>0</v>
      </c>
      <c r="K185" s="1219"/>
      <c r="L185" s="1201">
        <v>48</v>
      </c>
    </row>
    <row r="186" spans="1:12">
      <c r="A186" s="1201">
        <v>49</v>
      </c>
      <c r="B186" s="1147"/>
      <c r="C186" s="1083"/>
      <c r="D186" s="1083"/>
      <c r="E186" s="1147"/>
      <c r="F186" s="1146"/>
      <c r="G186" s="1219"/>
      <c r="H186" s="1219"/>
      <c r="I186" s="1147"/>
      <c r="J186" s="1219">
        <f t="shared" si="3"/>
        <v>0</v>
      </c>
      <c r="K186" s="1219"/>
      <c r="L186" s="1201">
        <v>49</v>
      </c>
    </row>
    <row r="187" spans="1:12">
      <c r="A187" s="1201">
        <v>50</v>
      </c>
      <c r="B187" s="1147"/>
      <c r="C187" s="1083"/>
      <c r="D187" s="1083"/>
      <c r="E187" s="1147"/>
      <c r="F187" s="1146"/>
      <c r="G187" s="1219"/>
      <c r="H187" s="1219"/>
      <c r="I187" s="1147"/>
      <c r="J187" s="1219">
        <f t="shared" si="3"/>
        <v>0</v>
      </c>
      <c r="K187" s="1219"/>
      <c r="L187" s="1201">
        <v>50</v>
      </c>
    </row>
    <row r="188" spans="1:12">
      <c r="A188" s="1201">
        <v>51</v>
      </c>
      <c r="B188" s="1147"/>
      <c r="C188" s="1083"/>
      <c r="D188" s="1083"/>
      <c r="E188" s="1147"/>
      <c r="F188" s="1146"/>
      <c r="G188" s="1219"/>
      <c r="H188" s="1219"/>
      <c r="I188" s="1147"/>
      <c r="J188" s="1219">
        <f t="shared" si="3"/>
        <v>0</v>
      </c>
      <c r="K188" s="1219"/>
      <c r="L188" s="1201">
        <v>51</v>
      </c>
    </row>
    <row r="189" spans="1:12">
      <c r="A189" s="1201">
        <v>52</v>
      </c>
      <c r="B189" s="1147"/>
      <c r="C189" s="1083"/>
      <c r="D189" s="1083"/>
      <c r="E189" s="1147"/>
      <c r="F189" s="1146"/>
      <c r="G189" s="1219"/>
      <c r="H189" s="1219"/>
      <c r="I189" s="1147"/>
      <c r="J189" s="1219">
        <f t="shared" si="3"/>
        <v>0</v>
      </c>
      <c r="K189" s="1219"/>
      <c r="L189" s="1201">
        <v>52</v>
      </c>
    </row>
    <row r="190" spans="1:12">
      <c r="A190" s="1201">
        <v>53</v>
      </c>
      <c r="B190" s="1147"/>
      <c r="C190" s="1083"/>
      <c r="D190" s="1083"/>
      <c r="E190" s="1147"/>
      <c r="F190" s="1146"/>
      <c r="G190" s="1219"/>
      <c r="H190" s="1219"/>
      <c r="I190" s="1147"/>
      <c r="J190" s="1219">
        <f t="shared" si="3"/>
        <v>0</v>
      </c>
      <c r="K190" s="1219"/>
      <c r="L190" s="1201">
        <v>53</v>
      </c>
    </row>
    <row r="191" spans="1:12">
      <c r="A191" s="1201">
        <v>54</v>
      </c>
      <c r="B191" s="1147"/>
      <c r="C191" s="1083"/>
      <c r="D191" s="1083"/>
      <c r="E191" s="1147"/>
      <c r="F191" s="1146"/>
      <c r="G191" s="1219"/>
      <c r="H191" s="1219"/>
      <c r="I191" s="1147"/>
      <c r="J191" s="1219">
        <f t="shared" si="3"/>
        <v>0</v>
      </c>
      <c r="K191" s="1219"/>
      <c r="L191" s="1201">
        <v>54</v>
      </c>
    </row>
    <row r="192" spans="1:12" ht="15.75" thickBot="1">
      <c r="A192" s="1220">
        <v>55</v>
      </c>
      <c r="B192" s="1213" t="s">
        <v>2657</v>
      </c>
      <c r="C192" s="1136"/>
      <c r="D192" s="1136"/>
      <c r="E192" s="1170"/>
      <c r="F192" s="1221"/>
      <c r="G192" s="1222">
        <f>+G176</f>
        <v>138966</v>
      </c>
      <c r="H192" s="1222">
        <f>+H176</f>
        <v>569067</v>
      </c>
      <c r="I192" s="1170"/>
      <c r="J192" s="1222">
        <f>+J176</f>
        <v>997980</v>
      </c>
      <c r="K192" s="1222">
        <f>+K176</f>
        <v>472993</v>
      </c>
      <c r="L192" s="1220">
        <v>55</v>
      </c>
    </row>
    <row r="193" spans="1:12" ht="15.75">
      <c r="A193" s="115" t="s">
        <v>4342</v>
      </c>
      <c r="B193" s="1083"/>
      <c r="C193" s="1083"/>
      <c r="D193" s="1083"/>
      <c r="E193" s="1083"/>
      <c r="F193" s="115" t="s">
        <v>4342</v>
      </c>
      <c r="G193" s="1083"/>
      <c r="H193" s="1084"/>
    </row>
    <row r="194" spans="1:12">
      <c r="A194" s="1084" t="s">
        <v>4400</v>
      </c>
      <c r="B194" s="1084"/>
      <c r="C194" s="1084"/>
      <c r="D194" s="1084"/>
      <c r="E194" s="1084"/>
      <c r="F194" s="1084" t="s">
        <v>4401</v>
      </c>
      <c r="G194" s="1084"/>
      <c r="H194" s="1084"/>
      <c r="I194" s="1084"/>
      <c r="J194" s="1084"/>
      <c r="K194" s="1084"/>
      <c r="L194" s="1084"/>
    </row>
  </sheetData>
  <customSheetViews>
    <customSheetView guid="{98C50475-4C04-4614-833E-ABC6EEFF4E8E}" scale="60" colorId="22" showPageBreaks="1" printArea="1" view="pageBreakPreview">
      <selection activeCell="E40" sqref="E40"/>
      <rowBreaks count="2" manualBreakCount="2">
        <brk id="67"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r:id="rId1"/>
      <headerFooter alignWithMargins="0"/>
    </customSheetView>
    <customSheetView guid="{C6EFCE4C-D5CB-4C1D-A286-0DC52BE770F9}" scale="60" colorId="22" showPageBreaks="1" printArea="1" view="pageBreakPreview">
      <selection activeCell="C178" sqref="C178"/>
      <rowBreaks count="2" manualBreakCount="2">
        <brk id="69"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r:id="rId2"/>
      <headerFooter alignWithMargins="0"/>
    </customSheetView>
    <customSheetView guid="{4BC658A1-0B43-4474-B09F-01138A2D4649}" scale="60" colorId="22" showPageBreaks="1" view="pageBreakPreview">
      <selection activeCell="C178" sqref="C178"/>
      <rowBreaks count="2" manualBreakCount="2">
        <brk id="69"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r:id="rId3"/>
      <headerFooter alignWithMargins="0"/>
    </customSheetView>
    <customSheetView guid="{615B5AE4-EF39-45E8-9166-92037A1A48C3}" scale="85" colorId="22" showPageBreaks="1" printArea="1" topLeftCell="D61">
      <selection activeCell="E40" sqref="E40"/>
      <rowBreaks count="1" manualBreakCount="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4"/>
      <headerFooter alignWithMargins="0"/>
    </customSheetView>
    <customSheetView guid="{5615FF12-3AD0-401B-9520-85684B49B8C2}" scale="85" colorId="22" topLeftCell="D61">
      <selection activeCell="E40" sqref="E40"/>
      <rowBreaks count="1" manualBreakCount="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5"/>
      <headerFooter alignWithMargins="0"/>
    </customSheetView>
    <customSheetView guid="{770BB473-BE5C-4268-9ADA-B2B104B49C99}" scale="60" colorId="22" showPageBreaks="1" printArea="1" view="pageBreakPreview">
      <selection activeCell="C178" sqref="C178"/>
      <rowBreaks count="2" manualBreakCount="2">
        <brk id="69" max="11" man="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r:id="rId6"/>
      <headerFooter alignWithMargins="0"/>
    </customSheetView>
    <customSheetView guid="{2DCD765F-7FFB-4119-8ABA-95F832C93250}" scale="85" colorId="22" showPageBreaks="1" printArea="1" topLeftCell="D61">
      <selection activeCell="E40" sqref="E40"/>
      <rowBreaks count="1" manualBreakCount="1">
        <brk id="131"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7"/>
      <headerFooter alignWithMargins="0"/>
    </customSheetView>
    <customSheetView guid="{9A54DEF0-DEC4-4137-89B1-509D03916E27}" scale="85" colorId="22">
      <selection activeCell="E40" sqref="E40"/>
      <rowBreaks count="41" manualBreakCount="4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5" max="16383" man="1"/>
        <brk id="66" max="16383" man="1"/>
        <brk id="70"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2" max="16383" man="1"/>
        <brk id="93"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8"/>
      <headerFooter alignWithMargins="0"/>
    </customSheetView>
    <customSheetView guid="{3F1C1F7F-1627-415A-A980-D9471073F5DE}" scale="85" colorId="22" showPageBreaks="1">
      <selection activeCell="E40" sqref="E40"/>
      <rowBreaks count="41" manualBreakCount="4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5" max="16383" man="1"/>
        <brk id="66" max="16383" man="1"/>
        <brk id="70"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2" max="16383" man="1"/>
        <brk id="93"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9"/>
      <headerFooter alignWithMargins="0"/>
    </customSheetView>
    <customSheetView guid="{139C5046-2F46-48F5-A0B9-76AEA7D78668}" scale="85" colorId="22">
      <selection activeCell="E40" sqref="E40"/>
      <rowBreaks count="41" manualBreakCount="4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5" max="16383" man="1"/>
        <brk id="66" max="16383" man="1"/>
        <brk id="70"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2" max="16383" man="1"/>
        <brk id="93"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0"/>
      <headerFooter alignWithMargins="0"/>
    </customSheetView>
    <customSheetView guid="{B81AA01E-C0DE-4A87-A251-E1F5DB0B073A}" scale="85" colorId="22">
      <selection activeCell="E40" sqref="E40"/>
      <rowBreaks count="41" manualBreakCount="4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1" max="16383" man="1"/>
        <brk id="62" max="16383" man="1"/>
        <brk id="63" max="16383" man="1"/>
        <brk id="65" max="16383" man="1"/>
        <brk id="66" max="16383" man="1"/>
        <brk id="70" max="16383" man="1"/>
        <brk id="72" max="16383" man="1"/>
        <brk id="73" max="16383" man="1"/>
        <brk id="74" max="16383" man="1"/>
        <brk id="75" max="16383" man="1"/>
        <brk id="76"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2" max="16383" man="1"/>
        <brk id="93" max="16383" man="1"/>
        <brk id="131" max="16383" man="1"/>
      </rowBreaks>
      <colBreaks count="2" manualBreakCount="2">
        <brk id="5" max="1048575" man="1"/>
        <brk id="12" max="1048575" man="1"/>
      </colBreaks>
      <pageMargins left="0.25" right="0.25" top="0.25" bottom="0.25" header="0" footer="0"/>
      <printOptions horizontalCentered="1" verticalCentered="1"/>
      <pageSetup scale="72" fitToWidth="2" fitToHeight="3" pageOrder="overThenDown" orientation="portrait" horizontalDpi="300" verticalDpi="300" r:id="rId11"/>
      <headerFooter alignWithMargins="0"/>
    </customSheetView>
  </customSheetViews>
  <printOptions horizontalCentered="1" verticalCentered="1"/>
  <pageMargins left="0.25" right="0.25" top="0.25" bottom="0.25" header="0" footer="0"/>
  <pageSetup scale="72" fitToWidth="2" fitToHeight="3" pageOrder="overThenDown" orientation="portrait" r:id="rId12"/>
  <headerFooter alignWithMargins="0"/>
  <rowBreaks count="2" manualBreakCount="2">
    <brk id="67" max="11" man="1"/>
    <brk id="131" max="16383" man="1"/>
  </rowBreaks>
  <colBreaks count="1" manualBreakCount="1">
    <brk id="5"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25"/>
  <sheetViews>
    <sheetView defaultGridColor="0" topLeftCell="C55" colorId="22" zoomScale="85" zoomScaleNormal="85" workbookViewId="0">
      <selection activeCell="F86" sqref="F86"/>
    </sheetView>
  </sheetViews>
  <sheetFormatPr defaultColWidth="9.6640625" defaultRowHeight="15"/>
  <cols>
    <col min="1" max="1" width="4.6640625" customWidth="1"/>
    <col min="2" max="2" width="49" customWidth="1"/>
    <col min="3" max="3" width="4.6640625" customWidth="1"/>
    <col min="4" max="4" width="21.33203125" customWidth="1"/>
    <col min="5" max="6" width="16.6640625" customWidth="1"/>
  </cols>
  <sheetData>
    <row r="1" spans="1:6">
      <c r="A1" s="1085" t="s">
        <v>2036</v>
      </c>
      <c r="B1" s="1086"/>
      <c r="C1" s="1195" t="s">
        <v>1529</v>
      </c>
      <c r="D1" s="1086"/>
      <c r="E1" s="1196" t="s">
        <v>2038</v>
      </c>
      <c r="F1" s="1197" t="s">
        <v>2039</v>
      </c>
    </row>
    <row r="2" spans="1:6">
      <c r="A2" s="72" t="str">
        <f>'Data Sheet'!$C$25</f>
        <v>Central Hudson Gas &amp; Electric</v>
      </c>
      <c r="B2" s="1225"/>
      <c r="C2" s="107" t="s">
        <v>1297</v>
      </c>
      <c r="D2" s="107"/>
      <c r="E2" s="1200" t="s">
        <v>2041</v>
      </c>
      <c r="F2" s="1227"/>
    </row>
    <row r="3" spans="1:6" ht="15" customHeight="1" thickBot="1">
      <c r="A3" s="1228"/>
      <c r="B3" s="1229"/>
      <c r="C3" s="107" t="s">
        <v>1298</v>
      </c>
      <c r="D3" s="107"/>
      <c r="E3" s="1202" t="str">
        <f>'Data Sheet'!$C$40</f>
        <v>4/15/2015</v>
      </c>
      <c r="F3" s="1103" t="str">
        <f>'Data Sheet'!$C$38</f>
        <v>12/31/14</v>
      </c>
    </row>
    <row r="4" spans="1:6" ht="15" customHeight="1" thickBot="1">
      <c r="A4" s="710" t="s">
        <v>4402</v>
      </c>
      <c r="B4" s="711"/>
      <c r="C4" s="1203"/>
      <c r="D4" s="1203"/>
      <c r="E4" s="1203"/>
      <c r="F4" s="1204"/>
    </row>
    <row r="5" spans="1:6" ht="15.75">
      <c r="A5" s="142"/>
      <c r="B5" s="141"/>
      <c r="C5" s="1084"/>
      <c r="D5" s="1084"/>
      <c r="E5" s="1084"/>
      <c r="F5" s="1182"/>
    </row>
    <row r="6" spans="1:6">
      <c r="A6" s="1146" t="s">
        <v>4403</v>
      </c>
      <c r="B6" s="1083"/>
      <c r="C6" s="1083"/>
      <c r="D6" s="1083" t="s">
        <v>3092</v>
      </c>
      <c r="E6" s="1083"/>
      <c r="F6" s="1147"/>
    </row>
    <row r="7" spans="1:6">
      <c r="A7" s="1146" t="s">
        <v>3093</v>
      </c>
      <c r="B7" s="1083"/>
      <c r="C7" s="1083"/>
      <c r="D7" s="1083" t="s">
        <v>3094</v>
      </c>
      <c r="E7" s="1083"/>
      <c r="F7" s="1147"/>
    </row>
    <row r="8" spans="1:6">
      <c r="A8" s="1146" t="s">
        <v>3095</v>
      </c>
      <c r="B8" s="1083"/>
      <c r="C8" s="1083"/>
      <c r="D8" s="1083" t="s">
        <v>3096</v>
      </c>
      <c r="E8" s="1083"/>
      <c r="F8" s="1147"/>
    </row>
    <row r="9" spans="1:6">
      <c r="A9" s="1146" t="s">
        <v>3097</v>
      </c>
      <c r="B9" s="1083"/>
      <c r="C9" s="1083"/>
      <c r="D9" s="1083" t="s">
        <v>3098</v>
      </c>
      <c r="E9" s="1083"/>
      <c r="F9" s="1147"/>
    </row>
    <row r="10" spans="1:6" ht="15.75" thickBot="1">
      <c r="A10" s="1146"/>
      <c r="B10" s="1083"/>
      <c r="C10" s="1083"/>
      <c r="D10" s="1083"/>
      <c r="E10" s="1083"/>
      <c r="F10" s="1147"/>
    </row>
    <row r="11" spans="1:6">
      <c r="A11" s="1197"/>
      <c r="B11" s="1230"/>
      <c r="C11" s="1207"/>
      <c r="D11" s="1207"/>
      <c r="E11" s="1207" t="s">
        <v>3099</v>
      </c>
      <c r="F11" s="1207"/>
    </row>
    <row r="12" spans="1:6">
      <c r="A12" s="1210" t="s">
        <v>1964</v>
      </c>
      <c r="B12" s="1084" t="s">
        <v>4068</v>
      </c>
      <c r="C12" s="1145"/>
      <c r="D12" s="1096" t="s">
        <v>3100</v>
      </c>
      <c r="E12" s="1096" t="s">
        <v>3156</v>
      </c>
      <c r="F12" s="1096" t="s">
        <v>2657</v>
      </c>
    </row>
    <row r="13" spans="1:6">
      <c r="A13" s="1210" t="s">
        <v>1967</v>
      </c>
      <c r="B13" s="712"/>
      <c r="C13" s="1147"/>
      <c r="D13" s="1096" t="s">
        <v>1571</v>
      </c>
      <c r="E13" s="1096" t="s">
        <v>3157</v>
      </c>
      <c r="F13" s="1096"/>
    </row>
    <row r="14" spans="1:6" ht="15.75" thickBot="1">
      <c r="A14" s="1212"/>
      <c r="B14" s="1203" t="s">
        <v>3423</v>
      </c>
      <c r="C14" s="1214"/>
      <c r="D14" s="1213" t="s">
        <v>3424</v>
      </c>
      <c r="E14" s="1213" t="s">
        <v>3425</v>
      </c>
      <c r="F14" s="1213" t="s">
        <v>3426</v>
      </c>
    </row>
    <row r="15" spans="1:6">
      <c r="A15" s="1231">
        <v>1</v>
      </c>
      <c r="B15" s="1232" t="s">
        <v>3400</v>
      </c>
      <c r="C15" s="1161"/>
      <c r="D15" s="1233"/>
      <c r="E15" s="1234"/>
      <c r="F15" s="1235"/>
    </row>
    <row r="16" spans="1:6" ht="15.75" thickBot="1">
      <c r="A16" s="1231">
        <v>2</v>
      </c>
      <c r="B16" s="1098" t="s">
        <v>4099</v>
      </c>
      <c r="C16" s="1161"/>
      <c r="D16" s="1236"/>
      <c r="E16" s="1237"/>
      <c r="F16" s="1238"/>
    </row>
    <row r="17" spans="1:6">
      <c r="A17" s="1231">
        <v>3</v>
      </c>
      <c r="B17" s="1098" t="s">
        <v>3158</v>
      </c>
      <c r="C17" s="1161"/>
      <c r="D17" s="107">
        <v>173892</v>
      </c>
      <c r="E17" s="1233"/>
      <c r="F17" s="1238"/>
    </row>
    <row r="18" spans="1:6">
      <c r="A18" s="1231">
        <v>4</v>
      </c>
      <c r="B18" s="1098" t="s">
        <v>3159</v>
      </c>
      <c r="C18" s="1161"/>
      <c r="D18" s="107">
        <v>1556887</v>
      </c>
      <c r="E18" s="1233"/>
      <c r="F18" s="1238"/>
    </row>
    <row r="19" spans="1:6">
      <c r="A19" s="1231">
        <v>5</v>
      </c>
      <c r="B19" s="1098" t="s">
        <v>3160</v>
      </c>
      <c r="C19" s="1161"/>
      <c r="D19" s="107">
        <v>11553012</v>
      </c>
      <c r="E19" s="1233"/>
      <c r="F19" s="1238"/>
    </row>
    <row r="20" spans="1:6">
      <c r="A20" s="1231">
        <v>6</v>
      </c>
      <c r="B20" s="1098" t="s">
        <v>3161</v>
      </c>
      <c r="C20" s="1161"/>
      <c r="D20" s="107">
        <v>8541575</v>
      </c>
      <c r="E20" s="1233"/>
      <c r="F20" s="1238"/>
    </row>
    <row r="21" spans="1:6">
      <c r="A21" s="1231">
        <v>7</v>
      </c>
      <c r="B21" s="1098" t="s">
        <v>3162</v>
      </c>
      <c r="C21" s="1161"/>
      <c r="D21" s="107">
        <v>1232325</v>
      </c>
      <c r="E21" s="1233"/>
      <c r="F21" s="1238"/>
    </row>
    <row r="22" spans="1:6">
      <c r="A22" s="1231">
        <v>8</v>
      </c>
      <c r="B22" s="1098" t="s">
        <v>3163</v>
      </c>
      <c r="C22" s="1161"/>
      <c r="D22" s="107"/>
      <c r="E22" s="1233"/>
      <c r="F22" s="1238"/>
    </row>
    <row r="23" spans="1:6">
      <c r="A23" s="1231">
        <v>9</v>
      </c>
      <c r="B23" s="1098" t="s">
        <v>4102</v>
      </c>
      <c r="C23" s="1161"/>
      <c r="D23" s="107">
        <v>21157064</v>
      </c>
      <c r="E23" s="1233"/>
      <c r="F23" s="1238"/>
    </row>
    <row r="24" spans="1:6" ht="15.75" thickBot="1">
      <c r="A24" s="1231">
        <v>10</v>
      </c>
      <c r="B24" s="1098" t="s">
        <v>1206</v>
      </c>
      <c r="C24" s="1161"/>
      <c r="D24" s="1277">
        <f>SUM(D17:D23)</f>
        <v>44214755</v>
      </c>
      <c r="E24" s="1233"/>
      <c r="F24" s="1238"/>
    </row>
    <row r="25" spans="1:6" ht="15.75" thickBot="1">
      <c r="A25" s="1231">
        <v>11</v>
      </c>
      <c r="B25" s="1098" t="s">
        <v>4091</v>
      </c>
      <c r="C25" s="1161"/>
      <c r="D25" s="1239"/>
      <c r="E25" s="1237"/>
      <c r="F25" s="1238"/>
    </row>
    <row r="26" spans="1:6">
      <c r="A26" s="1231">
        <v>12</v>
      </c>
      <c r="B26" s="1098" t="s">
        <v>3158</v>
      </c>
      <c r="C26" s="1161"/>
      <c r="D26" s="107">
        <v>1987587</v>
      </c>
      <c r="E26" s="1233"/>
      <c r="F26" s="1238"/>
    </row>
    <row r="27" spans="1:6">
      <c r="A27" s="1231">
        <v>13</v>
      </c>
      <c r="B27" s="1098" t="s">
        <v>3159</v>
      </c>
      <c r="C27" s="1161"/>
      <c r="D27" s="107">
        <v>1218815</v>
      </c>
      <c r="E27" s="1233"/>
      <c r="F27" s="1238"/>
    </row>
    <row r="28" spans="1:6">
      <c r="A28" s="1231">
        <v>14</v>
      </c>
      <c r="B28" s="1098" t="s">
        <v>3160</v>
      </c>
      <c r="C28" s="1161"/>
      <c r="D28" s="107">
        <v>8318385</v>
      </c>
      <c r="E28" s="1233"/>
      <c r="F28" s="1238"/>
    </row>
    <row r="29" spans="1:6">
      <c r="A29" s="1231">
        <v>15</v>
      </c>
      <c r="B29" s="1098" t="s">
        <v>4102</v>
      </c>
      <c r="C29" s="1161"/>
      <c r="D29" s="107">
        <v>538848</v>
      </c>
      <c r="E29" s="1233"/>
      <c r="F29" s="1238"/>
    </row>
    <row r="30" spans="1:6" ht="15.75" thickBot="1">
      <c r="A30" s="1231">
        <v>16</v>
      </c>
      <c r="B30" s="1098" t="s">
        <v>1207</v>
      </c>
      <c r="C30" s="1161"/>
      <c r="D30" s="1277">
        <f>SUM(D26:D29)</f>
        <v>12063635</v>
      </c>
      <c r="E30" s="1233"/>
      <c r="F30" s="1238"/>
    </row>
    <row r="31" spans="1:6" ht="15.75" thickBot="1">
      <c r="A31" s="1231">
        <v>17</v>
      </c>
      <c r="B31" s="1098" t="s">
        <v>1208</v>
      </c>
      <c r="C31" s="1161"/>
      <c r="D31" s="1239"/>
      <c r="E31" s="1237"/>
      <c r="F31" s="1238"/>
    </row>
    <row r="32" spans="1:6">
      <c r="A32" s="1231">
        <v>18</v>
      </c>
      <c r="B32" s="1098" t="s">
        <v>1209</v>
      </c>
      <c r="C32" s="1161"/>
      <c r="D32" s="1277">
        <f>D17+D26</f>
        <v>2161479</v>
      </c>
      <c r="E32" s="1233"/>
      <c r="F32" s="1238"/>
    </row>
    <row r="33" spans="1:6">
      <c r="A33" s="1231">
        <v>19</v>
      </c>
      <c r="B33" s="1098" t="s">
        <v>1210</v>
      </c>
      <c r="C33" s="1161"/>
      <c r="D33" s="1277">
        <f>D18+D27</f>
        <v>2775702</v>
      </c>
      <c r="E33" s="1233"/>
      <c r="F33" s="1238"/>
    </row>
    <row r="34" spans="1:6">
      <c r="A34" s="1231">
        <v>20</v>
      </c>
      <c r="B34" s="1098" t="s">
        <v>2468</v>
      </c>
      <c r="C34" s="1161"/>
      <c r="D34" s="1277">
        <f>D19+D28</f>
        <v>19871397</v>
      </c>
      <c r="E34" s="1233"/>
      <c r="F34" s="1238"/>
    </row>
    <row r="35" spans="1:6">
      <c r="A35" s="1231">
        <v>21</v>
      </c>
      <c r="B35" s="1098" t="s">
        <v>2469</v>
      </c>
      <c r="C35" s="1161"/>
      <c r="D35" s="1277">
        <f>D20</f>
        <v>8541575</v>
      </c>
      <c r="E35" s="1233"/>
      <c r="F35" s="1238"/>
    </row>
    <row r="36" spans="1:6">
      <c r="A36" s="1231">
        <v>22</v>
      </c>
      <c r="B36" s="1098" t="s">
        <v>2470</v>
      </c>
      <c r="C36" s="1161"/>
      <c r="D36" s="1277">
        <f>D21</f>
        <v>1232325</v>
      </c>
      <c r="E36" s="1233"/>
      <c r="F36" s="1238"/>
    </row>
    <row r="37" spans="1:6">
      <c r="A37" s="1231">
        <v>23</v>
      </c>
      <c r="B37" s="1098" t="s">
        <v>2471</v>
      </c>
      <c r="C37" s="1161"/>
      <c r="D37" s="1277">
        <f>D22</f>
        <v>0</v>
      </c>
      <c r="E37" s="1233"/>
      <c r="F37" s="1238"/>
    </row>
    <row r="38" spans="1:6" ht="15.75" thickBot="1">
      <c r="A38" s="1231">
        <v>24</v>
      </c>
      <c r="B38" s="1098" t="s">
        <v>2472</v>
      </c>
      <c r="C38" s="1161"/>
      <c r="D38" s="1277">
        <f>D23+D29</f>
        <v>21695912</v>
      </c>
      <c r="E38" s="1236"/>
      <c r="F38" s="1240"/>
    </row>
    <row r="39" spans="1:6" ht="15.75" thickBot="1">
      <c r="A39" s="1231">
        <v>25</v>
      </c>
      <c r="B39" s="1098" t="s">
        <v>2473</v>
      </c>
      <c r="C39" s="1161"/>
      <c r="D39" s="1277">
        <f>SUM(D32:D38)</f>
        <v>56278390</v>
      </c>
      <c r="E39" s="1655">
        <v>2193876</v>
      </c>
      <c r="F39" s="1277">
        <f>D39+E39</f>
        <v>58472266</v>
      </c>
    </row>
    <row r="40" spans="1:6">
      <c r="A40" s="1231">
        <v>26</v>
      </c>
      <c r="B40" s="1232" t="s">
        <v>3401</v>
      </c>
      <c r="C40" s="1161"/>
      <c r="D40" s="1234"/>
      <c r="E40" s="1659"/>
      <c r="F40" s="1660"/>
    </row>
    <row r="41" spans="1:6" ht="15.75" thickBot="1">
      <c r="A41" s="1231">
        <v>27</v>
      </c>
      <c r="B41" s="1098" t="s">
        <v>4099</v>
      </c>
      <c r="C41" s="1161"/>
      <c r="D41" s="1241"/>
      <c r="E41" s="1237"/>
      <c r="F41" s="1238"/>
    </row>
    <row r="42" spans="1:6">
      <c r="A42" s="1231">
        <v>28</v>
      </c>
      <c r="B42" s="1098" t="s">
        <v>2474</v>
      </c>
      <c r="C42" s="1161"/>
      <c r="D42" s="107">
        <v>0</v>
      </c>
      <c r="E42" s="1233"/>
      <c r="F42" s="1238"/>
    </row>
    <row r="43" spans="1:6">
      <c r="A43" s="1231">
        <v>29</v>
      </c>
      <c r="B43" s="1098" t="s">
        <v>2475</v>
      </c>
      <c r="C43" s="1161"/>
      <c r="D43" s="107"/>
      <c r="E43" s="1233"/>
      <c r="F43" s="1238"/>
    </row>
    <row r="44" spans="1:6">
      <c r="A44" s="1231">
        <v>30</v>
      </c>
      <c r="B44" s="1098" t="s">
        <v>2476</v>
      </c>
      <c r="C44" s="1161"/>
      <c r="D44" s="107">
        <v>282195</v>
      </c>
      <c r="E44" s="1233"/>
      <c r="F44" s="1238"/>
    </row>
    <row r="45" spans="1:6">
      <c r="A45" s="1231">
        <v>31</v>
      </c>
      <c r="B45" s="1098" t="s">
        <v>2477</v>
      </c>
      <c r="C45" s="1161"/>
      <c r="D45" s="107"/>
      <c r="E45" s="1233"/>
      <c r="F45" s="1238"/>
    </row>
    <row r="46" spans="1:6">
      <c r="A46" s="1231">
        <v>32</v>
      </c>
      <c r="B46" s="1098" t="s">
        <v>3159</v>
      </c>
      <c r="C46" s="1161"/>
      <c r="D46" s="107">
        <v>740518</v>
      </c>
      <c r="E46" s="1233"/>
      <c r="F46" s="1238"/>
    </row>
    <row r="47" spans="1:6">
      <c r="A47" s="1231">
        <v>33</v>
      </c>
      <c r="B47" s="1098" t="s">
        <v>3160</v>
      </c>
      <c r="C47" s="1161"/>
      <c r="D47" s="107">
        <v>3514934</v>
      </c>
      <c r="E47" s="1233"/>
      <c r="F47" s="1238"/>
    </row>
    <row r="48" spans="1:6">
      <c r="A48" s="1231">
        <v>34</v>
      </c>
      <c r="B48" s="1098" t="s">
        <v>3161</v>
      </c>
      <c r="C48" s="1161"/>
      <c r="D48" s="107">
        <v>1472553</v>
      </c>
      <c r="E48" s="1233"/>
      <c r="F48" s="1238"/>
    </row>
    <row r="49" spans="1:6">
      <c r="A49" s="1231">
        <v>35</v>
      </c>
      <c r="B49" s="1098" t="s">
        <v>3162</v>
      </c>
      <c r="C49" s="1161"/>
      <c r="D49" s="107">
        <v>704724</v>
      </c>
      <c r="E49" s="1233"/>
      <c r="F49" s="1238"/>
    </row>
    <row r="50" spans="1:6">
      <c r="A50" s="1231">
        <v>36</v>
      </c>
      <c r="B50" s="1098" t="s">
        <v>3163</v>
      </c>
      <c r="C50" s="1161"/>
      <c r="D50" s="107"/>
      <c r="E50" s="1233"/>
      <c r="F50" s="1238"/>
    </row>
    <row r="51" spans="1:6">
      <c r="A51" s="1231">
        <v>37</v>
      </c>
      <c r="B51" s="1098" t="s">
        <v>4102</v>
      </c>
      <c r="C51" s="1161"/>
      <c r="D51" s="107">
        <v>4244691</v>
      </c>
      <c r="E51" s="1233"/>
      <c r="F51" s="1238"/>
    </row>
    <row r="52" spans="1:6" ht="15.75" thickBot="1">
      <c r="A52" s="1231">
        <v>38</v>
      </c>
      <c r="B52" s="1098" t="s">
        <v>2478</v>
      </c>
      <c r="C52" s="1161"/>
      <c r="D52" s="1277">
        <f>SUM(D42:D51)</f>
        <v>10959615</v>
      </c>
      <c r="E52" s="1233"/>
      <c r="F52" s="1238"/>
    </row>
    <row r="53" spans="1:6" ht="15.75" thickBot="1">
      <c r="A53" s="1231">
        <v>39</v>
      </c>
      <c r="B53" s="1098" t="s">
        <v>4091</v>
      </c>
      <c r="C53" s="1161"/>
      <c r="D53" s="1239"/>
      <c r="E53" s="1237"/>
      <c r="F53" s="1238"/>
    </row>
    <row r="54" spans="1:6">
      <c r="A54" s="1231">
        <v>40</v>
      </c>
      <c r="B54" s="1098" t="s">
        <v>2474</v>
      </c>
      <c r="C54" s="1161"/>
      <c r="D54" s="107">
        <v>0</v>
      </c>
      <c r="E54" s="1233"/>
      <c r="F54" s="1238"/>
    </row>
    <row r="55" spans="1:6">
      <c r="A55" s="1231">
        <v>41</v>
      </c>
      <c r="B55" s="1098" t="s">
        <v>2479</v>
      </c>
      <c r="C55" s="1161"/>
      <c r="D55" s="107"/>
      <c r="E55" s="1233"/>
      <c r="F55" s="1238"/>
    </row>
    <row r="56" spans="1:6">
      <c r="A56" s="1231">
        <v>42</v>
      </c>
      <c r="B56" s="1098" t="s">
        <v>2476</v>
      </c>
      <c r="C56" s="1161"/>
      <c r="D56" s="107"/>
      <c r="E56" s="1233"/>
      <c r="F56" s="1238"/>
    </row>
    <row r="57" spans="1:6">
      <c r="A57" s="1231">
        <v>43</v>
      </c>
      <c r="B57" s="1098" t="s">
        <v>2477</v>
      </c>
      <c r="C57" s="1161"/>
      <c r="D57" s="107"/>
      <c r="E57" s="1233"/>
      <c r="F57" s="1238"/>
    </row>
    <row r="58" spans="1:6">
      <c r="A58" s="1231">
        <v>44</v>
      </c>
      <c r="B58" s="1098" t="s">
        <v>3159</v>
      </c>
      <c r="C58" s="1161"/>
      <c r="D58" s="107">
        <v>234644</v>
      </c>
      <c r="E58" s="1233"/>
      <c r="F58" s="1238"/>
    </row>
    <row r="59" spans="1:6">
      <c r="A59" s="1231">
        <v>45</v>
      </c>
      <c r="B59" s="1098" t="s">
        <v>3160</v>
      </c>
      <c r="C59" s="1161"/>
      <c r="D59" s="107">
        <v>2996934</v>
      </c>
      <c r="E59" s="1233"/>
      <c r="F59" s="1238"/>
    </row>
    <row r="60" spans="1:6">
      <c r="A60" s="1231">
        <v>46</v>
      </c>
      <c r="B60" s="1098" t="s">
        <v>4102</v>
      </c>
      <c r="C60" s="1161"/>
      <c r="D60" s="107">
        <v>73396</v>
      </c>
      <c r="E60" s="1233"/>
      <c r="F60" s="1238"/>
    </row>
    <row r="61" spans="1:6" ht="15.75" thickBot="1">
      <c r="A61" s="1212">
        <v>47</v>
      </c>
      <c r="B61" s="1136" t="s">
        <v>2461</v>
      </c>
      <c r="C61" s="1170"/>
      <c r="D61" s="1300">
        <f>SUM(D54:D60)</f>
        <v>3304974</v>
      </c>
      <c r="E61" s="1236"/>
      <c r="F61" s="1240"/>
    </row>
    <row r="62" spans="1:6" ht="15.75">
      <c r="A62" s="150" t="s">
        <v>669</v>
      </c>
    </row>
    <row r="63" spans="1:6" ht="15.75" thickBot="1">
      <c r="A63" s="1084" t="s">
        <v>2462</v>
      </c>
      <c r="B63" s="1084"/>
      <c r="C63" s="1084"/>
      <c r="D63" s="1084"/>
      <c r="E63" s="1084"/>
      <c r="F63" s="1084"/>
    </row>
    <row r="64" spans="1:6">
      <c r="A64" s="1085" t="s">
        <v>2036</v>
      </c>
      <c r="B64" s="1086"/>
      <c r="C64" s="1195" t="s">
        <v>1529</v>
      </c>
      <c r="D64" s="1086"/>
      <c r="E64" s="1196" t="s">
        <v>2038</v>
      </c>
      <c r="F64" s="1197" t="s">
        <v>2039</v>
      </c>
    </row>
    <row r="65" spans="1:6">
      <c r="A65" s="72" t="str">
        <f>'Data Sheet'!$C$25</f>
        <v>Central Hudson Gas &amp; Electric</v>
      </c>
      <c r="B65" s="1083"/>
      <c r="C65" s="1146" t="s">
        <v>1297</v>
      </c>
      <c r="D65" s="1083"/>
      <c r="E65" s="1200" t="s">
        <v>2041</v>
      </c>
      <c r="F65" s="1201"/>
    </row>
    <row r="66" spans="1:6" ht="15.75" thickBot="1">
      <c r="A66" s="1169"/>
      <c r="B66" s="1136"/>
      <c r="C66" s="1169" t="s">
        <v>1298</v>
      </c>
      <c r="D66" s="1136"/>
      <c r="E66" s="1202" t="str">
        <f>'Data Sheet'!$C$40</f>
        <v>4/15/2015</v>
      </c>
      <c r="F66" s="1103" t="str">
        <f>'Data Sheet'!$C$38</f>
        <v>12/31/14</v>
      </c>
    </row>
    <row r="67" spans="1:6" ht="16.5" thickBot="1">
      <c r="A67" s="705" t="s">
        <v>2463</v>
      </c>
      <c r="B67" s="706"/>
      <c r="C67" s="1203"/>
      <c r="D67" s="1203"/>
      <c r="E67" s="1203"/>
      <c r="F67" s="1204"/>
    </row>
    <row r="68" spans="1:6">
      <c r="A68" s="1197"/>
      <c r="B68" s="1230"/>
      <c r="C68" s="1207"/>
      <c r="D68" s="1207"/>
      <c r="E68" s="1207" t="s">
        <v>3099</v>
      </c>
      <c r="F68" s="1207"/>
    </row>
    <row r="69" spans="1:6">
      <c r="A69" s="1210" t="s">
        <v>1964</v>
      </c>
      <c r="B69" s="1084" t="s">
        <v>4068</v>
      </c>
      <c r="C69" s="1145"/>
      <c r="D69" s="1096" t="s">
        <v>3100</v>
      </c>
      <c r="E69" s="1096" t="s">
        <v>3156</v>
      </c>
      <c r="F69" s="1096" t="s">
        <v>2657</v>
      </c>
    </row>
    <row r="70" spans="1:6">
      <c r="A70" s="1210" t="s">
        <v>1967</v>
      </c>
      <c r="B70" s="713"/>
      <c r="C70" s="1147"/>
      <c r="D70" s="1096" t="s">
        <v>1571</v>
      </c>
      <c r="E70" s="1096" t="s">
        <v>3157</v>
      </c>
      <c r="F70" s="1096"/>
    </row>
    <row r="71" spans="1:6" ht="15.75" thickBot="1">
      <c r="A71" s="1212"/>
      <c r="B71" s="1203" t="s">
        <v>3423</v>
      </c>
      <c r="C71" s="1214"/>
      <c r="D71" s="1213" t="s">
        <v>3424</v>
      </c>
      <c r="E71" s="1213" t="s">
        <v>3425</v>
      </c>
      <c r="F71" s="1213" t="s">
        <v>3426</v>
      </c>
    </row>
    <row r="72" spans="1:6">
      <c r="A72" s="1231"/>
      <c r="B72" s="1232" t="s">
        <v>2464</v>
      </c>
      <c r="C72" s="1161"/>
      <c r="D72" s="1242"/>
      <c r="E72" s="1234"/>
      <c r="F72" s="1235"/>
    </row>
    <row r="73" spans="1:6" ht="15.75" thickBot="1">
      <c r="A73" s="1231">
        <v>48</v>
      </c>
      <c r="B73" s="1098" t="s">
        <v>1208</v>
      </c>
      <c r="C73" s="1161"/>
      <c r="D73" s="1236"/>
      <c r="E73" s="1237"/>
      <c r="F73" s="1238"/>
    </row>
    <row r="74" spans="1:6">
      <c r="A74" s="1231">
        <v>49</v>
      </c>
      <c r="B74" s="1098" t="s">
        <v>2465</v>
      </c>
      <c r="C74" s="1161"/>
      <c r="D74" s="1277">
        <f>D42+D54</f>
        <v>0</v>
      </c>
      <c r="E74" s="1233"/>
      <c r="F74" s="1238"/>
    </row>
    <row r="75" spans="1:6">
      <c r="A75" s="1210">
        <v>50</v>
      </c>
      <c r="B75" s="1083" t="s">
        <v>2466</v>
      </c>
      <c r="C75" s="1147"/>
      <c r="D75" s="1219"/>
      <c r="E75" s="1233"/>
      <c r="F75" s="1238"/>
    </row>
    <row r="76" spans="1:6">
      <c r="A76" s="1231"/>
      <c r="B76" s="1098" t="s">
        <v>2467</v>
      </c>
      <c r="C76" s="1161"/>
      <c r="D76" s="1277">
        <f>D43+D55</f>
        <v>0</v>
      </c>
      <c r="E76" s="1233"/>
      <c r="F76" s="1238"/>
    </row>
    <row r="77" spans="1:6">
      <c r="A77" s="1231">
        <v>51</v>
      </c>
      <c r="B77" s="1098" t="s">
        <v>2437</v>
      </c>
      <c r="C77" s="1161"/>
      <c r="D77" s="1277">
        <f>D44+D56</f>
        <v>282195</v>
      </c>
      <c r="E77" s="1233"/>
      <c r="F77" s="1238"/>
    </row>
    <row r="78" spans="1:6">
      <c r="A78" s="1210">
        <v>52</v>
      </c>
      <c r="B78" s="1083" t="s">
        <v>2477</v>
      </c>
      <c r="C78" s="1147"/>
      <c r="D78" s="1219"/>
      <c r="E78" s="1233"/>
      <c r="F78" s="1238"/>
    </row>
    <row r="79" spans="1:6">
      <c r="A79" s="1231"/>
      <c r="B79" s="1098" t="s">
        <v>2438</v>
      </c>
      <c r="C79" s="1161"/>
      <c r="D79" s="1277">
        <f>D45+D57</f>
        <v>0</v>
      </c>
      <c r="E79" s="1233"/>
      <c r="F79" s="1238"/>
    </row>
    <row r="80" spans="1:6">
      <c r="A80" s="1231">
        <v>53</v>
      </c>
      <c r="B80" s="1098" t="s">
        <v>2439</v>
      </c>
      <c r="C80" s="1161"/>
      <c r="D80" s="1277">
        <f>D46+D58</f>
        <v>975162</v>
      </c>
      <c r="E80" s="1233"/>
      <c r="F80" s="1238"/>
    </row>
    <row r="81" spans="1:6">
      <c r="A81" s="1231">
        <v>54</v>
      </c>
      <c r="B81" s="1098" t="s">
        <v>2440</v>
      </c>
      <c r="C81" s="1161"/>
      <c r="D81" s="1277">
        <f>D47+D59</f>
        <v>6511868</v>
      </c>
      <c r="E81" s="1233"/>
      <c r="F81" s="1238"/>
    </row>
    <row r="82" spans="1:6">
      <c r="A82" s="1231">
        <v>55</v>
      </c>
      <c r="B82" s="1098" t="s">
        <v>2441</v>
      </c>
      <c r="C82" s="1161"/>
      <c r="D82" s="1277">
        <f>D48</f>
        <v>1472553</v>
      </c>
      <c r="E82" s="1233"/>
      <c r="F82" s="1238"/>
    </row>
    <row r="83" spans="1:6">
      <c r="A83" s="1231">
        <v>56</v>
      </c>
      <c r="B83" s="1098" t="s">
        <v>2442</v>
      </c>
      <c r="C83" s="1161"/>
      <c r="D83" s="1277">
        <f>D49</f>
        <v>704724</v>
      </c>
      <c r="E83" s="1233"/>
      <c r="F83" s="1238"/>
    </row>
    <row r="84" spans="1:6">
      <c r="A84" s="1231">
        <v>57</v>
      </c>
      <c r="B84" s="1098" t="s">
        <v>2443</v>
      </c>
      <c r="C84" s="1161"/>
      <c r="D84" s="1277">
        <f>D50</f>
        <v>0</v>
      </c>
      <c r="E84" s="1233"/>
      <c r="F84" s="1238"/>
    </row>
    <row r="85" spans="1:6" ht="15.75" thickBot="1">
      <c r="A85" s="1231">
        <v>58</v>
      </c>
      <c r="B85" s="1098" t="s">
        <v>2444</v>
      </c>
      <c r="C85" s="1161"/>
      <c r="D85" s="1277">
        <f>D51+D60</f>
        <v>4318087</v>
      </c>
      <c r="E85" s="1236"/>
      <c r="F85" s="1240"/>
    </row>
    <row r="86" spans="1:6">
      <c r="A86" s="1231">
        <v>59</v>
      </c>
      <c r="B86" s="1098" t="s">
        <v>2445</v>
      </c>
      <c r="C86" s="1161"/>
      <c r="D86" s="1277">
        <f>SUM(D74:D85)</f>
        <v>14264589</v>
      </c>
      <c r="E86" s="107">
        <v>598268</v>
      </c>
      <c r="F86" s="1277">
        <f>D86+E86</f>
        <v>14862857</v>
      </c>
    </row>
    <row r="87" spans="1:6">
      <c r="A87" s="1231">
        <v>60</v>
      </c>
      <c r="B87" s="1232" t="s">
        <v>2446</v>
      </c>
      <c r="C87" s="1161"/>
      <c r="D87" s="1277"/>
      <c r="E87" s="1277"/>
      <c r="F87" s="1277">
        <f>D87+E87</f>
        <v>0</v>
      </c>
    </row>
    <row r="88" spans="1:6">
      <c r="A88" s="1231">
        <v>61</v>
      </c>
      <c r="B88" s="1098" t="s">
        <v>2447</v>
      </c>
      <c r="C88" s="1161"/>
      <c r="D88" s="1655"/>
      <c r="E88" s="1655"/>
      <c r="F88" s="1277">
        <f>D88+E88</f>
        <v>0</v>
      </c>
    </row>
    <row r="89" spans="1:6" ht="15.75" thickBot="1">
      <c r="A89" s="1231">
        <v>62</v>
      </c>
      <c r="B89" s="1098" t="s">
        <v>2448</v>
      </c>
      <c r="C89" s="1161"/>
      <c r="D89" s="1277">
        <f>D39+D86+D88</f>
        <v>70542979</v>
      </c>
      <c r="E89" s="1277">
        <f>E39+E86+E88</f>
        <v>2792144</v>
      </c>
      <c r="F89" s="1277">
        <f>F39+F86+F88</f>
        <v>73335123</v>
      </c>
    </row>
    <row r="90" spans="1:6">
      <c r="A90" s="1231">
        <v>63</v>
      </c>
      <c r="B90" s="1232" t="s">
        <v>2449</v>
      </c>
      <c r="C90" s="1161"/>
      <c r="D90" s="1242"/>
      <c r="E90" s="1234"/>
      <c r="F90" s="1235"/>
    </row>
    <row r="91" spans="1:6" ht="15.75" thickBot="1">
      <c r="A91" s="1231">
        <v>64</v>
      </c>
      <c r="B91" s="1098" t="s">
        <v>2450</v>
      </c>
      <c r="C91" s="1161"/>
      <c r="D91" s="1236"/>
      <c r="E91" s="1241"/>
      <c r="F91" s="1240"/>
    </row>
    <row r="92" spans="1:6">
      <c r="A92" s="1231">
        <v>65</v>
      </c>
      <c r="B92" s="1098" t="s">
        <v>2451</v>
      </c>
      <c r="C92" s="1161"/>
      <c r="D92" s="107">
        <v>13651249</v>
      </c>
      <c r="E92" s="107">
        <v>1043935</v>
      </c>
      <c r="F92" s="1277">
        <f>D92+E92</f>
        <v>14695184</v>
      </c>
    </row>
    <row r="93" spans="1:6">
      <c r="A93" s="1231">
        <v>66</v>
      </c>
      <c r="B93" s="1098" t="s">
        <v>2452</v>
      </c>
      <c r="C93" s="1161"/>
      <c r="D93" s="107">
        <v>4012593</v>
      </c>
      <c r="E93" s="107">
        <v>191823</v>
      </c>
      <c r="F93" s="1277">
        <f>D93+E93</f>
        <v>4204416</v>
      </c>
    </row>
    <row r="94" spans="1:6">
      <c r="A94" s="1231">
        <v>67</v>
      </c>
      <c r="B94" s="1098" t="s">
        <v>2453</v>
      </c>
      <c r="C94" s="1161"/>
      <c r="D94" s="107">
        <f>1284336+5043043</f>
        <v>6327379</v>
      </c>
      <c r="E94" s="107">
        <f>5123+112372-1</f>
        <v>117494</v>
      </c>
      <c r="F94" s="1277">
        <f>D94+E94</f>
        <v>6444873</v>
      </c>
    </row>
    <row r="95" spans="1:6" ht="15.75" thickBot="1">
      <c r="A95" s="1231">
        <v>68</v>
      </c>
      <c r="B95" s="1098" t="s">
        <v>2454</v>
      </c>
      <c r="C95" s="1161"/>
      <c r="D95" s="1277">
        <f>SUM(D92:D94)</f>
        <v>23991221</v>
      </c>
      <c r="E95" s="1277">
        <f>SUM(E92:E94)</f>
        <v>1353252</v>
      </c>
      <c r="F95" s="1277">
        <f>SUM(F92:F94)</f>
        <v>25344473</v>
      </c>
    </row>
    <row r="96" spans="1:6" ht="15.75" thickBot="1">
      <c r="A96" s="1231">
        <v>69</v>
      </c>
      <c r="B96" s="1098" t="s">
        <v>2455</v>
      </c>
      <c r="C96" s="1161"/>
      <c r="D96" s="1656"/>
      <c r="E96" s="1239"/>
      <c r="F96" s="1243"/>
    </row>
    <row r="97" spans="1:6">
      <c r="A97" s="1231">
        <v>70</v>
      </c>
      <c r="B97" s="1098" t="s">
        <v>2451</v>
      </c>
      <c r="C97" s="1161"/>
      <c r="D97" s="107">
        <v>1895971</v>
      </c>
      <c r="E97" s="107">
        <v>1543</v>
      </c>
      <c r="F97" s="1277">
        <f>D97+E97</f>
        <v>1897514</v>
      </c>
    </row>
    <row r="98" spans="1:6">
      <c r="A98" s="1231">
        <v>71</v>
      </c>
      <c r="B98" s="1098" t="s">
        <v>2452</v>
      </c>
      <c r="C98" s="1161"/>
      <c r="D98" s="107">
        <v>131487</v>
      </c>
      <c r="E98" s="107">
        <v>165</v>
      </c>
      <c r="F98" s="1277">
        <f>D98+E98</f>
        <v>131652</v>
      </c>
    </row>
    <row r="99" spans="1:6">
      <c r="A99" s="1231">
        <v>72</v>
      </c>
      <c r="B99" s="1098" t="s">
        <v>2453</v>
      </c>
      <c r="C99" s="1161"/>
      <c r="D99" s="107">
        <v>7567</v>
      </c>
      <c r="E99" s="1655"/>
      <c r="F99" s="1277">
        <f>D99+E99</f>
        <v>7567</v>
      </c>
    </row>
    <row r="100" spans="1:6">
      <c r="A100" s="1231">
        <v>73</v>
      </c>
      <c r="B100" s="1098" t="s">
        <v>3164</v>
      </c>
      <c r="C100" s="1161"/>
      <c r="D100" s="1277">
        <f>SUM(D97:D99)</f>
        <v>2035025</v>
      </c>
      <c r="E100" s="1277">
        <f>SUM(E97:E99)</f>
        <v>1708</v>
      </c>
      <c r="F100" s="1277">
        <f>SUM(F97:F99)</f>
        <v>2036733</v>
      </c>
    </row>
    <row r="101" spans="1:6">
      <c r="A101" s="1210">
        <v>74</v>
      </c>
      <c r="B101" s="1083" t="s">
        <v>3165</v>
      </c>
      <c r="C101" s="1147"/>
      <c r="D101" s="1219"/>
      <c r="E101" s="1219"/>
      <c r="F101" s="1219"/>
    </row>
    <row r="102" spans="1:6">
      <c r="A102" s="1210">
        <v>75</v>
      </c>
      <c r="B102" s="1225"/>
      <c r="C102" s="1244"/>
      <c r="D102" s="1657"/>
      <c r="E102" s="1657"/>
      <c r="F102" s="1219">
        <f t="shared" ref="F102:F121" si="0">D102+E102</f>
        <v>0</v>
      </c>
    </row>
    <row r="103" spans="1:6">
      <c r="A103" s="1210">
        <v>76</v>
      </c>
      <c r="B103" s="1225"/>
      <c r="C103" s="1244"/>
      <c r="D103" s="100"/>
      <c r="E103" s="1657"/>
      <c r="F103" s="1219">
        <f t="shared" si="0"/>
        <v>0</v>
      </c>
    </row>
    <row r="104" spans="1:6">
      <c r="A104" s="1210">
        <v>77</v>
      </c>
      <c r="B104" s="1225" t="s">
        <v>5382</v>
      </c>
      <c r="C104" s="1244"/>
      <c r="D104" s="100">
        <f>3816+1447876+178924+59223+2921906-11253</f>
        <v>4600492</v>
      </c>
      <c r="E104" s="100">
        <v>15892</v>
      </c>
      <c r="F104" s="1219">
        <f t="shared" si="0"/>
        <v>4616384</v>
      </c>
    </row>
    <row r="105" spans="1:6">
      <c r="A105" s="1210">
        <v>78</v>
      </c>
      <c r="B105" s="1225"/>
      <c r="C105" s="1244"/>
      <c r="D105" s="100"/>
      <c r="E105" s="1657"/>
      <c r="F105" s="1219">
        <f t="shared" si="0"/>
        <v>0</v>
      </c>
    </row>
    <row r="106" spans="1:6">
      <c r="A106" s="1210">
        <v>79</v>
      </c>
      <c r="B106" s="1225" t="s">
        <v>5383</v>
      </c>
      <c r="C106" s="1244"/>
      <c r="D106" s="100">
        <f>918625-390956</f>
        <v>527669</v>
      </c>
      <c r="E106" s="1657"/>
      <c r="F106" s="1219">
        <f t="shared" si="0"/>
        <v>527669</v>
      </c>
    </row>
    <row r="107" spans="1:6">
      <c r="A107" s="1210">
        <v>80</v>
      </c>
      <c r="B107" s="1225" t="s">
        <v>5384</v>
      </c>
      <c r="C107" s="1244"/>
      <c r="D107" s="100">
        <f>30229+10405</f>
        <v>40634</v>
      </c>
      <c r="E107" s="1657"/>
      <c r="F107" s="1219">
        <f t="shared" si="0"/>
        <v>40634</v>
      </c>
    </row>
    <row r="108" spans="1:6">
      <c r="A108" s="1210">
        <v>81</v>
      </c>
      <c r="B108" s="1225" t="s">
        <v>5385</v>
      </c>
      <c r="C108" s="1244"/>
      <c r="D108" s="100">
        <f>8437-622700+659+2361</f>
        <v>-611243</v>
      </c>
      <c r="E108" s="1657"/>
      <c r="F108" s="1219">
        <f t="shared" si="0"/>
        <v>-611243</v>
      </c>
    </row>
    <row r="109" spans="1:6">
      <c r="A109" s="1210">
        <v>82</v>
      </c>
      <c r="B109" s="1225"/>
      <c r="C109" s="1244"/>
      <c r="D109" s="1657"/>
      <c r="E109" s="1657"/>
      <c r="F109" s="1219">
        <f t="shared" si="0"/>
        <v>0</v>
      </c>
    </row>
    <row r="110" spans="1:6">
      <c r="A110" s="1210">
        <v>83</v>
      </c>
      <c r="B110" s="1225"/>
      <c r="C110" s="1244"/>
      <c r="D110" s="1657"/>
      <c r="E110" s="1657"/>
      <c r="F110" s="1219">
        <f t="shared" si="0"/>
        <v>0</v>
      </c>
    </row>
    <row r="111" spans="1:6">
      <c r="A111" s="1210">
        <v>84</v>
      </c>
      <c r="B111" s="1225"/>
      <c r="C111" s="1244"/>
      <c r="D111" s="1657"/>
      <c r="E111" s="1657"/>
      <c r="F111" s="1219">
        <f t="shared" si="0"/>
        <v>0</v>
      </c>
    </row>
    <row r="112" spans="1:6">
      <c r="A112" s="1210">
        <v>85</v>
      </c>
      <c r="B112" s="1225"/>
      <c r="C112" s="1244"/>
      <c r="D112" s="1657"/>
      <c r="E112" s="1657"/>
      <c r="F112" s="1219">
        <f t="shared" si="0"/>
        <v>0</v>
      </c>
    </row>
    <row r="113" spans="1:6">
      <c r="A113" s="1210">
        <v>86</v>
      </c>
      <c r="B113" s="1225"/>
      <c r="C113" s="1244"/>
      <c r="D113" s="1657"/>
      <c r="E113" s="1657"/>
      <c r="F113" s="1219">
        <f t="shared" si="0"/>
        <v>0</v>
      </c>
    </row>
    <row r="114" spans="1:6">
      <c r="A114" s="1210">
        <v>87</v>
      </c>
      <c r="B114" s="1225"/>
      <c r="C114" s="1244"/>
      <c r="D114" s="1657"/>
      <c r="E114" s="1657"/>
      <c r="F114" s="1219">
        <f t="shared" si="0"/>
        <v>0</v>
      </c>
    </row>
    <row r="115" spans="1:6">
      <c r="A115" s="1210">
        <v>88</v>
      </c>
      <c r="B115" s="1225"/>
      <c r="C115" s="1244"/>
      <c r="D115" s="1657"/>
      <c r="E115" s="1657"/>
      <c r="F115" s="1219">
        <f t="shared" si="0"/>
        <v>0</v>
      </c>
    </row>
    <row r="116" spans="1:6">
      <c r="A116" s="1210">
        <v>89</v>
      </c>
      <c r="B116" s="1225"/>
      <c r="C116" s="1244"/>
      <c r="D116" s="1657"/>
      <c r="E116" s="1657"/>
      <c r="F116" s="1219">
        <f t="shared" si="0"/>
        <v>0</v>
      </c>
    </row>
    <row r="117" spans="1:6">
      <c r="A117" s="1210">
        <v>90</v>
      </c>
      <c r="B117" s="1225"/>
      <c r="C117" s="1244"/>
      <c r="D117" s="1657"/>
      <c r="E117" s="1657"/>
      <c r="F117" s="1219">
        <f t="shared" si="0"/>
        <v>0</v>
      </c>
    </row>
    <row r="118" spans="1:6">
      <c r="A118" s="1210">
        <v>91</v>
      </c>
      <c r="B118" s="1225"/>
      <c r="C118" s="1244"/>
      <c r="D118" s="1657"/>
      <c r="E118" s="1657"/>
      <c r="F118" s="1219">
        <f t="shared" si="0"/>
        <v>0</v>
      </c>
    </row>
    <row r="119" spans="1:6">
      <c r="A119" s="1210">
        <v>92</v>
      </c>
      <c r="B119" s="1225"/>
      <c r="C119" s="1244"/>
      <c r="D119" s="1657"/>
      <c r="E119" s="1657"/>
      <c r="F119" s="1219">
        <f t="shared" si="0"/>
        <v>0</v>
      </c>
    </row>
    <row r="120" spans="1:6">
      <c r="A120" s="1210">
        <v>93</v>
      </c>
      <c r="B120" s="1225"/>
      <c r="C120" s="1244"/>
      <c r="D120" s="1657"/>
      <c r="E120" s="1657"/>
      <c r="F120" s="1219">
        <f t="shared" si="0"/>
        <v>0</v>
      </c>
    </row>
    <row r="121" spans="1:6" ht="15.75" thickBot="1">
      <c r="A121" s="1212">
        <v>94</v>
      </c>
      <c r="B121" s="1229"/>
      <c r="C121" s="1245"/>
      <c r="D121" s="1658"/>
      <c r="E121" s="1658"/>
      <c r="F121" s="1300">
        <f t="shared" si="0"/>
        <v>0</v>
      </c>
    </row>
    <row r="122" spans="1:6" ht="15.75" thickBot="1">
      <c r="A122" s="1212">
        <v>95</v>
      </c>
      <c r="B122" s="1136" t="s">
        <v>3166</v>
      </c>
      <c r="C122" s="1170"/>
      <c r="D122" s="1300">
        <f>SUM(D102:D121)</f>
        <v>4557552</v>
      </c>
      <c r="E122" s="1300">
        <f>SUM(E102:E121)</f>
        <v>15892</v>
      </c>
      <c r="F122" s="1300">
        <f>SUM(F101:F121)</f>
        <v>4573444</v>
      </c>
    </row>
    <row r="123" spans="1:6" ht="15.75" thickBot="1">
      <c r="A123" s="1212">
        <v>96</v>
      </c>
      <c r="B123" s="1136" t="s">
        <v>3167</v>
      </c>
      <c r="C123" s="1170"/>
      <c r="D123" s="1300">
        <f>D89+D95+D100+D122</f>
        <v>101126777</v>
      </c>
      <c r="E123" s="1300">
        <f>E89+E95+E100+E122</f>
        <v>4162996</v>
      </c>
      <c r="F123" s="1300">
        <f>F89+F95+F100+F122</f>
        <v>105289773</v>
      </c>
    </row>
    <row r="124" spans="1:6" ht="15.75">
      <c r="A124" s="115" t="s">
        <v>669</v>
      </c>
    </row>
    <row r="125" spans="1:6">
      <c r="A125" s="1084" t="s">
        <v>3168</v>
      </c>
      <c r="B125" s="1084"/>
      <c r="C125" s="1084"/>
      <c r="D125" s="1084"/>
      <c r="E125" s="1084"/>
      <c r="F125" s="1084"/>
    </row>
  </sheetData>
  <customSheetViews>
    <customSheetView guid="{98C50475-4C04-4614-833E-ABC6EEFF4E8E}" scale="85" colorId="22" showPageBreaks="1" topLeftCell="C55">
      <selection activeCell="F86" sqref="F86"/>
      <rowBreaks count="1" manualBreakCount="1">
        <brk id="63" max="16383" man="1"/>
      </rowBreaks>
      <pageMargins left="0.5" right="0.5" top="0.25" bottom="0.25" header="0" footer="0"/>
      <printOptions horizontalCentered="1" verticalCentered="1"/>
      <pageSetup scale="70" fitToHeight="2" orientation="portrait" horizontalDpi="300" verticalDpi="300" r:id="rId1"/>
      <headerFooter alignWithMargins="0"/>
    </customSheetView>
    <customSheetView guid="{C6EFCE4C-D5CB-4C1D-A286-0DC52BE770F9}" scale="85" colorId="22">
      <selection activeCell="D24" sqref="D24"/>
      <rowBreaks count="1" manualBreakCount="1">
        <brk id="63" max="16383" man="1"/>
      </rowBreaks>
      <pageMargins left="0.5" right="0.5" top="0.25" bottom="0.25" header="0" footer="0"/>
      <printOptions horizontalCentered="1" verticalCentered="1"/>
      <pageSetup scale="70" fitToHeight="2" orientation="portrait" horizontalDpi="300" verticalDpi="300" r:id="rId2"/>
      <headerFooter alignWithMargins="0"/>
    </customSheetView>
    <customSheetView guid="{4BC658A1-0B43-4474-B09F-01138A2D4649}" scale="85" colorId="22">
      <selection activeCell="E39" sqref="E39"/>
      <rowBreaks count="1" manualBreakCount="1">
        <brk id="63" max="16383" man="1"/>
      </rowBreaks>
      <pageMargins left="0.5" right="0.5" top="0.25" bottom="0.25" header="0" footer="0"/>
      <printOptions horizontalCentered="1" verticalCentered="1"/>
      <pageSetup scale="70" fitToHeight="2" orientation="portrait" horizontalDpi="300" verticalDpi="300" r:id="rId3"/>
      <headerFooter alignWithMargins="0"/>
    </customSheetView>
    <customSheetView guid="{615B5AE4-EF39-45E8-9166-92037A1A48C3}"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4"/>
      <headerFooter alignWithMargins="0"/>
    </customSheetView>
    <customSheetView guid="{5615FF12-3AD0-401B-9520-85684B49B8C2}"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5"/>
      <headerFooter alignWithMargins="0"/>
    </customSheetView>
    <customSheetView guid="{770BB473-BE5C-4268-9ADA-B2B104B49C99}" scale="85" colorId="22" showPageBreaks="1">
      <rowBreaks count="33" manualBreakCount="33">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3" max="16383" man="1"/>
        <brk id="54" max="16383" man="1"/>
        <brk id="55" max="16383" man="1"/>
        <brk id="56" max="16383" man="1"/>
        <brk id="57" max="16383" man="1"/>
        <brk id="58" max="16383" man="1"/>
        <brk id="59" max="16383" man="1"/>
        <brk id="60" max="16383" man="1"/>
        <brk id="63" max="16383" man="1"/>
        <brk id="64" max="16383" man="1"/>
        <brk id="65" max="16383" man="1"/>
        <brk id="67" max="16383" man="1"/>
        <brk id="68" max="16383" man="1"/>
        <brk id="69" max="16383" man="1"/>
        <brk id="70" max="16383" man="1"/>
        <brk id="71" max="16383" man="1"/>
        <brk id="72" max="16383" man="1"/>
        <brk id="73" max="16383" man="1"/>
        <brk id="74" max="16383" man="1"/>
        <brk id="75" max="16383" man="1"/>
      </rowBreaks>
      <pageMargins left="0.5" right="0.5" top="0.25" bottom="0.25" header="0" footer="0"/>
      <printOptions horizontalCentered="1" verticalCentered="1"/>
      <pageSetup scale="70" fitToHeight="2" orientation="portrait" horizontalDpi="300" verticalDpi="300" r:id="rId6"/>
      <headerFooter alignWithMargins="0"/>
    </customSheetView>
    <customSheetView guid="{2DCD765F-7FFB-4119-8ABA-95F832C93250}"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7"/>
      <headerFooter alignWithMargins="0"/>
    </customSheetView>
    <customSheetView guid="{9A54DEF0-DEC4-4137-89B1-509D03916E27}"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8"/>
      <headerFooter alignWithMargins="0"/>
    </customSheetView>
    <customSheetView guid="{3F1C1F7F-1627-415A-A980-D9471073F5DE}"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9"/>
      <headerFooter alignWithMargins="0"/>
    </customSheetView>
    <customSheetView guid="{139C5046-2F46-48F5-A0B9-76AEA7D78668}"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0"/>
      <headerFooter alignWithMargins="0"/>
    </customSheetView>
    <customSheetView guid="{B81AA01E-C0DE-4A87-A251-E1F5DB0B073A}" scale="85" colorId="22">
      <rowBreaks count="1" manualBreakCount="1">
        <brk id="63" max="16383" man="1"/>
      </rowBreaks>
      <pageMargins left="0.5" right="0.5" top="0.25" bottom="0.25" header="0" footer="0"/>
      <printOptions horizontalCentered="1" verticalCentered="1"/>
      <pageSetup scale="70" fitToHeight="2" orientation="portrait" horizontalDpi="300" verticalDpi="300" r:id="rId11"/>
      <headerFooter alignWithMargins="0"/>
    </customSheetView>
  </customSheetViews>
  <printOptions horizontalCentered="1" verticalCentered="1"/>
  <pageMargins left="0.5" right="0.5" top="0.25" bottom="0.25" header="0" footer="0"/>
  <pageSetup scale="70" fitToHeight="2" orientation="portrait" horizontalDpi="300" verticalDpi="300" r:id="rId12"/>
  <headerFooter alignWithMargins="0"/>
  <rowBreaks count="1" manualBreakCount="1">
    <brk id="6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sheetPr>
  <dimension ref="A1:H207"/>
  <sheetViews>
    <sheetView defaultGridColor="0" view="pageBreakPreview" topLeftCell="A172" colorId="22" zoomScale="60" zoomScaleNormal="85" workbookViewId="0">
      <selection activeCell="F183" sqref="F183"/>
    </sheetView>
  </sheetViews>
  <sheetFormatPr defaultColWidth="9.6640625" defaultRowHeight="15"/>
  <cols>
    <col min="1" max="1" width="4.6640625" customWidth="1"/>
    <col min="2" max="2" width="33.88671875" customWidth="1"/>
    <col min="3" max="3" width="16.5546875" customWidth="1"/>
    <col min="4" max="4" width="15.5546875" customWidth="1"/>
    <col min="5" max="6" width="15.21875" customWidth="1"/>
    <col min="7" max="7" width="16.6640625" customWidth="1"/>
    <col min="8" max="8" width="3.109375" customWidth="1"/>
  </cols>
  <sheetData>
    <row r="1" spans="1:8">
      <c r="A1" s="1085" t="s">
        <v>2036</v>
      </c>
      <c r="B1" s="1086"/>
      <c r="C1" s="1086"/>
      <c r="D1" s="1195" t="s">
        <v>1529</v>
      </c>
      <c r="E1" s="1086"/>
      <c r="F1" s="1196" t="s">
        <v>2038</v>
      </c>
      <c r="G1" s="1196" t="s">
        <v>2039</v>
      </c>
      <c r="H1" s="1207"/>
    </row>
    <row r="2" spans="1:8">
      <c r="A2" s="72" t="str">
        <f>'Data Sheet'!$C$25</f>
        <v>Central Hudson Gas &amp; Electric</v>
      </c>
      <c r="B2" s="1225"/>
      <c r="C2" s="1225"/>
      <c r="D2" s="1226" t="s">
        <v>1297</v>
      </c>
      <c r="E2" s="1225"/>
      <c r="F2" s="1200" t="s">
        <v>2041</v>
      </c>
      <c r="G2" s="1226"/>
      <c r="H2" s="1244"/>
    </row>
    <row r="3" spans="1:8" ht="15" customHeight="1" thickBot="1">
      <c r="A3" s="1228"/>
      <c r="B3" s="1229"/>
      <c r="C3" s="1229"/>
      <c r="D3" s="1228" t="s">
        <v>1298</v>
      </c>
      <c r="E3" s="1229"/>
      <c r="F3" s="1202" t="str">
        <f>'Data Sheet'!$C$40</f>
        <v>4/15/2015</v>
      </c>
      <c r="G3" s="1246" t="str">
        <f>'Data Sheet'!$C$38</f>
        <v>12/31/14</v>
      </c>
      <c r="H3" s="1161"/>
    </row>
    <row r="4" spans="1:8" ht="15" customHeight="1" thickBot="1">
      <c r="A4" s="705" t="s">
        <v>3169</v>
      </c>
      <c r="B4" s="706"/>
      <c r="C4" s="706"/>
      <c r="D4" s="706"/>
      <c r="E4" s="706"/>
      <c r="F4" s="1203"/>
      <c r="G4" s="1203"/>
      <c r="H4" s="1204"/>
    </row>
    <row r="5" spans="1:8" ht="15.75">
      <c r="A5" s="68"/>
      <c r="B5" s="17"/>
      <c r="C5" s="17"/>
      <c r="D5" s="17"/>
      <c r="E5" s="17"/>
      <c r="F5" s="1084"/>
      <c r="G5" s="1084"/>
      <c r="H5" s="1182"/>
    </row>
    <row r="6" spans="1:8">
      <c r="A6" s="1146" t="s">
        <v>3170</v>
      </c>
      <c r="B6" s="17"/>
      <c r="C6" s="17"/>
      <c r="D6" s="17"/>
      <c r="E6" s="1083" t="s">
        <v>3171</v>
      </c>
      <c r="F6" s="1083"/>
      <c r="G6" s="1084"/>
      <c r="H6" s="1145"/>
    </row>
    <row r="7" spans="1:8">
      <c r="A7" s="1146" t="s">
        <v>3172</v>
      </c>
      <c r="B7" s="1083"/>
      <c r="C7" s="1083"/>
      <c r="D7" s="1083"/>
      <c r="E7" s="1083" t="s">
        <v>3173</v>
      </c>
      <c r="F7" s="1083"/>
      <c r="G7" s="1083"/>
      <c r="H7" s="1147"/>
    </row>
    <row r="8" spans="1:8">
      <c r="A8" s="1146" t="s">
        <v>3174</v>
      </c>
      <c r="B8" s="1083"/>
      <c r="C8" s="1083"/>
      <c r="D8" s="1083"/>
      <c r="E8" s="1083" t="s">
        <v>3175</v>
      </c>
      <c r="F8" s="1083"/>
      <c r="G8" s="1083"/>
      <c r="H8" s="1147"/>
    </row>
    <row r="9" spans="1:8">
      <c r="A9" s="1146" t="s">
        <v>3176</v>
      </c>
      <c r="B9" s="1083"/>
      <c r="C9" s="1083"/>
      <c r="D9" s="1083"/>
      <c r="E9" s="1083" t="s">
        <v>3177</v>
      </c>
      <c r="F9" s="1083"/>
      <c r="G9" s="1083"/>
      <c r="H9" s="1147"/>
    </row>
    <row r="10" spans="1:8">
      <c r="A10" s="1146" t="s">
        <v>3178</v>
      </c>
      <c r="B10" s="1083"/>
      <c r="C10" s="1083"/>
      <c r="D10" s="1083"/>
      <c r="E10" s="1083" t="s">
        <v>3179</v>
      </c>
      <c r="F10" s="1083"/>
      <c r="G10" s="1083"/>
      <c r="H10" s="1147"/>
    </row>
    <row r="11" spans="1:8">
      <c r="A11" s="1146" t="s">
        <v>3180</v>
      </c>
      <c r="B11" s="1083"/>
      <c r="C11" s="1083"/>
      <c r="D11" s="1083"/>
      <c r="E11" s="1083" t="s">
        <v>3181</v>
      </c>
      <c r="F11" s="1083"/>
      <c r="G11" s="1083"/>
      <c r="H11" s="1147"/>
    </row>
    <row r="12" spans="1:8">
      <c r="A12" s="1146" t="s">
        <v>3182</v>
      </c>
      <c r="B12" s="1083"/>
      <c r="C12" s="1083"/>
      <c r="D12" s="1083"/>
      <c r="E12" s="1083" t="s">
        <v>3183</v>
      </c>
      <c r="F12" s="1083"/>
      <c r="G12" s="1083"/>
      <c r="H12" s="1147"/>
    </row>
    <row r="13" spans="1:8">
      <c r="A13" s="1146" t="s">
        <v>3184</v>
      </c>
      <c r="B13" s="1083"/>
      <c r="C13" s="1083"/>
      <c r="D13" s="1083"/>
      <c r="E13" s="1083" t="s">
        <v>3185</v>
      </c>
      <c r="F13" s="1083"/>
      <c r="G13" s="1083"/>
      <c r="H13" s="1147"/>
    </row>
    <row r="14" spans="1:8">
      <c r="A14" s="1146" t="s">
        <v>3186</v>
      </c>
      <c r="B14" s="1083"/>
      <c r="C14" s="1083"/>
      <c r="D14" s="1083"/>
      <c r="E14" s="1083" t="s">
        <v>1806</v>
      </c>
      <c r="F14" s="1083"/>
      <c r="G14" s="1083"/>
      <c r="H14" s="1147"/>
    </row>
    <row r="15" spans="1:8">
      <c r="A15" s="1146" t="s">
        <v>1807</v>
      </c>
      <c r="B15" s="1083"/>
      <c r="C15" s="1083"/>
      <c r="D15" s="1083"/>
      <c r="E15" s="1083" t="s">
        <v>1808</v>
      </c>
      <c r="F15" s="1083"/>
      <c r="G15" s="1083"/>
      <c r="H15" s="1147"/>
    </row>
    <row r="16" spans="1:8">
      <c r="A16" s="1146" t="s">
        <v>1809</v>
      </c>
      <c r="B16" s="1083"/>
      <c r="C16" s="1083"/>
      <c r="D16" s="1083"/>
      <c r="E16" s="1083" t="s">
        <v>1810</v>
      </c>
      <c r="F16" s="1083"/>
      <c r="G16" s="1083"/>
      <c r="H16" s="1147"/>
    </row>
    <row r="17" spans="1:8">
      <c r="A17" s="1146" t="s">
        <v>1811</v>
      </c>
      <c r="B17" s="1083"/>
      <c r="C17" s="1083"/>
      <c r="D17" s="1083"/>
      <c r="E17" s="1083" t="s">
        <v>1812</v>
      </c>
      <c r="F17" s="1083"/>
      <c r="G17" s="1083"/>
      <c r="H17" s="1147"/>
    </row>
    <row r="18" spans="1:8" ht="15.75" thickBot="1">
      <c r="A18" s="1146"/>
      <c r="B18" s="1083"/>
      <c r="C18" s="1083"/>
      <c r="D18" s="1083"/>
      <c r="E18" s="1083"/>
      <c r="F18" s="1083"/>
      <c r="G18" s="1083"/>
      <c r="H18" s="1147"/>
    </row>
    <row r="19" spans="1:8">
      <c r="A19" s="1247" t="s">
        <v>2517</v>
      </c>
      <c r="B19" s="714"/>
      <c r="C19" s="1248" t="s">
        <v>1017</v>
      </c>
      <c r="D19" s="1248"/>
      <c r="E19" s="1248"/>
      <c r="F19" s="1248"/>
      <c r="G19" s="1248" t="s">
        <v>1813</v>
      </c>
      <c r="H19" s="1249"/>
    </row>
    <row r="20" spans="1:8">
      <c r="A20" s="1250" t="s">
        <v>1967</v>
      </c>
      <c r="B20" s="1251" t="s">
        <v>1814</v>
      </c>
      <c r="C20" s="1252" t="s">
        <v>3623</v>
      </c>
      <c r="D20" s="1251" t="s">
        <v>1815</v>
      </c>
      <c r="E20" s="1251" t="s">
        <v>1816</v>
      </c>
      <c r="F20" s="1251" t="s">
        <v>1817</v>
      </c>
      <c r="G20" s="1251" t="s">
        <v>3623</v>
      </c>
      <c r="H20" s="1244"/>
    </row>
    <row r="21" spans="1:8">
      <c r="A21" s="1253">
        <v>301</v>
      </c>
      <c r="B21" s="1225" t="s">
        <v>1818</v>
      </c>
      <c r="C21" s="1254">
        <v>89000</v>
      </c>
      <c r="D21" s="1254"/>
      <c r="E21" s="1254"/>
      <c r="F21" s="1254"/>
      <c r="G21" s="1254">
        <f>SUM(B21:E21)</f>
        <v>89000</v>
      </c>
      <c r="H21" s="1244"/>
    </row>
    <row r="22" spans="1:8">
      <c r="A22" s="1253">
        <v>302</v>
      </c>
      <c r="B22" s="1225" t="s">
        <v>1819</v>
      </c>
      <c r="C22" s="1255">
        <v>17950</v>
      </c>
      <c r="D22" s="1255"/>
      <c r="E22" s="1255"/>
      <c r="F22" s="1255"/>
      <c r="G22" s="1255">
        <f>SUM(B22:E22)</f>
        <v>17950</v>
      </c>
      <c r="H22" s="1244"/>
    </row>
    <row r="23" spans="1:8">
      <c r="A23" s="1253">
        <v>303</v>
      </c>
      <c r="B23" s="1225" t="s">
        <v>1820</v>
      </c>
      <c r="C23" s="1256">
        <v>19933874</v>
      </c>
      <c r="D23" s="1256">
        <v>1317429</v>
      </c>
      <c r="E23" s="1256"/>
      <c r="F23" s="1256"/>
      <c r="G23" s="1255">
        <f>SUM(B23:E23)</f>
        <v>21251303</v>
      </c>
      <c r="H23" s="1244"/>
    </row>
    <row r="24" spans="1:8">
      <c r="A24" s="1146"/>
      <c r="B24" s="1083" t="s">
        <v>1821</v>
      </c>
      <c r="C24" s="2099">
        <f>SUM(C21:C23)</f>
        <v>20040824</v>
      </c>
      <c r="D24" s="2099">
        <f>SUM(D21:D23)</f>
        <v>1317429</v>
      </c>
      <c r="E24" s="2099">
        <f>SUM(E21:E23)</f>
        <v>0</v>
      </c>
      <c r="F24" s="2099">
        <f>SUM(F21:F23)</f>
        <v>0</v>
      </c>
      <c r="G24" s="2100">
        <f>SUM(G21:G23)</f>
        <v>21358253</v>
      </c>
      <c r="H24" s="1244"/>
    </row>
    <row r="25" spans="1:8">
      <c r="A25" s="1146"/>
      <c r="B25" s="1083"/>
      <c r="C25" s="1083"/>
      <c r="D25" s="1083"/>
      <c r="E25" s="1083"/>
      <c r="F25" s="1083"/>
      <c r="G25" s="1083"/>
      <c r="H25" s="1244"/>
    </row>
    <row r="26" spans="1:8">
      <c r="A26" s="1146"/>
      <c r="B26" s="1083" t="s">
        <v>3399</v>
      </c>
      <c r="C26" s="1098"/>
      <c r="D26" s="1098"/>
      <c r="E26" s="1098"/>
      <c r="F26" s="1098"/>
      <c r="G26" s="1098"/>
      <c r="H26" s="1244"/>
    </row>
    <row r="27" spans="1:8">
      <c r="A27" s="1146"/>
      <c r="B27" s="1083" t="s">
        <v>1822</v>
      </c>
      <c r="C27" s="1098">
        <v>0</v>
      </c>
      <c r="D27" s="1098">
        <v>0</v>
      </c>
      <c r="E27" s="1098">
        <v>0</v>
      </c>
      <c r="F27" s="1098">
        <v>0</v>
      </c>
      <c r="G27" s="1098">
        <v>0</v>
      </c>
      <c r="H27" s="1244"/>
    </row>
    <row r="28" spans="1:8">
      <c r="A28" s="1146"/>
      <c r="B28" s="1083"/>
      <c r="C28" s="1083"/>
      <c r="D28" s="1083"/>
      <c r="E28" s="1083"/>
      <c r="F28" s="1083"/>
      <c r="G28" s="1083"/>
      <c r="H28" s="1244"/>
    </row>
    <row r="29" spans="1:8">
      <c r="A29" s="1253">
        <v>389</v>
      </c>
      <c r="B29" s="1225" t="s">
        <v>1823</v>
      </c>
      <c r="C29" s="1255">
        <v>2813276</v>
      </c>
      <c r="D29" s="1255"/>
      <c r="E29" s="1255"/>
      <c r="F29" s="1255"/>
      <c r="G29" s="1255">
        <f t="shared" ref="G29:G30" si="0">SUM(C29:F29)</f>
        <v>2813276</v>
      </c>
      <c r="H29" s="1244"/>
    </row>
    <row r="30" spans="1:8">
      <c r="A30" s="1253">
        <v>390</v>
      </c>
      <c r="B30" s="1225" t="s">
        <v>1824</v>
      </c>
      <c r="C30" s="1255">
        <v>61130610</v>
      </c>
      <c r="D30" s="1255">
        <v>3452965</v>
      </c>
      <c r="E30" s="1255">
        <v>-1206106</v>
      </c>
      <c r="F30" s="1255"/>
      <c r="G30" s="1255">
        <f t="shared" si="0"/>
        <v>63377469</v>
      </c>
      <c r="H30" s="1244"/>
    </row>
    <row r="31" spans="1:8">
      <c r="A31" s="1226">
        <v>391</v>
      </c>
      <c r="B31" s="1225" t="s">
        <v>1825</v>
      </c>
      <c r="C31" s="1255">
        <v>19267484</v>
      </c>
      <c r="D31" s="1255">
        <v>2737327</v>
      </c>
      <c r="E31" s="1255">
        <v>-1874564</v>
      </c>
      <c r="F31" s="1255">
        <v>60691</v>
      </c>
      <c r="G31" s="1255">
        <f>SUM(C31:F31)</f>
        <v>20190938</v>
      </c>
      <c r="H31" s="1244"/>
    </row>
    <row r="32" spans="1:8">
      <c r="A32" s="1226">
        <v>392</v>
      </c>
      <c r="B32" s="1225" t="s">
        <v>1826</v>
      </c>
      <c r="C32" s="1255">
        <v>18693150</v>
      </c>
      <c r="D32" s="1255">
        <v>2501205</v>
      </c>
      <c r="E32" s="1255">
        <v>-1018147</v>
      </c>
      <c r="F32" s="1255"/>
      <c r="G32" s="1255">
        <f t="shared" ref="G32:G38" si="1">SUM(C32:F32)</f>
        <v>20176208</v>
      </c>
      <c r="H32" s="1244"/>
    </row>
    <row r="33" spans="1:8">
      <c r="A33" s="1226">
        <v>393</v>
      </c>
      <c r="B33" s="1225" t="s">
        <v>1827</v>
      </c>
      <c r="C33" s="1255">
        <v>917865</v>
      </c>
      <c r="D33" s="1255">
        <v>12536</v>
      </c>
      <c r="E33" s="1255">
        <v>-51251</v>
      </c>
      <c r="F33" s="1255"/>
      <c r="G33" s="1255">
        <f t="shared" si="1"/>
        <v>879150</v>
      </c>
      <c r="H33" s="1244"/>
    </row>
    <row r="34" spans="1:8">
      <c r="A34" s="1226">
        <v>394</v>
      </c>
      <c r="B34" s="1225" t="s">
        <v>1828</v>
      </c>
      <c r="C34" s="1255">
        <v>12672451</v>
      </c>
      <c r="D34" s="1255">
        <v>735197</v>
      </c>
      <c r="E34" s="1255">
        <v>-99251</v>
      </c>
      <c r="F34" s="1255"/>
      <c r="G34" s="1255">
        <f t="shared" si="1"/>
        <v>13308397</v>
      </c>
      <c r="H34" s="1244"/>
    </row>
    <row r="35" spans="1:8">
      <c r="A35" s="1226">
        <v>395</v>
      </c>
      <c r="B35" s="1225" t="s">
        <v>1829</v>
      </c>
      <c r="C35" s="1255">
        <v>1678763</v>
      </c>
      <c r="D35" s="1255">
        <v>95041</v>
      </c>
      <c r="E35" s="1255">
        <v>-48728</v>
      </c>
      <c r="F35" s="1255"/>
      <c r="G35" s="1255">
        <f t="shared" si="1"/>
        <v>1725076</v>
      </c>
      <c r="H35" s="1244"/>
    </row>
    <row r="36" spans="1:8">
      <c r="A36" s="1226">
        <v>396</v>
      </c>
      <c r="B36" s="1225" t="s">
        <v>1830</v>
      </c>
      <c r="C36" s="1255">
        <v>32268988</v>
      </c>
      <c r="D36" s="1255">
        <v>4459287</v>
      </c>
      <c r="E36" s="1255">
        <v>-2969147</v>
      </c>
      <c r="F36" s="1255"/>
      <c r="G36" s="1255">
        <f t="shared" si="1"/>
        <v>33759128</v>
      </c>
      <c r="H36" s="1244"/>
    </row>
    <row r="37" spans="1:8">
      <c r="A37" s="1226">
        <v>397</v>
      </c>
      <c r="B37" s="1225" t="s">
        <v>732</v>
      </c>
      <c r="C37" s="1255">
        <v>4920244</v>
      </c>
      <c r="D37" s="1255">
        <v>1668418</v>
      </c>
      <c r="E37" s="1255">
        <v>-239486</v>
      </c>
      <c r="F37" s="1255"/>
      <c r="G37" s="1255">
        <f t="shared" si="1"/>
        <v>6349176</v>
      </c>
      <c r="H37" s="1244"/>
    </row>
    <row r="38" spans="1:8">
      <c r="A38" s="1226">
        <v>398</v>
      </c>
      <c r="B38" s="1225" t="s">
        <v>1831</v>
      </c>
      <c r="C38" s="1255">
        <v>281616</v>
      </c>
      <c r="D38" s="1255">
        <v>29145</v>
      </c>
      <c r="E38" s="1255">
        <v>-3489</v>
      </c>
      <c r="F38" s="1255"/>
      <c r="G38" s="1255">
        <f t="shared" si="1"/>
        <v>307272</v>
      </c>
      <c r="H38" s="1244"/>
    </row>
    <row r="39" spans="1:8">
      <c r="A39" s="1226">
        <v>399.1</v>
      </c>
      <c r="B39" s="1225" t="s">
        <v>4966</v>
      </c>
      <c r="C39" s="1256">
        <v>213202</v>
      </c>
      <c r="D39" s="1256">
        <v>420000</v>
      </c>
      <c r="E39" s="1256">
        <v>-74000</v>
      </c>
      <c r="F39" s="1256"/>
      <c r="G39" s="1256">
        <f>SUM(C39:F39)</f>
        <v>559202</v>
      </c>
      <c r="H39" s="1244"/>
    </row>
    <row r="40" spans="1:8">
      <c r="A40" s="1226"/>
      <c r="B40" s="1083" t="s">
        <v>1832</v>
      </c>
      <c r="C40" s="2099">
        <f>SUM(C29:C39)</f>
        <v>154857649</v>
      </c>
      <c r="D40" s="2099">
        <f>SUM(D29:D39)</f>
        <v>16111121</v>
      </c>
      <c r="E40" s="2099">
        <f>SUM(E29:E39)</f>
        <v>-7584169</v>
      </c>
      <c r="F40" s="2099">
        <f>SUM(F29:F38)</f>
        <v>60691</v>
      </c>
      <c r="G40" s="2099">
        <f>SUM(G29:G39)</f>
        <v>163445292</v>
      </c>
      <c r="H40" s="1244"/>
    </row>
    <row r="41" spans="1:8">
      <c r="A41" s="1146"/>
      <c r="B41" s="1083"/>
      <c r="C41" s="1255"/>
      <c r="D41" s="1255"/>
      <c r="E41" s="1255"/>
      <c r="F41" s="1255"/>
      <c r="G41" s="1255"/>
      <c r="H41" s="1244"/>
    </row>
    <row r="42" spans="1:8" ht="15.75" thickBot="1">
      <c r="A42" s="1226"/>
      <c r="B42" s="1083" t="s">
        <v>1833</v>
      </c>
      <c r="C42" s="1258">
        <f>(C24+C40)</f>
        <v>174898473</v>
      </c>
      <c r="D42" s="1258">
        <f>(D24+D40)</f>
        <v>17428550</v>
      </c>
      <c r="E42" s="1258">
        <f>(E24+E40)</f>
        <v>-7584169</v>
      </c>
      <c r="F42" s="1258">
        <f>(F24+F40)</f>
        <v>60691</v>
      </c>
      <c r="G42" s="1258">
        <f>(G24+G40)</f>
        <v>184803545</v>
      </c>
      <c r="H42" s="1244"/>
    </row>
    <row r="43" spans="1:8" ht="15.75" thickTop="1">
      <c r="A43" s="1226"/>
      <c r="B43" s="1225"/>
      <c r="C43" s="1225"/>
      <c r="D43" s="1225"/>
      <c r="E43" s="1225"/>
      <c r="F43" s="1225"/>
      <c r="G43" s="1225"/>
      <c r="H43" s="1244"/>
    </row>
    <row r="44" spans="1:8" ht="15.75">
      <c r="A44" s="1226"/>
      <c r="B44" s="715"/>
      <c r="C44" s="1083"/>
      <c r="D44" s="715" t="s">
        <v>1834</v>
      </c>
      <c r="E44" s="1083"/>
      <c r="F44" s="1083"/>
      <c r="G44" s="1083"/>
      <c r="H44" s="1244"/>
    </row>
    <row r="45" spans="1:8" s="2094" customFormat="1" ht="15.75">
      <c r="A45" s="1226"/>
      <c r="B45" s="2095" t="s">
        <v>5263</v>
      </c>
      <c r="C45" s="1083"/>
      <c r="D45" s="715"/>
      <c r="E45" s="1083"/>
      <c r="F45" s="1083"/>
      <c r="G45" s="1083"/>
      <c r="H45" s="1244"/>
    </row>
    <row r="46" spans="1:8" s="2094" customFormat="1" ht="15.75">
      <c r="A46" s="1226"/>
      <c r="B46" s="2095" t="s">
        <v>5258</v>
      </c>
      <c r="C46" s="1083"/>
      <c r="D46" s="715"/>
      <c r="E46" s="1083"/>
      <c r="F46" s="1083"/>
      <c r="G46" s="1083"/>
      <c r="H46" s="1244"/>
    </row>
    <row r="47" spans="1:8" s="2094" customFormat="1" ht="15.75">
      <c r="A47" s="1226"/>
      <c r="B47" s="2095"/>
      <c r="C47" s="1083"/>
      <c r="D47" s="715"/>
      <c r="E47" s="1083"/>
      <c r="F47" s="1083"/>
      <c r="G47" s="1083"/>
      <c r="H47" s="1244"/>
    </row>
    <row r="48" spans="1:8" ht="15.75">
      <c r="A48" s="1226"/>
      <c r="B48" s="2095" t="s">
        <v>4545</v>
      </c>
      <c r="C48" s="1225"/>
      <c r="D48" s="1225"/>
      <c r="E48" s="2096">
        <v>181330</v>
      </c>
      <c r="F48" s="1225"/>
      <c r="G48" s="1225"/>
      <c r="H48" s="1244"/>
    </row>
    <row r="49" spans="1:8" ht="15.75">
      <c r="A49" s="1226"/>
      <c r="B49" s="2095" t="s">
        <v>4546</v>
      </c>
      <c r="C49" s="1225"/>
      <c r="D49" s="1225"/>
      <c r="E49" s="2096">
        <v>106010</v>
      </c>
      <c r="F49" s="1225"/>
      <c r="G49" s="1225"/>
      <c r="H49" s="1244"/>
    </row>
    <row r="50" spans="1:8" ht="15.75">
      <c r="A50" s="1226"/>
      <c r="B50" s="2095" t="s">
        <v>4547</v>
      </c>
      <c r="C50" s="1225"/>
      <c r="D50" s="1225"/>
      <c r="E50" s="2096">
        <v>191250</v>
      </c>
      <c r="F50" s="1225"/>
      <c r="G50" s="1225"/>
      <c r="H50" s="1244"/>
    </row>
    <row r="51" spans="1:8" ht="15.75">
      <c r="A51" s="1226"/>
      <c r="B51" s="2095" t="s">
        <v>4548</v>
      </c>
      <c r="C51" s="1225"/>
      <c r="D51" s="1225"/>
      <c r="E51" s="2096">
        <v>248256</v>
      </c>
      <c r="F51" s="1225"/>
      <c r="G51" s="1225"/>
      <c r="H51" s="1244"/>
    </row>
    <row r="52" spans="1:8" ht="15.75">
      <c r="A52" s="1226"/>
      <c r="B52" s="2095" t="s">
        <v>4549</v>
      </c>
      <c r="C52" s="1259"/>
      <c r="D52" s="1259"/>
      <c r="E52" s="2097">
        <v>237869</v>
      </c>
      <c r="F52" s="1084"/>
      <c r="G52" s="1084"/>
      <c r="H52" s="1244"/>
    </row>
    <row r="53" spans="1:8" s="2094" customFormat="1" ht="15.75">
      <c r="A53" s="1226"/>
      <c r="B53" s="2095" t="s">
        <v>4550</v>
      </c>
      <c r="C53" s="1259"/>
      <c r="D53" s="1259"/>
      <c r="E53" s="2097">
        <v>330793</v>
      </c>
      <c r="F53" s="1084"/>
      <c r="G53" s="1084"/>
      <c r="H53" s="1244"/>
    </row>
    <row r="54" spans="1:8" s="2094" customFormat="1" ht="15.75">
      <c r="A54" s="1226"/>
      <c r="B54" s="2095" t="s">
        <v>4571</v>
      </c>
      <c r="C54" s="1259"/>
      <c r="D54" s="1259"/>
      <c r="E54" s="2097">
        <v>374280</v>
      </c>
      <c r="F54" s="1084"/>
      <c r="G54" s="1084"/>
      <c r="H54" s="1244"/>
    </row>
    <row r="55" spans="1:8" ht="15.75">
      <c r="A55" s="1226"/>
      <c r="B55" s="2095" t="s">
        <v>4572</v>
      </c>
      <c r="C55" s="1225"/>
      <c r="D55" s="1225"/>
      <c r="E55" s="2096">
        <v>113146</v>
      </c>
      <c r="F55" s="1225"/>
      <c r="G55" s="1225"/>
      <c r="H55" s="1244"/>
    </row>
    <row r="56" spans="1:8" ht="15.75">
      <c r="A56" s="1226"/>
      <c r="B56" s="2095" t="s">
        <v>4573</v>
      </c>
      <c r="C56" s="1225"/>
      <c r="D56" s="1225"/>
      <c r="E56" s="2096">
        <v>307534</v>
      </c>
      <c r="F56" s="1225"/>
      <c r="G56" s="1225"/>
      <c r="H56" s="1244"/>
    </row>
    <row r="57" spans="1:8" ht="15.75">
      <c r="A57" s="1226"/>
      <c r="B57" s="2095" t="s">
        <v>4574</v>
      </c>
      <c r="C57" s="1225"/>
      <c r="D57" s="1225"/>
      <c r="E57" s="2096">
        <v>539523</v>
      </c>
      <c r="F57" s="1225"/>
      <c r="G57" s="1225"/>
      <c r="H57" s="1244"/>
    </row>
    <row r="58" spans="1:8" s="2094" customFormat="1" ht="15.75">
      <c r="A58" s="1226"/>
      <c r="B58" s="2095" t="s">
        <v>4575</v>
      </c>
      <c r="C58" s="1225"/>
      <c r="D58" s="1225"/>
      <c r="E58" s="2096">
        <v>233550</v>
      </c>
      <c r="F58" s="1225"/>
      <c r="G58" s="1225"/>
      <c r="H58" s="1244"/>
    </row>
    <row r="59" spans="1:8" s="2094" customFormat="1" ht="15.75">
      <c r="A59" s="1226"/>
      <c r="B59" s="2095" t="s">
        <v>4576</v>
      </c>
      <c r="C59" s="1225"/>
      <c r="D59" s="1225"/>
      <c r="E59" s="2096">
        <v>135911</v>
      </c>
      <c r="F59" s="1225"/>
      <c r="G59" s="1225"/>
      <c r="H59" s="1244"/>
    </row>
    <row r="60" spans="1:8" s="2094" customFormat="1" ht="15.75">
      <c r="A60" s="1226"/>
      <c r="B60" s="2095" t="s">
        <v>4577</v>
      </c>
      <c r="C60" s="1225"/>
      <c r="D60" s="1225"/>
      <c r="E60" s="2096">
        <v>139726</v>
      </c>
      <c r="F60" s="1225"/>
      <c r="G60" s="1225"/>
      <c r="H60" s="1244"/>
    </row>
    <row r="61" spans="1:8" s="2094" customFormat="1" ht="15.75">
      <c r="A61" s="1226"/>
      <c r="B61" s="2095" t="s">
        <v>4578</v>
      </c>
      <c r="C61" s="1225"/>
      <c r="D61" s="1225"/>
      <c r="E61" s="2096">
        <v>3842239</v>
      </c>
      <c r="F61" s="1225"/>
      <c r="G61" s="1225"/>
      <c r="H61" s="1244"/>
    </row>
    <row r="62" spans="1:8" s="2094" customFormat="1" ht="15.75">
      <c r="A62" s="1226"/>
      <c r="B62" s="2095" t="s">
        <v>4579</v>
      </c>
      <c r="C62" s="1225"/>
      <c r="D62" s="1225"/>
      <c r="E62" s="2096">
        <v>116018</v>
      </c>
      <c r="F62" s="1225"/>
      <c r="G62" s="1225"/>
      <c r="H62" s="1244"/>
    </row>
    <row r="63" spans="1:8" s="2094" customFormat="1" ht="15.75">
      <c r="A63" s="1226"/>
      <c r="B63" s="2095" t="s">
        <v>4580</v>
      </c>
      <c r="C63" s="1225"/>
      <c r="D63" s="1225"/>
      <c r="E63" s="2096">
        <v>340481</v>
      </c>
      <c r="F63" s="1225"/>
      <c r="G63" s="1225"/>
      <c r="H63" s="1244"/>
    </row>
    <row r="64" spans="1:8" s="2094" customFormat="1" ht="15.75">
      <c r="A64" s="1226"/>
      <c r="B64" s="2095" t="s">
        <v>5252</v>
      </c>
      <c r="C64" s="1225"/>
      <c r="D64" s="1225"/>
      <c r="E64" s="2096">
        <v>292964</v>
      </c>
      <c r="F64" s="1225"/>
      <c r="G64" s="1225"/>
      <c r="H64" s="1244"/>
    </row>
    <row r="65" spans="1:8" ht="15.75">
      <c r="A65" s="1226"/>
      <c r="B65" s="2095" t="s">
        <v>5253</v>
      </c>
      <c r="C65" s="1225"/>
      <c r="D65" s="1225"/>
      <c r="E65" s="2096">
        <v>144398</v>
      </c>
      <c r="F65" s="1225"/>
      <c r="G65" s="1225"/>
      <c r="H65" s="1244"/>
    </row>
    <row r="66" spans="1:8" ht="15.75">
      <c r="A66" s="1226"/>
      <c r="B66" s="2095" t="s">
        <v>5254</v>
      </c>
      <c r="C66" s="1225"/>
      <c r="D66" s="1225"/>
      <c r="E66" s="2096">
        <v>145773</v>
      </c>
      <c r="F66" s="1225"/>
      <c r="G66" s="1225"/>
      <c r="H66" s="1244"/>
    </row>
    <row r="67" spans="1:8" ht="15.75">
      <c r="A67" s="1226"/>
      <c r="B67" s="2095" t="s">
        <v>5255</v>
      </c>
      <c r="C67" s="1225"/>
      <c r="D67" s="1225"/>
      <c r="E67" s="2096">
        <v>115992</v>
      </c>
      <c r="F67" s="1225"/>
      <c r="G67" s="1225"/>
      <c r="H67" s="1244"/>
    </row>
    <row r="68" spans="1:8" ht="15.75">
      <c r="A68" s="1226"/>
      <c r="B68" s="2095" t="s">
        <v>5256</v>
      </c>
      <c r="C68" s="1225"/>
      <c r="D68" s="1225"/>
      <c r="E68" s="2096">
        <v>188785</v>
      </c>
      <c r="F68" s="1225"/>
      <c r="G68" s="1225"/>
      <c r="H68" s="1244"/>
    </row>
    <row r="69" spans="1:8" ht="15.75">
      <c r="A69" s="1226"/>
      <c r="B69" s="2095" t="s">
        <v>5257</v>
      </c>
      <c r="C69" s="1225"/>
      <c r="D69" s="1225"/>
      <c r="E69" s="2096">
        <v>259640</v>
      </c>
      <c r="F69" s="1225"/>
      <c r="G69" s="1225"/>
      <c r="H69" s="1244"/>
    </row>
    <row r="70" spans="1:8" ht="15.75">
      <c r="A70" s="1226"/>
      <c r="B70" s="2095" t="s">
        <v>4518</v>
      </c>
      <c r="C70" s="1225"/>
      <c r="D70" s="1225"/>
      <c r="E70" s="2096">
        <v>2923749</v>
      </c>
      <c r="F70" s="1225"/>
      <c r="G70" s="1225"/>
      <c r="H70" s="1244"/>
    </row>
    <row r="71" spans="1:8" ht="15.75" thickBot="1">
      <c r="A71" s="1226"/>
      <c r="B71" s="1225"/>
      <c r="C71" s="1225"/>
      <c r="D71" s="1225"/>
      <c r="E71" s="2098">
        <f>SUM(E48:E70)</f>
        <v>11509217</v>
      </c>
      <c r="F71" s="1225"/>
      <c r="G71" s="1225"/>
      <c r="H71" s="1244"/>
    </row>
    <row r="72" spans="1:8" ht="16.5" thickTop="1" thickBot="1">
      <c r="A72" s="1228"/>
      <c r="B72" s="1229"/>
      <c r="C72" s="1229"/>
      <c r="D72" s="1229"/>
      <c r="E72" s="1229"/>
      <c r="F72" s="1229"/>
      <c r="G72" s="1229"/>
      <c r="H72" s="1245"/>
    </row>
    <row r="73" spans="1:8" ht="15.75">
      <c r="A73" s="115" t="s">
        <v>1835</v>
      </c>
      <c r="B73" s="1083"/>
      <c r="C73" s="1083"/>
      <c r="D73" s="1083"/>
      <c r="E73" s="1083"/>
      <c r="F73" s="1083"/>
      <c r="G73" s="1083"/>
      <c r="H73" s="1141" t="s">
        <v>1836</v>
      </c>
    </row>
    <row r="74" spans="1:8">
      <c r="A74" s="1084" t="s">
        <v>1837</v>
      </c>
      <c r="B74" s="1084"/>
      <c r="C74" s="1084"/>
      <c r="D74" s="1084"/>
      <c r="E74" s="1084"/>
      <c r="F74" s="1084"/>
      <c r="G74" s="1084"/>
      <c r="H74" s="1084"/>
    </row>
    <row r="78" spans="1:8" ht="15.75" thickBot="1"/>
    <row r="79" spans="1:8">
      <c r="A79" s="1085" t="s">
        <v>2036</v>
      </c>
      <c r="B79" s="1086"/>
      <c r="C79" s="1086"/>
      <c r="D79" s="1195" t="s">
        <v>1529</v>
      </c>
      <c r="E79" s="1086"/>
      <c r="F79" s="1196" t="s">
        <v>2038</v>
      </c>
      <c r="G79" s="1196" t="s">
        <v>2039</v>
      </c>
      <c r="H79" s="1207"/>
    </row>
    <row r="80" spans="1:8" ht="15.75">
      <c r="A80" s="1079" t="str">
        <f>'Data Sheet'!$C$25</f>
        <v>Central Hudson Gas &amp; Electric</v>
      </c>
      <c r="B80" s="1225"/>
      <c r="C80" s="1225"/>
      <c r="D80" s="1226" t="s">
        <v>1297</v>
      </c>
      <c r="E80" s="1225"/>
      <c r="F80" s="1200" t="s">
        <v>2041</v>
      </c>
      <c r="G80" s="1226"/>
      <c r="H80" s="1244"/>
    </row>
    <row r="81" spans="1:8" ht="15.75" thickBot="1">
      <c r="A81" s="1228"/>
      <c r="B81" s="1229"/>
      <c r="C81" s="1229"/>
      <c r="D81" s="1228" t="s">
        <v>1298</v>
      </c>
      <c r="E81" s="1229"/>
      <c r="F81" s="1202" t="str">
        <f>'Data Sheet'!$C$40</f>
        <v>4/15/2015</v>
      </c>
      <c r="G81" s="1246" t="str">
        <f>'Data Sheet'!$C$38</f>
        <v>12/31/14</v>
      </c>
      <c r="H81" s="1161"/>
    </row>
    <row r="82" spans="1:8" ht="16.5" thickBot="1">
      <c r="A82" s="705" t="s">
        <v>1838</v>
      </c>
      <c r="B82" s="706"/>
      <c r="C82" s="706"/>
      <c r="D82" s="706"/>
      <c r="E82" s="706"/>
      <c r="F82" s="1203"/>
      <c r="G82" s="1203"/>
      <c r="H82" s="1204"/>
    </row>
    <row r="83" spans="1:8" ht="15.75">
      <c r="A83" s="68"/>
      <c r="B83" s="71"/>
      <c r="C83" s="71"/>
      <c r="D83" s="71"/>
      <c r="E83" s="71"/>
      <c r="F83" s="1084"/>
      <c r="G83" s="1084"/>
      <c r="H83" s="1182"/>
    </row>
    <row r="84" spans="1:8" ht="15.75">
      <c r="A84" s="1253"/>
      <c r="B84" s="715" t="s">
        <v>1839</v>
      </c>
      <c r="C84" s="1259"/>
      <c r="D84" s="1259"/>
      <c r="E84" s="1259"/>
      <c r="F84" s="1084"/>
      <c r="G84" s="1084"/>
      <c r="H84" s="1147"/>
    </row>
    <row r="85" spans="1:8">
      <c r="A85" s="1253"/>
      <c r="B85" s="1225"/>
      <c r="C85" s="1225"/>
      <c r="D85" s="1225"/>
      <c r="E85" s="1225"/>
      <c r="F85" s="1083"/>
      <c r="G85" s="1083"/>
      <c r="H85" s="1147"/>
    </row>
    <row r="86" spans="1:8">
      <c r="A86" s="1253"/>
      <c r="B86" s="1225" t="s">
        <v>5259</v>
      </c>
      <c r="C86" s="1083"/>
      <c r="D86" s="1083"/>
      <c r="E86" s="1083"/>
      <c r="F86" s="1254">
        <v>67195598</v>
      </c>
      <c r="G86" s="1083"/>
      <c r="H86" s="1147"/>
    </row>
    <row r="87" spans="1:8">
      <c r="A87" s="1253"/>
      <c r="B87" s="1225" t="s">
        <v>1840</v>
      </c>
      <c r="C87" s="1083"/>
      <c r="D87" s="1083"/>
      <c r="E87" s="1225"/>
      <c r="F87" s="1083"/>
      <c r="G87" s="1083"/>
      <c r="H87" s="1147"/>
    </row>
    <row r="88" spans="1:8">
      <c r="A88" s="1253"/>
      <c r="B88" s="1225" t="s">
        <v>1841</v>
      </c>
      <c r="C88" s="1083"/>
      <c r="D88" s="1083"/>
      <c r="E88" s="1255">
        <v>4254952</v>
      </c>
      <c r="F88" s="1083"/>
      <c r="G88" s="1083"/>
      <c r="H88" s="1147"/>
    </row>
    <row r="89" spans="1:8">
      <c r="A89" s="1253"/>
      <c r="B89" s="1225" t="s">
        <v>1842</v>
      </c>
      <c r="C89" s="1083"/>
      <c r="D89" s="1083"/>
      <c r="E89" s="1255">
        <v>750874</v>
      </c>
      <c r="F89" s="1083"/>
      <c r="G89" s="1083"/>
      <c r="H89" s="1147"/>
    </row>
    <row r="90" spans="1:8">
      <c r="A90" s="1253"/>
      <c r="B90" s="1225" t="s">
        <v>1843</v>
      </c>
      <c r="C90" s="1083"/>
      <c r="D90" s="1083"/>
      <c r="E90" s="1255">
        <v>2624803</v>
      </c>
      <c r="F90" s="1083"/>
      <c r="G90" s="1083"/>
      <c r="H90" s="1147"/>
    </row>
    <row r="91" spans="1:8">
      <c r="A91" s="1253"/>
      <c r="B91" s="1225" t="s">
        <v>4109</v>
      </c>
      <c r="C91" s="1083"/>
      <c r="D91" s="1083"/>
      <c r="E91" s="1255">
        <v>463201</v>
      </c>
      <c r="F91" s="1083"/>
      <c r="G91" s="1083"/>
      <c r="H91" s="1147"/>
    </row>
    <row r="92" spans="1:8">
      <c r="A92" s="1253"/>
      <c r="B92" s="1225" t="s">
        <v>4110</v>
      </c>
      <c r="C92" s="1083"/>
      <c r="D92" s="1083"/>
      <c r="E92" s="1256">
        <v>4195318</v>
      </c>
      <c r="F92" s="1083"/>
      <c r="G92" s="1083"/>
      <c r="H92" s="1147"/>
    </row>
    <row r="93" spans="1:8">
      <c r="A93" s="1253"/>
      <c r="B93" s="1225"/>
      <c r="C93" s="1083"/>
      <c r="D93" s="1083"/>
      <c r="E93" s="1225"/>
      <c r="F93" s="1083"/>
      <c r="G93" s="1083"/>
      <c r="H93" s="1147"/>
    </row>
    <row r="94" spans="1:8">
      <c r="A94" s="1253"/>
      <c r="B94" s="1225" t="s">
        <v>4111</v>
      </c>
      <c r="C94" s="1083"/>
      <c r="D94" s="1083"/>
      <c r="E94" s="1256">
        <f>SUM(E88:E92)</f>
        <v>12289148</v>
      </c>
      <c r="F94" s="1083"/>
      <c r="G94" s="1083"/>
      <c r="H94" s="1147"/>
    </row>
    <row r="95" spans="1:8">
      <c r="A95" s="1226"/>
      <c r="B95" s="1225"/>
      <c r="C95" s="1083"/>
      <c r="D95" s="1083"/>
      <c r="E95" s="1225"/>
      <c r="F95" s="1083"/>
      <c r="G95" s="1083"/>
      <c r="H95" s="1147"/>
    </row>
    <row r="96" spans="1:8">
      <c r="A96" s="1226"/>
      <c r="B96" s="1225" t="s">
        <v>16</v>
      </c>
      <c r="C96" s="1083"/>
      <c r="D96" s="1083"/>
      <c r="E96" s="1225"/>
      <c r="F96" s="1083"/>
      <c r="G96" s="1083"/>
      <c r="H96" s="1147"/>
    </row>
    <row r="97" spans="1:8">
      <c r="A97" s="1226"/>
      <c r="B97" s="1225" t="s">
        <v>17</v>
      </c>
      <c r="C97" s="1083"/>
      <c r="D97" s="1083"/>
      <c r="E97" s="1255">
        <v>7510169</v>
      </c>
      <c r="F97" s="1083"/>
      <c r="G97" s="1083"/>
      <c r="H97" s="1147"/>
    </row>
    <row r="98" spans="1:8">
      <c r="A98" s="1226"/>
      <c r="B98" s="1225" t="s">
        <v>18</v>
      </c>
      <c r="C98" s="1083"/>
      <c r="D98" s="1083"/>
      <c r="E98" s="1255">
        <v>489001</v>
      </c>
      <c r="F98" s="1083"/>
      <c r="G98" s="1083"/>
      <c r="H98" s="1147"/>
    </row>
    <row r="99" spans="1:8">
      <c r="A99" s="1226"/>
      <c r="B99" s="1225" t="s">
        <v>19</v>
      </c>
      <c r="C99" s="1083"/>
      <c r="D99" s="1083"/>
      <c r="E99" s="1256">
        <v>-274981</v>
      </c>
      <c r="F99" s="1083"/>
      <c r="G99" s="1083"/>
      <c r="H99" s="1147"/>
    </row>
    <row r="100" spans="1:8">
      <c r="A100" s="1226"/>
      <c r="B100" s="1225"/>
      <c r="C100" s="1083"/>
      <c r="D100" s="1083"/>
      <c r="E100" s="1255"/>
      <c r="F100" s="1083"/>
      <c r="G100" s="1083"/>
      <c r="H100" s="1147"/>
    </row>
    <row r="101" spans="1:8">
      <c r="A101" s="1226"/>
      <c r="B101" s="1225" t="s">
        <v>4112</v>
      </c>
      <c r="C101" s="1083"/>
      <c r="D101" s="1083"/>
      <c r="E101" s="2099">
        <f>SUM(E97:E99)</f>
        <v>7724189</v>
      </c>
      <c r="F101" s="1083"/>
      <c r="G101" s="1083"/>
      <c r="H101" s="1147"/>
    </row>
    <row r="102" spans="1:8">
      <c r="A102" s="1226"/>
      <c r="B102" s="1225"/>
      <c r="C102" s="1083"/>
      <c r="D102" s="1083"/>
      <c r="E102" s="1160"/>
      <c r="F102" s="1083"/>
      <c r="G102" s="1083"/>
      <c r="H102" s="1147"/>
    </row>
    <row r="103" spans="1:8">
      <c r="A103" s="1226"/>
      <c r="B103" s="1225" t="s">
        <v>4113</v>
      </c>
      <c r="C103" s="1083"/>
      <c r="D103" s="1083"/>
      <c r="E103" s="1160"/>
      <c r="F103" s="1083"/>
      <c r="G103" s="1083"/>
      <c r="H103" s="1147"/>
    </row>
    <row r="104" spans="1:8">
      <c r="A104" s="1226"/>
      <c r="B104" s="1225" t="s">
        <v>5261</v>
      </c>
      <c r="C104" s="1083"/>
      <c r="D104" s="1083"/>
      <c r="E104" s="1255">
        <v>380231</v>
      </c>
      <c r="F104" s="1083"/>
      <c r="G104" s="1083"/>
      <c r="H104" s="1147"/>
    </row>
    <row r="105" spans="1:8">
      <c r="A105" s="1226"/>
      <c r="B105" s="1225" t="s">
        <v>4114</v>
      </c>
      <c r="C105" s="1083"/>
      <c r="D105" s="1083"/>
      <c r="E105" s="1255">
        <v>477</v>
      </c>
      <c r="F105" s="1083"/>
      <c r="G105" s="1083"/>
      <c r="H105" s="1147"/>
    </row>
    <row r="106" spans="1:8" s="2094" customFormat="1">
      <c r="A106" s="1226"/>
      <c r="B106" s="1225" t="s">
        <v>5267</v>
      </c>
      <c r="C106" s="1083"/>
      <c r="D106" s="1083"/>
      <c r="E106" s="1255">
        <v>-11549</v>
      </c>
      <c r="F106" s="1083"/>
      <c r="G106" s="1083"/>
      <c r="H106" s="1147"/>
    </row>
    <row r="107" spans="1:8">
      <c r="A107" s="1226"/>
      <c r="B107" s="1225" t="s">
        <v>5262</v>
      </c>
      <c r="C107" s="1083"/>
      <c r="D107" s="1083"/>
      <c r="E107" s="1256">
        <v>258016</v>
      </c>
      <c r="F107" s="1083"/>
      <c r="G107" s="1083"/>
      <c r="H107" s="1147"/>
    </row>
    <row r="108" spans="1:8">
      <c r="A108" s="1226"/>
      <c r="B108" s="1225"/>
      <c r="C108" s="1083"/>
      <c r="D108" s="1083"/>
      <c r="E108" s="1225"/>
      <c r="F108" s="1083"/>
      <c r="G108" s="1083"/>
      <c r="H108" s="1147"/>
    </row>
    <row r="109" spans="1:8" ht="15.75" thickBot="1">
      <c r="A109" s="1226"/>
      <c r="B109" s="1225" t="s">
        <v>5260</v>
      </c>
      <c r="C109" s="1083"/>
      <c r="D109" s="1083"/>
      <c r="E109" s="1258">
        <f>(F86+E94-E101+E104+E105+E107+E106)</f>
        <v>72387732</v>
      </c>
      <c r="F109" s="1083"/>
      <c r="G109" s="1083"/>
      <c r="H109" s="1147"/>
    </row>
    <row r="110" spans="1:8" ht="15.75" thickTop="1">
      <c r="A110" s="1226"/>
      <c r="B110" s="1225"/>
      <c r="C110" s="1083"/>
      <c r="D110" s="1225"/>
      <c r="E110" s="1083"/>
      <c r="F110" s="1083"/>
      <c r="G110" s="1083"/>
      <c r="H110" s="1147"/>
    </row>
    <row r="111" spans="1:8">
      <c r="A111" s="1226"/>
      <c r="B111" s="1083"/>
      <c r="C111" s="1083"/>
      <c r="D111" s="1083"/>
      <c r="E111" s="1083"/>
      <c r="F111" s="1083"/>
      <c r="G111" s="1083"/>
      <c r="H111" s="1147"/>
    </row>
    <row r="112" spans="1:8" ht="15.75">
      <c r="A112" s="1226"/>
      <c r="B112" s="715" t="s">
        <v>4115</v>
      </c>
      <c r="C112" s="1259"/>
      <c r="D112" s="1259"/>
      <c r="E112" s="1259"/>
      <c r="F112" s="1084"/>
      <c r="G112" s="1084"/>
      <c r="H112" s="1147"/>
    </row>
    <row r="113" spans="1:8">
      <c r="A113" s="1226"/>
      <c r="B113" s="1225"/>
      <c r="C113" s="1225"/>
      <c r="D113" s="1225"/>
      <c r="E113" s="1225"/>
      <c r="F113" s="1083"/>
      <c r="G113" s="1083"/>
      <c r="H113" s="1147"/>
    </row>
    <row r="114" spans="1:8">
      <c r="A114" s="1226"/>
      <c r="B114" s="1225"/>
      <c r="C114" s="1225"/>
      <c r="D114" s="1225"/>
      <c r="E114" s="1225"/>
      <c r="F114" s="1083"/>
      <c r="G114" s="1083"/>
      <c r="H114" s="1147"/>
    </row>
    <row r="115" spans="1:8">
      <c r="A115" s="1226"/>
      <c r="B115" s="1225"/>
      <c r="C115" s="1225"/>
      <c r="D115" s="1225"/>
      <c r="E115" s="1225"/>
      <c r="F115" s="1083"/>
      <c r="G115" s="1083"/>
      <c r="H115" s="1147"/>
    </row>
    <row r="116" spans="1:8">
      <c r="A116" s="1226"/>
      <c r="B116" s="1225"/>
      <c r="C116" s="1225"/>
      <c r="D116" s="1225"/>
      <c r="E116" s="1225"/>
      <c r="F116" s="1083"/>
      <c r="G116" s="1083"/>
      <c r="H116" s="1147"/>
    </row>
    <row r="117" spans="1:8">
      <c r="A117" s="1226"/>
      <c r="B117" s="1225"/>
      <c r="C117" s="1225"/>
      <c r="D117" s="1225"/>
      <c r="E117" s="1225"/>
      <c r="F117" s="1083"/>
      <c r="G117" s="1083"/>
      <c r="H117" s="1147"/>
    </row>
    <row r="118" spans="1:8">
      <c r="A118" s="1226"/>
      <c r="B118" s="1083"/>
      <c r="C118" s="1225"/>
      <c r="D118" s="1225"/>
      <c r="E118" s="1225"/>
      <c r="F118" s="1083"/>
      <c r="G118" s="1083"/>
      <c r="H118" s="1147"/>
    </row>
    <row r="119" spans="1:8">
      <c r="A119" s="1226"/>
      <c r="B119" s="1225"/>
      <c r="C119" s="1225"/>
      <c r="D119" s="1225"/>
      <c r="E119" s="1225"/>
      <c r="F119" s="1083"/>
      <c r="G119" s="1083"/>
      <c r="H119" s="1147"/>
    </row>
    <row r="120" spans="1:8">
      <c r="A120" s="1226"/>
      <c r="B120" s="1225"/>
      <c r="C120" s="1225"/>
      <c r="D120" s="1225"/>
      <c r="E120" s="1225"/>
      <c r="F120" s="1083"/>
      <c r="G120" s="1083"/>
      <c r="H120" s="1147"/>
    </row>
    <row r="121" spans="1:8">
      <c r="A121" s="1226"/>
      <c r="B121" s="1083"/>
      <c r="C121" s="1225"/>
      <c r="D121" s="1225"/>
      <c r="E121" s="1225"/>
      <c r="F121" s="1083"/>
      <c r="G121" s="1083"/>
      <c r="H121" s="1147"/>
    </row>
    <row r="122" spans="1:8">
      <c r="A122" s="1226"/>
      <c r="B122" s="1083"/>
      <c r="C122" s="1225"/>
      <c r="D122" s="1225"/>
      <c r="E122" s="1225"/>
      <c r="F122" s="1083"/>
      <c r="G122" s="1083"/>
      <c r="H122" s="1147"/>
    </row>
    <row r="123" spans="1:8">
      <c r="A123" s="1226"/>
      <c r="B123" s="1083"/>
      <c r="C123" s="1225"/>
      <c r="D123" s="1225"/>
      <c r="E123" s="1225"/>
      <c r="F123" s="1083"/>
      <c r="G123" s="1083"/>
      <c r="H123" s="1147"/>
    </row>
    <row r="124" spans="1:8">
      <c r="A124" s="1226"/>
      <c r="B124" s="1083"/>
      <c r="C124" s="1225"/>
      <c r="D124" s="1225"/>
      <c r="E124" s="1225"/>
      <c r="F124" s="1083"/>
      <c r="G124" s="1083"/>
      <c r="H124" s="1147"/>
    </row>
    <row r="125" spans="1:8">
      <c r="A125" s="1226"/>
      <c r="B125" s="1083"/>
      <c r="C125" s="1225"/>
      <c r="D125" s="1225"/>
      <c r="E125" s="1225"/>
      <c r="F125" s="1083"/>
      <c r="G125" s="1083"/>
      <c r="H125" s="1147"/>
    </row>
    <row r="126" spans="1:8">
      <c r="A126" s="1226"/>
      <c r="B126" s="1083"/>
      <c r="C126" s="1225"/>
      <c r="D126" s="1225"/>
      <c r="E126" s="1225"/>
      <c r="F126" s="1083"/>
      <c r="G126" s="1083"/>
      <c r="H126" s="1147"/>
    </row>
    <row r="127" spans="1:8">
      <c r="A127" s="1226"/>
      <c r="B127" s="1083"/>
      <c r="C127" s="1225"/>
      <c r="D127" s="1225"/>
      <c r="E127" s="1225"/>
      <c r="F127" s="1083"/>
      <c r="G127" s="1083"/>
      <c r="H127" s="1147"/>
    </row>
    <row r="128" spans="1:8">
      <c r="A128" s="1226"/>
      <c r="B128" s="1083"/>
      <c r="C128" s="1225"/>
      <c r="D128" s="1225"/>
      <c r="E128" s="1225"/>
      <c r="F128" s="1083"/>
      <c r="G128" s="1083"/>
      <c r="H128" s="1147"/>
    </row>
    <row r="129" spans="1:8">
      <c r="A129" s="1226"/>
      <c r="B129" s="1083"/>
      <c r="C129" s="1225"/>
      <c r="D129" s="1225"/>
      <c r="E129" s="1225"/>
      <c r="F129" s="1083"/>
      <c r="G129" s="1083"/>
      <c r="H129" s="1147"/>
    </row>
    <row r="130" spans="1:8">
      <c r="A130" s="1226"/>
      <c r="B130" s="1083"/>
      <c r="C130" s="1225"/>
      <c r="D130" s="1225"/>
      <c r="E130" s="1225"/>
      <c r="F130" s="1083"/>
      <c r="G130" s="1083"/>
      <c r="H130" s="1147"/>
    </row>
    <row r="131" spans="1:8">
      <c r="A131" s="1226"/>
      <c r="B131" s="1083"/>
      <c r="C131" s="1225"/>
      <c r="D131" s="1225"/>
      <c r="E131" s="1225"/>
      <c r="F131" s="1083"/>
      <c r="G131" s="1083"/>
      <c r="H131" s="1147"/>
    </row>
    <row r="132" spans="1:8">
      <c r="A132" s="1226"/>
      <c r="B132" s="1083"/>
      <c r="C132" s="1225"/>
      <c r="D132" s="1225"/>
      <c r="E132" s="1225"/>
      <c r="F132" s="1083"/>
      <c r="G132" s="1083"/>
      <c r="H132" s="1147"/>
    </row>
    <row r="133" spans="1:8">
      <c r="A133" s="1226"/>
      <c r="B133" s="1083"/>
      <c r="C133" s="1225"/>
      <c r="D133" s="1225"/>
      <c r="E133" s="1225"/>
      <c r="F133" s="1083"/>
      <c r="G133" s="1083"/>
      <c r="H133" s="1147"/>
    </row>
    <row r="134" spans="1:8">
      <c r="A134" s="1226"/>
      <c r="B134" s="1083"/>
      <c r="C134" s="1225"/>
      <c r="D134" s="1225"/>
      <c r="E134" s="1225"/>
      <c r="F134" s="1083"/>
      <c r="G134" s="1083"/>
      <c r="H134" s="1147"/>
    </row>
    <row r="135" spans="1:8">
      <c r="A135" s="1226"/>
      <c r="B135" s="1083"/>
      <c r="C135" s="1225"/>
      <c r="D135" s="1225"/>
      <c r="E135" s="1225"/>
      <c r="F135" s="1083"/>
      <c r="G135" s="1083"/>
      <c r="H135" s="1147"/>
    </row>
    <row r="136" spans="1:8">
      <c r="A136" s="1226"/>
      <c r="B136" s="1083"/>
      <c r="C136" s="1225"/>
      <c r="D136" s="1225"/>
      <c r="E136" s="1225"/>
      <c r="F136" s="1083"/>
      <c r="G136" s="1083"/>
      <c r="H136" s="1147"/>
    </row>
    <row r="137" spans="1:8">
      <c r="A137" s="1226"/>
      <c r="B137" s="1083"/>
      <c r="C137" s="1225"/>
      <c r="D137" s="1225"/>
      <c r="E137" s="1225"/>
      <c r="F137" s="1083"/>
      <c r="G137" s="1083"/>
      <c r="H137" s="1147"/>
    </row>
    <row r="138" spans="1:8">
      <c r="A138" s="1226"/>
      <c r="B138" s="1083"/>
      <c r="C138" s="1225"/>
      <c r="D138" s="1225"/>
      <c r="E138" s="1225"/>
      <c r="F138" s="1083"/>
      <c r="G138" s="1083"/>
      <c r="H138" s="1147"/>
    </row>
    <row r="139" spans="1:8">
      <c r="A139" s="1226"/>
      <c r="B139" s="1083"/>
      <c r="C139" s="1225"/>
      <c r="D139" s="1225"/>
      <c r="E139" s="1225"/>
      <c r="F139" s="1083"/>
      <c r="G139" s="1083"/>
      <c r="H139" s="1147"/>
    </row>
    <row r="140" spans="1:8" ht="15.75" thickBot="1">
      <c r="A140" s="1228"/>
      <c r="B140" s="1136"/>
      <c r="C140" s="1136"/>
      <c r="D140" s="1136"/>
      <c r="E140" s="1229"/>
      <c r="F140" s="1136"/>
      <c r="G140" s="1136"/>
      <c r="H140" s="1170"/>
    </row>
    <row r="141" spans="1:8" ht="15.75">
      <c r="A141" s="115" t="s">
        <v>4116</v>
      </c>
      <c r="B141" s="1083"/>
      <c r="C141" s="1083"/>
      <c r="D141" s="1083"/>
      <c r="E141" s="1141"/>
      <c r="F141" s="1083"/>
      <c r="G141" s="1141" t="s">
        <v>1836</v>
      </c>
    </row>
    <row r="142" spans="1:8">
      <c r="A142" s="1084" t="s">
        <v>4117</v>
      </c>
      <c r="B142" s="1084"/>
      <c r="C142" s="1084"/>
      <c r="D142" s="1084"/>
      <c r="E142" s="1084"/>
      <c r="F142" s="1084"/>
      <c r="G142" s="1084"/>
      <c r="H142" s="1084"/>
    </row>
    <row r="143" spans="1:8" ht="15.75" thickBot="1"/>
    <row r="144" spans="1:8">
      <c r="A144" s="1085" t="s">
        <v>2036</v>
      </c>
      <c r="B144" s="1086"/>
      <c r="C144" s="1086"/>
      <c r="D144" s="1195" t="s">
        <v>1529</v>
      </c>
      <c r="E144" s="1086"/>
      <c r="F144" s="1196" t="s">
        <v>2038</v>
      </c>
      <c r="G144" s="1196" t="s">
        <v>2039</v>
      </c>
      <c r="H144" s="1207"/>
    </row>
    <row r="145" spans="1:8" ht="15.75">
      <c r="A145" s="1079" t="str">
        <f>'Data Sheet'!$C$25</f>
        <v>Central Hudson Gas &amp; Electric</v>
      </c>
      <c r="B145" s="1225"/>
      <c r="C145" s="1225"/>
      <c r="D145" s="1226" t="s">
        <v>1297</v>
      </c>
      <c r="E145" s="1225"/>
      <c r="F145" s="1200" t="s">
        <v>2041</v>
      </c>
      <c r="G145" s="1226"/>
      <c r="H145" s="1244"/>
    </row>
    <row r="146" spans="1:8" ht="15.75" thickBot="1">
      <c r="A146" s="1228"/>
      <c r="B146" s="1229"/>
      <c r="C146" s="1229"/>
      <c r="D146" s="1228" t="s">
        <v>1298</v>
      </c>
      <c r="E146" s="1229"/>
      <c r="F146" s="1202" t="str">
        <f>'Data Sheet'!$C$40</f>
        <v>4/15/2015</v>
      </c>
      <c r="G146" s="1246" t="str">
        <f>'Data Sheet'!$C$38</f>
        <v>12/31/14</v>
      </c>
      <c r="H146" s="1161"/>
    </row>
    <row r="147" spans="1:8" ht="16.5" thickBot="1">
      <c r="A147" s="705" t="s">
        <v>1838</v>
      </c>
      <c r="B147" s="706"/>
      <c r="C147" s="706"/>
      <c r="D147" s="706"/>
      <c r="E147" s="706"/>
      <c r="F147" s="1203"/>
      <c r="G147" s="1203"/>
      <c r="H147" s="1204"/>
    </row>
    <row r="148" spans="1:8" ht="15.75">
      <c r="A148" s="68"/>
      <c r="B148" s="71"/>
      <c r="C148" s="71"/>
      <c r="D148" s="71"/>
      <c r="E148" s="71"/>
      <c r="F148" s="1084"/>
      <c r="G148" s="1084"/>
      <c r="H148" s="1182"/>
    </row>
    <row r="149" spans="1:8" ht="15.75">
      <c r="A149" s="1253"/>
      <c r="B149" s="715" t="s">
        <v>4115</v>
      </c>
      <c r="C149" s="1259"/>
      <c r="D149" s="1259"/>
      <c r="E149" s="1259"/>
      <c r="F149" s="1084"/>
      <c r="G149" s="1084"/>
      <c r="H149" s="1147"/>
    </row>
    <row r="150" spans="1:8">
      <c r="A150" s="1253"/>
      <c r="B150" s="2185"/>
      <c r="C150" s="2185"/>
      <c r="D150" s="2185"/>
      <c r="E150" s="2185"/>
      <c r="F150" s="1312"/>
      <c r="G150" s="1083"/>
      <c r="H150" s="1147"/>
    </row>
    <row r="151" spans="1:8">
      <c r="A151" s="1253"/>
      <c r="B151" s="1225" t="s">
        <v>5496</v>
      </c>
      <c r="C151" s="2178"/>
      <c r="D151" s="2178"/>
      <c r="E151" s="2181"/>
      <c r="F151" s="2181"/>
      <c r="G151" s="1083"/>
      <c r="H151" s="1147"/>
    </row>
    <row r="152" spans="1:8">
      <c r="A152" s="1253"/>
      <c r="B152" s="1225" t="s">
        <v>5497</v>
      </c>
      <c r="C152" s="2178"/>
      <c r="D152" s="2178"/>
      <c r="E152" s="2181"/>
      <c r="F152" s="2181"/>
      <c r="G152" s="1083"/>
      <c r="H152" s="1147"/>
    </row>
    <row r="153" spans="1:8">
      <c r="A153" s="1253"/>
      <c r="B153" s="1225" t="s">
        <v>5498</v>
      </c>
      <c r="C153" s="2178"/>
      <c r="D153" s="2178"/>
      <c r="E153" s="2181"/>
      <c r="F153" s="2181"/>
      <c r="G153" s="1083"/>
      <c r="H153" s="1147"/>
    </row>
    <row r="154" spans="1:8">
      <c r="A154" s="1253"/>
      <c r="B154" s="1225"/>
      <c r="C154" s="2178"/>
      <c r="D154" s="2178"/>
      <c r="E154" s="2181"/>
      <c r="F154" s="2181"/>
      <c r="G154" s="1083"/>
      <c r="H154" s="1147"/>
    </row>
    <row r="155" spans="1:8">
      <c r="A155" s="1253"/>
      <c r="B155" s="1225" t="s">
        <v>5465</v>
      </c>
      <c r="C155" s="2177"/>
      <c r="D155" s="2177"/>
      <c r="E155" s="2177"/>
      <c r="F155" s="2181"/>
      <c r="G155" s="1083"/>
      <c r="H155" s="1147"/>
    </row>
    <row r="156" spans="1:8">
      <c r="A156" s="1253"/>
      <c r="B156" s="1225"/>
      <c r="C156" s="2177"/>
      <c r="D156" s="2177"/>
      <c r="E156" s="2177"/>
      <c r="F156" s="2181"/>
      <c r="G156" s="1083"/>
      <c r="H156" s="1147"/>
    </row>
    <row r="157" spans="1:8">
      <c r="A157" s="1253"/>
      <c r="B157" s="1225"/>
      <c r="D157" s="2189" t="s">
        <v>5466</v>
      </c>
      <c r="E157" s="2180" t="s">
        <v>5467</v>
      </c>
      <c r="F157" s="2182"/>
      <c r="G157" s="1083"/>
      <c r="H157" s="1147"/>
    </row>
    <row r="158" spans="1:8">
      <c r="A158" s="1253"/>
      <c r="B158" s="1225" t="s">
        <v>5468</v>
      </c>
      <c r="D158" s="2182" t="s">
        <v>5469</v>
      </c>
      <c r="E158" s="2182" t="s">
        <v>5387</v>
      </c>
      <c r="F158" s="2182" t="s">
        <v>5470</v>
      </c>
      <c r="G158" s="1083"/>
      <c r="H158" s="1147"/>
    </row>
    <row r="159" spans="1:8">
      <c r="A159" s="1253"/>
      <c r="B159" s="1225"/>
      <c r="D159" s="2189"/>
      <c r="E159" s="2189"/>
      <c r="F159" s="2189"/>
      <c r="G159" s="1083"/>
      <c r="H159" s="1147"/>
    </row>
    <row r="160" spans="1:8">
      <c r="A160" s="1226"/>
      <c r="B160" s="1225" t="s">
        <v>5471</v>
      </c>
      <c r="D160" s="2186">
        <v>3898512</v>
      </c>
      <c r="E160" s="2186">
        <v>3313735.1999999997</v>
      </c>
      <c r="F160" s="2186">
        <v>584776.79999999993</v>
      </c>
      <c r="G160" s="1083"/>
      <c r="H160" s="1147"/>
    </row>
    <row r="161" spans="1:8">
      <c r="A161" s="1226"/>
      <c r="B161" s="1225" t="s">
        <v>5472</v>
      </c>
      <c r="D161" s="2187"/>
      <c r="E161" s="2187"/>
      <c r="F161" s="2187"/>
      <c r="G161" s="1083"/>
      <c r="H161" s="1147"/>
    </row>
    <row r="162" spans="1:8">
      <c r="A162" s="1226"/>
      <c r="B162" s="1225" t="s">
        <v>5473</v>
      </c>
      <c r="D162" s="2174">
        <v>0</v>
      </c>
      <c r="E162" s="2174">
        <v>0</v>
      </c>
      <c r="F162" s="2174">
        <v>0</v>
      </c>
      <c r="G162" s="1083"/>
      <c r="H162" s="1147"/>
    </row>
    <row r="163" spans="1:8">
      <c r="A163" s="1226"/>
      <c r="B163" s="1225" t="s">
        <v>5474</v>
      </c>
      <c r="D163" s="2174">
        <v>2225811</v>
      </c>
      <c r="E163" s="2174">
        <v>1891973</v>
      </c>
      <c r="F163" s="2174">
        <v>333838</v>
      </c>
      <c r="G163" s="1083"/>
      <c r="H163" s="1147"/>
    </row>
    <row r="164" spans="1:8">
      <c r="A164" s="1226"/>
      <c r="B164" s="1225" t="s">
        <v>5475</v>
      </c>
      <c r="D164" s="2174">
        <v>12957260</v>
      </c>
      <c r="E164" s="2174">
        <v>11013418</v>
      </c>
      <c r="F164" s="2174">
        <v>1943842</v>
      </c>
      <c r="G164" s="1083"/>
      <c r="H164" s="1147"/>
    </row>
    <row r="165" spans="1:8">
      <c r="A165" s="1226"/>
      <c r="B165" s="1225" t="s">
        <v>5476</v>
      </c>
      <c r="D165" s="2179">
        <v>974121</v>
      </c>
      <c r="E165" s="2179">
        <v>827978</v>
      </c>
      <c r="F165" s="2179">
        <v>146143</v>
      </c>
      <c r="G165" s="1083"/>
      <c r="H165" s="1147"/>
    </row>
    <row r="166" spans="1:8">
      <c r="A166" s="1226"/>
      <c r="B166" s="1225"/>
      <c r="D166" s="2186">
        <v>0</v>
      </c>
      <c r="E166" s="2186"/>
      <c r="F166" s="2186"/>
      <c r="G166" s="1083"/>
      <c r="H166" s="1147"/>
    </row>
    <row r="167" spans="1:8">
      <c r="A167" s="1226"/>
      <c r="B167" s="1225" t="s">
        <v>5477</v>
      </c>
      <c r="D167" s="2176">
        <v>16157192</v>
      </c>
      <c r="E167" s="2174">
        <v>13733369</v>
      </c>
      <c r="F167" s="2174">
        <v>2423823</v>
      </c>
      <c r="G167" s="1083"/>
      <c r="H167" s="1147"/>
    </row>
    <row r="168" spans="1:8">
      <c r="A168" s="1226"/>
      <c r="B168" s="1225"/>
      <c r="D168" s="2184"/>
      <c r="E168" s="2184"/>
      <c r="F168" s="2184"/>
      <c r="G168" s="1083"/>
      <c r="H168" s="1147"/>
    </row>
    <row r="169" spans="1:8">
      <c r="A169" s="1226"/>
      <c r="B169" s="1225" t="s">
        <v>5478</v>
      </c>
      <c r="D169" s="2174">
        <v>1716932</v>
      </c>
      <c r="E169" s="2174">
        <v>1459325</v>
      </c>
      <c r="F169" s="2174">
        <v>257607</v>
      </c>
      <c r="G169" s="1083"/>
      <c r="H169" s="1147"/>
    </row>
    <row r="170" spans="1:8">
      <c r="A170" s="1226"/>
      <c r="B170" s="1225" t="s">
        <v>5479</v>
      </c>
      <c r="D170" s="2174">
        <v>638922</v>
      </c>
      <c r="E170" s="2174">
        <v>543074</v>
      </c>
      <c r="F170" s="2174">
        <v>95848</v>
      </c>
      <c r="G170" s="1083"/>
      <c r="H170" s="1147"/>
    </row>
    <row r="171" spans="1:8">
      <c r="A171" s="1226"/>
      <c r="B171" s="1225" t="s">
        <v>5480</v>
      </c>
      <c r="D171" s="2174">
        <v>396349</v>
      </c>
      <c r="E171" s="2174">
        <v>336893</v>
      </c>
      <c r="F171" s="2174">
        <v>59456</v>
      </c>
      <c r="G171" s="1083"/>
      <c r="H171" s="1147"/>
    </row>
    <row r="172" spans="1:8">
      <c r="A172" s="1226"/>
      <c r="B172" s="1225" t="s">
        <v>5481</v>
      </c>
      <c r="D172" s="2174">
        <v>317454</v>
      </c>
      <c r="E172" s="2174">
        <v>269835</v>
      </c>
      <c r="F172" s="2174">
        <v>47619</v>
      </c>
      <c r="G172" s="1083"/>
      <c r="H172" s="1147"/>
    </row>
    <row r="173" spans="1:8">
      <c r="A173" s="1226"/>
      <c r="B173" s="1225" t="s">
        <v>5482</v>
      </c>
      <c r="D173" s="2179">
        <v>666</v>
      </c>
      <c r="E173" s="2179">
        <v>566</v>
      </c>
      <c r="F173" s="2179">
        <v>100</v>
      </c>
      <c r="G173" s="1083"/>
      <c r="H173" s="1147"/>
    </row>
    <row r="174" spans="1:8">
      <c r="A174" s="1226"/>
      <c r="B174" s="1225"/>
      <c r="D174" s="2184"/>
      <c r="E174" s="2184"/>
      <c r="F174" s="2184"/>
      <c r="G174" s="1083"/>
      <c r="H174" s="1147"/>
    </row>
    <row r="175" spans="1:8">
      <c r="A175" s="1226"/>
      <c r="B175" s="1225" t="s">
        <v>5483</v>
      </c>
      <c r="D175" s="2176">
        <v>3070323</v>
      </c>
      <c r="E175" s="2174">
        <v>2609693</v>
      </c>
      <c r="F175" s="2174">
        <v>460630</v>
      </c>
      <c r="G175" s="1083"/>
      <c r="H175" s="1147"/>
    </row>
    <row r="176" spans="1:8">
      <c r="A176" s="1226"/>
      <c r="B176" s="1225"/>
      <c r="D176" s="2184"/>
      <c r="E176" s="2184"/>
      <c r="F176" s="2184"/>
      <c r="G176" s="1083"/>
      <c r="H176" s="1147"/>
    </row>
    <row r="177" spans="1:8">
      <c r="A177" s="1226"/>
      <c r="B177" s="1225" t="s">
        <v>5484</v>
      </c>
      <c r="D177" s="2174">
        <v>19462487</v>
      </c>
      <c r="E177" s="2174">
        <v>16542999</v>
      </c>
      <c r="F177" s="2174">
        <v>2919488</v>
      </c>
      <c r="G177" s="1084"/>
      <c r="H177" s="1147"/>
    </row>
    <row r="178" spans="1:8">
      <c r="A178" s="1226"/>
      <c r="B178" s="1225" t="s">
        <v>5485</v>
      </c>
      <c r="D178" s="2174">
        <v>2209143</v>
      </c>
      <c r="E178" s="2174">
        <v>1877252</v>
      </c>
      <c r="F178" s="2174">
        <v>331891</v>
      </c>
      <c r="G178" s="1083"/>
      <c r="H178" s="1147"/>
    </row>
    <row r="179" spans="1:8">
      <c r="A179" s="1226"/>
      <c r="B179" s="1225" t="s">
        <v>5486</v>
      </c>
      <c r="D179" s="2174">
        <v>2463859</v>
      </c>
      <c r="E179" s="2174">
        <v>2094291</v>
      </c>
      <c r="F179" s="2174">
        <v>369568</v>
      </c>
      <c r="G179" s="1083"/>
      <c r="H179" s="1147"/>
    </row>
    <row r="180" spans="1:8">
      <c r="A180" s="1226"/>
      <c r="B180" s="1225" t="s">
        <v>5487</v>
      </c>
      <c r="D180" s="2174">
        <v>15614</v>
      </c>
      <c r="E180" s="2174">
        <v>13267</v>
      </c>
      <c r="F180" s="2174">
        <v>2347</v>
      </c>
      <c r="G180" s="1083"/>
      <c r="H180" s="1147"/>
    </row>
    <row r="181" spans="1:8">
      <c r="A181" s="1226"/>
      <c r="B181" s="1225" t="s">
        <v>5488</v>
      </c>
      <c r="D181" s="2174">
        <v>417439</v>
      </c>
      <c r="E181" s="2174">
        <v>354818</v>
      </c>
      <c r="F181" s="2174">
        <v>62621</v>
      </c>
      <c r="G181" s="1083"/>
      <c r="H181" s="1147"/>
    </row>
    <row r="182" spans="1:8">
      <c r="A182" s="1226"/>
      <c r="B182" s="1225" t="s">
        <v>5489</v>
      </c>
      <c r="D182" s="2174">
        <v>2739406</v>
      </c>
      <c r="E182" s="2174">
        <v>2328489</v>
      </c>
      <c r="F182" s="2174">
        <v>410917</v>
      </c>
      <c r="G182" s="1083"/>
      <c r="H182" s="1147"/>
    </row>
    <row r="183" spans="1:8">
      <c r="A183" s="1226"/>
      <c r="B183" s="1225" t="s">
        <v>2405</v>
      </c>
      <c r="D183" s="2174">
        <v>0</v>
      </c>
      <c r="E183" s="2174">
        <v>0</v>
      </c>
      <c r="F183" s="2174">
        <v>0</v>
      </c>
      <c r="G183" s="1083"/>
      <c r="H183" s="1147"/>
    </row>
    <row r="184" spans="1:8">
      <c r="A184" s="1226"/>
      <c r="B184" s="1225" t="s">
        <v>2397</v>
      </c>
      <c r="D184" s="2174">
        <v>2349790</v>
      </c>
      <c r="E184" s="2174">
        <v>1997322</v>
      </c>
      <c r="F184" s="2174">
        <v>352468</v>
      </c>
      <c r="G184" s="1083"/>
      <c r="H184" s="1147"/>
    </row>
    <row r="185" spans="1:8">
      <c r="A185" s="1226"/>
      <c r="B185" s="1225" t="s">
        <v>5490</v>
      </c>
      <c r="D185" s="2186">
        <v>93610</v>
      </c>
      <c r="E185" s="2186">
        <v>79571</v>
      </c>
      <c r="F185" s="2186">
        <v>14039</v>
      </c>
      <c r="G185" s="1083"/>
      <c r="H185" s="1147"/>
    </row>
    <row r="186" spans="1:8">
      <c r="A186" s="1226"/>
      <c r="B186" s="1225" t="s">
        <v>5491</v>
      </c>
      <c r="D186" s="2179">
        <v>1096143</v>
      </c>
      <c r="E186" s="2179">
        <v>931704</v>
      </c>
      <c r="F186" s="2179">
        <v>164439</v>
      </c>
      <c r="G186" s="1083"/>
      <c r="H186" s="1147"/>
    </row>
    <row r="187" spans="1:8">
      <c r="A187" s="1226"/>
      <c r="B187" s="1225"/>
      <c r="D187" s="2184"/>
      <c r="E187" s="2184"/>
      <c r="F187" s="2184"/>
      <c r="G187" s="1083"/>
      <c r="H187" s="1147"/>
    </row>
    <row r="188" spans="1:8">
      <c r="A188" s="1226"/>
      <c r="B188" s="1225" t="s">
        <v>5492</v>
      </c>
      <c r="D188" s="2176">
        <v>30847491</v>
      </c>
      <c r="E188" s="2174">
        <v>26219713</v>
      </c>
      <c r="F188" s="2174">
        <v>4627778</v>
      </c>
      <c r="G188" s="1083"/>
      <c r="H188" s="1147"/>
    </row>
    <row r="189" spans="1:8">
      <c r="A189" s="1226"/>
      <c r="B189" s="1225"/>
      <c r="D189" s="2184"/>
      <c r="E189" s="2184"/>
      <c r="F189" s="2184"/>
      <c r="G189" s="1083"/>
      <c r="H189" s="1147"/>
    </row>
    <row r="190" spans="1:8">
      <c r="A190" s="1226"/>
      <c r="B190" s="1225" t="s">
        <v>5493</v>
      </c>
      <c r="D190" s="2176">
        <v>50075006</v>
      </c>
      <c r="E190" s="2176">
        <v>42562775</v>
      </c>
      <c r="F190" s="2176">
        <v>7512231</v>
      </c>
      <c r="G190" s="1083"/>
      <c r="H190" s="1147"/>
    </row>
    <row r="191" spans="1:8">
      <c r="A191" s="1226"/>
      <c r="B191" s="1225"/>
      <c r="D191" s="2184"/>
      <c r="E191" s="2184"/>
      <c r="F191" s="2184"/>
      <c r="G191" s="1083"/>
      <c r="H191" s="1147"/>
    </row>
    <row r="192" spans="1:8" ht="15.75" thickBot="1">
      <c r="A192" s="1226"/>
      <c r="B192" s="1225" t="s">
        <v>5494</v>
      </c>
      <c r="D192" s="2190">
        <v>53973518</v>
      </c>
      <c r="E192" s="2190">
        <v>45876510.200000003</v>
      </c>
      <c r="F192" s="2190">
        <v>8097007.7999999998</v>
      </c>
      <c r="G192" s="1083"/>
      <c r="H192" s="1147"/>
    </row>
    <row r="193" spans="1:8" ht="15.75" thickTop="1">
      <c r="A193" s="1226"/>
      <c r="B193" s="2188"/>
      <c r="C193" s="2175"/>
      <c r="D193" s="2175"/>
      <c r="E193" s="2175"/>
      <c r="F193" s="2181"/>
      <c r="G193" s="1083"/>
      <c r="H193" s="1147"/>
    </row>
    <row r="194" spans="1:8">
      <c r="A194" s="1226"/>
      <c r="B194" s="2181"/>
      <c r="C194" s="2181"/>
      <c r="D194" s="2181"/>
      <c r="E194" s="2181"/>
      <c r="F194" s="2181"/>
      <c r="G194" s="1083"/>
      <c r="H194" s="1147"/>
    </row>
    <row r="195" spans="1:8">
      <c r="A195" s="1226"/>
      <c r="B195" s="1083"/>
      <c r="C195" s="1225"/>
      <c r="D195" s="1225"/>
      <c r="E195" s="1225"/>
      <c r="F195" s="1083"/>
      <c r="G195" s="1083"/>
      <c r="H195" s="1147"/>
    </row>
    <row r="196" spans="1:8">
      <c r="A196" s="1226"/>
      <c r="B196" s="1083"/>
      <c r="C196" s="1225"/>
      <c r="D196" s="1225"/>
      <c r="E196" s="1225"/>
      <c r="F196" s="1083"/>
      <c r="G196" s="1083"/>
      <c r="H196" s="1147"/>
    </row>
    <row r="197" spans="1:8">
      <c r="A197" s="1226"/>
      <c r="B197" s="1083"/>
      <c r="C197" s="1225"/>
      <c r="D197" s="1225"/>
      <c r="E197" s="1225"/>
      <c r="F197" s="1083"/>
      <c r="G197" s="1083"/>
      <c r="H197" s="1147"/>
    </row>
    <row r="198" spans="1:8">
      <c r="A198" s="1226"/>
      <c r="B198" s="1083"/>
      <c r="C198" s="1225"/>
      <c r="D198" s="1225"/>
      <c r="E198" s="1225"/>
      <c r="F198" s="1083"/>
      <c r="G198" s="1083"/>
      <c r="H198" s="1147"/>
    </row>
    <row r="199" spans="1:8">
      <c r="A199" s="1226"/>
      <c r="B199" s="1083"/>
      <c r="C199" s="1225"/>
      <c r="D199" s="1225"/>
      <c r="E199" s="1225"/>
      <c r="F199" s="1083"/>
      <c r="G199" s="1083"/>
      <c r="H199" s="1147"/>
    </row>
    <row r="200" spans="1:8">
      <c r="A200" s="1226"/>
      <c r="B200" s="1083"/>
      <c r="C200" s="1225"/>
      <c r="D200" s="1225"/>
      <c r="E200" s="1225"/>
      <c r="F200" s="1083"/>
      <c r="G200" s="1083"/>
      <c r="H200" s="1147"/>
    </row>
    <row r="201" spans="1:8">
      <c r="A201" s="1226"/>
      <c r="B201" s="1083"/>
      <c r="C201" s="1225"/>
      <c r="D201" s="1225"/>
      <c r="E201" s="1225"/>
      <c r="F201" s="1083"/>
      <c r="G201" s="1083"/>
      <c r="H201" s="1147"/>
    </row>
    <row r="202" spans="1:8">
      <c r="A202" s="1226"/>
      <c r="B202" s="1083"/>
      <c r="C202" s="1225"/>
      <c r="D202" s="1225"/>
      <c r="E202" s="1225"/>
      <c r="F202" s="1083"/>
      <c r="G202" s="1083"/>
      <c r="H202" s="1147"/>
    </row>
    <row r="203" spans="1:8">
      <c r="A203" s="1226"/>
      <c r="B203" s="1083"/>
      <c r="C203" s="1225"/>
      <c r="D203" s="1225"/>
      <c r="E203" s="1225"/>
      <c r="F203" s="1083"/>
      <c r="G203" s="1083"/>
      <c r="H203" s="1147"/>
    </row>
    <row r="204" spans="1:8">
      <c r="A204" s="1226"/>
      <c r="B204" s="1083"/>
      <c r="C204" s="1225"/>
      <c r="D204" s="1225"/>
      <c r="E204" s="1225"/>
      <c r="F204" s="1083"/>
      <c r="G204" s="1083"/>
      <c r="H204" s="1147"/>
    </row>
    <row r="205" spans="1:8" ht="15.75" thickBot="1">
      <c r="A205" s="1228"/>
      <c r="B205" s="1136"/>
      <c r="C205" s="1136"/>
      <c r="D205" s="1136"/>
      <c r="E205" s="1229"/>
      <c r="F205" s="1136"/>
      <c r="G205" s="1136"/>
      <c r="H205" s="1170"/>
    </row>
    <row r="206" spans="1:8" ht="15.75">
      <c r="A206" s="115" t="s">
        <v>4116</v>
      </c>
      <c r="B206" s="1083"/>
      <c r="C206" s="1083"/>
      <c r="D206" s="1083"/>
      <c r="E206" s="1141"/>
      <c r="F206" s="1083"/>
      <c r="G206" s="1141" t="s">
        <v>1836</v>
      </c>
      <c r="H206" s="2169"/>
    </row>
    <row r="207" spans="1:8">
      <c r="A207" s="69" t="s">
        <v>5495</v>
      </c>
      <c r="B207" s="1084"/>
      <c r="C207" s="1084"/>
      <c r="D207" s="1084"/>
      <c r="E207" s="1084"/>
      <c r="F207" s="1084"/>
      <c r="G207" s="1084"/>
      <c r="H207" s="1084"/>
    </row>
  </sheetData>
  <customSheetViews>
    <customSheetView guid="{98C50475-4C04-4614-833E-ABC6EEFF4E8E}" scale="60" colorId="22" view="pageBreakPreview" topLeftCell="A172">
      <selection activeCell="F183" sqref="F183"/>
      <rowBreaks count="2" manualBreakCount="2">
        <brk id="74" max="16383" man="1"/>
        <brk id="142" max="16383" man="1"/>
      </rowBreaks>
      <pageMargins left="0.25" right="0.25" top="0" bottom="0" header="0.25" footer="0.25"/>
      <printOptions horizontalCentered="1" verticalCentered="1"/>
      <pageSetup scale="68" fitToHeight="2" orientation="portrait" r:id="rId1"/>
      <headerFooter alignWithMargins="0"/>
    </customSheetView>
    <customSheetView guid="{C6EFCE4C-D5CB-4C1D-A286-0DC52BE770F9}" scale="85" colorId="22">
      <selection activeCell="B46" sqref="B46"/>
      <rowBreaks count="1" manualBreakCount="1">
        <brk id="63" max="16383" man="1"/>
      </rowBreaks>
      <pageMargins left="0.25" right="0.25" top="0" bottom="0" header="0.25" footer="0.25"/>
      <printOptions horizontalCentered="1" verticalCentered="1"/>
      <pageSetup scale="73" fitToHeight="2" orientation="portrait" horizontalDpi="300" verticalDpi="300" r:id="rId2"/>
      <headerFooter alignWithMargins="0"/>
    </customSheetView>
    <customSheetView guid="{4BC658A1-0B43-4474-B09F-01138A2D4649}" scale="85" colorId="22">
      <selection activeCell="I11" sqref="I11"/>
      <rowBreaks count="1" manualBreakCount="1">
        <brk id="63" max="16383" man="1"/>
      </rowBreaks>
      <pageMargins left="0.25" right="0.25" top="0" bottom="0" header="0.25" footer="0.25"/>
      <printOptions horizontalCentered="1" verticalCentered="1"/>
      <pageSetup scale="73" fitToHeight="2" orientation="portrait" horizontalDpi="300" verticalDpi="300" r:id="rId3"/>
      <headerFooter alignWithMargins="0"/>
    </customSheetView>
    <customSheetView guid="{615B5AE4-EF39-45E8-9166-92037A1A48C3}" scale="85" colorId="22">
      <rowBreaks count="1" manualBreakCount="1">
        <brk id="63" max="16383" man="1"/>
      </rowBreaks>
      <pageMargins left="0.25" right="0.25" top="0" bottom="0" header="0.25" footer="0.25"/>
      <printOptions horizontalCentered="1" verticalCentered="1"/>
      <pageSetup scale="73" fitToHeight="2" orientation="portrait" horizontalDpi="300" verticalDpi="300" r:id="rId4"/>
      <headerFooter alignWithMargins="0"/>
    </customSheetView>
    <customSheetView guid="{5615FF12-3AD0-401B-9520-85684B49B8C2}" scale="85" colorId="22">
      <rowBreaks count="1" manualBreakCount="1">
        <brk id="63" max="16383" man="1"/>
      </rowBreaks>
      <pageMargins left="0.25" right="0.25" top="0" bottom="0" header="0.25" footer="0.25"/>
      <printOptions horizontalCentered="1" verticalCentered="1"/>
      <pageSetup scale="73" fitToHeight="2" orientation="portrait" horizontalDpi="300" verticalDpi="300" r:id="rId5"/>
      <headerFooter alignWithMargins="0"/>
    </customSheetView>
    <customSheetView guid="{770BB473-BE5C-4268-9ADA-B2B104B49C99}" scale="85" colorId="22" showPageBreaks="1">
      <rowBreaks count="30" manualBreakCount="30">
        <brk id="38" max="16383" man="1"/>
        <brk id="39" max="16383" man="1"/>
        <brk id="40" max="16383" man="1"/>
        <brk id="41"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1" max="16383" man="1"/>
        <brk id="62" max="16383" man="1"/>
        <brk id="63" max="16383" man="1"/>
        <brk id="66" max="16383" man="1"/>
        <brk id="67" max="16383" man="1"/>
        <brk id="72" max="16383" man="1"/>
        <brk id="73" max="16383" man="1"/>
        <brk id="74" max="16383" man="1"/>
        <brk id="75" max="16383" man="1"/>
      </rowBreaks>
      <pageMargins left="0.25" right="0.25" top="0" bottom="0" header="0.25" footer="0.25"/>
      <printOptions horizontalCentered="1" verticalCentered="1"/>
      <pageSetup scale="73" fitToHeight="2" orientation="portrait" horizontalDpi="300" verticalDpi="300" r:id="rId6"/>
      <headerFooter alignWithMargins="0"/>
    </customSheetView>
    <customSheetView guid="{2DCD765F-7FFB-4119-8ABA-95F832C93250}" scale="85" colorId="22">
      <rowBreaks count="1" manualBreakCount="1">
        <brk id="63" max="16383" man="1"/>
      </rowBreaks>
      <pageMargins left="0.25" right="0.25" top="0" bottom="0" header="0.25" footer="0.25"/>
      <printOptions horizontalCentered="1" verticalCentered="1"/>
      <pageSetup scale="73" fitToHeight="2" orientation="portrait" horizontalDpi="300" verticalDpi="300" r:id="rId7"/>
      <headerFooter alignWithMargins="0"/>
    </customSheetView>
    <customSheetView guid="{9A54DEF0-DEC4-4137-89B1-509D03916E27}" scale="85" colorId="22">
      <selection activeCell="B46" sqref="B46"/>
      <rowBreaks count="1" manualBreakCount="1">
        <brk id="75" max="16383" man="1"/>
      </rowBreaks>
      <pageMargins left="0.25" right="0.25" top="0" bottom="0" header="0.25" footer="0.25"/>
      <printOptions horizontalCentered="1" verticalCentered="1"/>
      <pageSetup scale="67" fitToHeight="2" orientation="portrait" r:id="rId8"/>
      <headerFooter alignWithMargins="0"/>
    </customSheetView>
    <customSheetView guid="{3F1C1F7F-1627-415A-A980-D9471073F5DE}" scale="85" colorId="22" showPageBreaks="1" topLeftCell="A17">
      <selection activeCell="C39" sqref="C39"/>
      <rowBreaks count="1" manualBreakCount="1">
        <brk id="75" max="16383" man="1"/>
      </rowBreaks>
      <pageMargins left="0.25" right="0.25" top="0" bottom="0" header="0.25" footer="0.25"/>
      <printOptions horizontalCentered="1" verticalCentered="1"/>
      <pageSetup scale="67" fitToHeight="2" orientation="portrait" horizontalDpi="300" verticalDpi="300" r:id="rId9"/>
      <headerFooter alignWithMargins="0"/>
    </customSheetView>
    <customSheetView guid="{139C5046-2F46-48F5-A0B9-76AEA7D78668}" scale="85" colorId="22">
      <selection activeCell="B46" sqref="B46"/>
      <rowBreaks count="1" manualBreakCount="1">
        <brk id="75" max="16383" man="1"/>
      </rowBreaks>
      <pageMargins left="0.25" right="0.25" top="0" bottom="0" header="0.25" footer="0.25"/>
      <printOptions horizontalCentered="1" verticalCentered="1"/>
      <pageSetup scale="67" fitToHeight="2" orientation="portrait" r:id="rId10"/>
      <headerFooter alignWithMargins="0"/>
    </customSheetView>
    <customSheetView guid="{B81AA01E-C0DE-4A87-A251-E1F5DB0B073A}" scale="85" colorId="22">
      <selection activeCell="B46" sqref="B46"/>
      <rowBreaks count="1" manualBreakCount="1">
        <brk id="75" max="16383" man="1"/>
      </rowBreaks>
      <pageMargins left="0.25" right="0.25" top="0" bottom="0" header="0.25" footer="0.25"/>
      <printOptions horizontalCentered="1" verticalCentered="1"/>
      <pageSetup scale="67" fitToHeight="2" orientation="portrait" r:id="rId11"/>
      <headerFooter alignWithMargins="0"/>
    </customSheetView>
  </customSheetViews>
  <printOptions horizontalCentered="1" verticalCentered="1"/>
  <pageMargins left="0.25" right="0.25" top="0" bottom="0" header="0.25" footer="0.25"/>
  <pageSetup scale="68" fitToHeight="2" orientation="portrait" r:id="rId12"/>
  <headerFooter alignWithMargins="0"/>
  <rowBreaks count="2" manualBreakCount="2">
    <brk id="74" max="16383" man="1"/>
    <brk id="142"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4"/>
  <sheetViews>
    <sheetView defaultGridColor="0" topLeftCell="A64" colorId="22" zoomScale="85" workbookViewId="0">
      <selection activeCell="H17" sqref="H17"/>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2036</v>
      </c>
      <c r="B1" s="66"/>
      <c r="C1" s="66"/>
      <c r="D1" s="716" t="s">
        <v>1529</v>
      </c>
      <c r="E1" s="717"/>
      <c r="F1" s="718"/>
      <c r="G1" s="719" t="s">
        <v>2038</v>
      </c>
      <c r="H1" s="487" t="s">
        <v>2039</v>
      </c>
    </row>
    <row r="2" spans="1:8">
      <c r="A2" s="72" t="str">
        <f>'Data Sheet'!$C$25</f>
        <v>Central Hudson Gas &amp; Electric</v>
      </c>
      <c r="B2" s="618"/>
      <c r="C2" s="618"/>
      <c r="D2" s="363" t="s">
        <v>1297</v>
      </c>
      <c r="E2" s="17"/>
      <c r="F2" s="347"/>
      <c r="G2" s="346" t="s">
        <v>2041</v>
      </c>
      <c r="H2" s="619"/>
    </row>
    <row r="3" spans="1:8" ht="15" customHeight="1">
      <c r="A3" s="720"/>
      <c r="B3" s="618"/>
      <c r="C3" s="618"/>
      <c r="D3" s="363" t="s">
        <v>1298</v>
      </c>
      <c r="E3" s="17"/>
      <c r="F3" s="17"/>
      <c r="G3" s="1164" t="str">
        <f>'Data Sheet'!$C$40</f>
        <v>4/15/2015</v>
      </c>
      <c r="H3" s="1103" t="str">
        <f>'Data Sheet'!$C$38</f>
        <v>12/31/14</v>
      </c>
    </row>
    <row r="4" spans="1:8" ht="15" customHeight="1">
      <c r="A4" s="674" t="s">
        <v>4118</v>
      </c>
      <c r="B4" s="675"/>
      <c r="C4" s="675"/>
      <c r="D4" s="265"/>
      <c r="E4" s="265"/>
      <c r="F4" s="265"/>
      <c r="G4" s="265"/>
      <c r="H4" s="266"/>
    </row>
    <row r="5" spans="1:8">
      <c r="A5" s="721"/>
      <c r="B5" s="19"/>
      <c r="C5" s="19"/>
      <c r="D5" s="18"/>
      <c r="E5" s="18"/>
      <c r="F5" s="18"/>
      <c r="G5" s="18"/>
      <c r="H5" s="25"/>
    </row>
    <row r="6" spans="1:8">
      <c r="A6" s="22" t="s">
        <v>4119</v>
      </c>
      <c r="B6" s="19"/>
      <c r="C6" s="19"/>
      <c r="D6" s="19"/>
      <c r="E6" s="19"/>
      <c r="F6" s="18"/>
      <c r="G6" s="18"/>
      <c r="H6" s="25"/>
    </row>
    <row r="7" spans="1:8">
      <c r="A7" s="22" t="s">
        <v>4120</v>
      </c>
      <c r="B7" s="19"/>
      <c r="C7" s="19"/>
      <c r="D7" s="19"/>
      <c r="E7" s="19"/>
      <c r="F7" s="19"/>
      <c r="G7" s="19"/>
      <c r="H7" s="23"/>
    </row>
    <row r="8" spans="1:8">
      <c r="A8" s="22"/>
      <c r="B8" s="19"/>
      <c r="C8" s="19"/>
      <c r="D8" s="19"/>
      <c r="E8" s="19"/>
      <c r="F8" s="19"/>
      <c r="G8" s="19"/>
      <c r="H8" s="23"/>
    </row>
    <row r="9" spans="1:8">
      <c r="A9" s="722" t="s">
        <v>1964</v>
      </c>
      <c r="B9" s="723" t="s">
        <v>2019</v>
      </c>
      <c r="C9" s="724"/>
      <c r="D9" s="725" t="s">
        <v>4062</v>
      </c>
      <c r="E9" s="725" t="s">
        <v>1964</v>
      </c>
      <c r="F9" s="725" t="s">
        <v>2019</v>
      </c>
      <c r="G9" s="726"/>
      <c r="H9" s="727" t="s">
        <v>4062</v>
      </c>
    </row>
    <row r="10" spans="1:8">
      <c r="A10" s="728" t="s">
        <v>1967</v>
      </c>
      <c r="B10" s="729" t="s">
        <v>3423</v>
      </c>
      <c r="C10" s="730"/>
      <c r="D10" s="731" t="s">
        <v>3424</v>
      </c>
      <c r="E10" s="731" t="s">
        <v>1967</v>
      </c>
      <c r="F10" s="731" t="s">
        <v>3423</v>
      </c>
      <c r="G10" s="732"/>
      <c r="H10" s="733" t="s">
        <v>3424</v>
      </c>
    </row>
    <row r="11" spans="1:8">
      <c r="A11" s="728">
        <v>1</v>
      </c>
      <c r="B11" s="729" t="s">
        <v>4121</v>
      </c>
      <c r="C11" s="730"/>
      <c r="D11" s="734"/>
      <c r="E11" s="731">
        <v>21</v>
      </c>
      <c r="F11" s="729" t="s">
        <v>4122</v>
      </c>
      <c r="G11" s="730"/>
      <c r="H11" s="735"/>
    </row>
    <row r="12" spans="1:8">
      <c r="A12" s="728">
        <v>2</v>
      </c>
      <c r="B12" s="736" t="s">
        <v>4123</v>
      </c>
      <c r="C12" s="604"/>
      <c r="D12" s="737"/>
      <c r="E12" s="738">
        <v>22</v>
      </c>
      <c r="F12" s="739" t="s">
        <v>4124</v>
      </c>
      <c r="G12" s="19"/>
      <c r="H12" s="740">
        <v>2569449</v>
      </c>
    </row>
    <row r="13" spans="1:8">
      <c r="A13" s="728">
        <v>3</v>
      </c>
      <c r="B13" s="736" t="s">
        <v>4125</v>
      </c>
      <c r="C13" s="604"/>
      <c r="D13" s="741"/>
      <c r="E13" s="731"/>
      <c r="F13" s="736" t="s">
        <v>4126</v>
      </c>
      <c r="G13" s="604"/>
      <c r="H13" s="742"/>
    </row>
    <row r="14" spans="1:8">
      <c r="A14" s="728">
        <v>4</v>
      </c>
      <c r="B14" s="736" t="s">
        <v>4127</v>
      </c>
      <c r="C14" s="604"/>
      <c r="D14" s="741"/>
      <c r="E14" s="738">
        <v>23</v>
      </c>
      <c r="F14" s="739" t="s">
        <v>4128</v>
      </c>
      <c r="G14" s="19"/>
      <c r="H14" s="740">
        <v>53860</v>
      </c>
    </row>
    <row r="15" spans="1:8">
      <c r="A15" s="728">
        <v>5</v>
      </c>
      <c r="B15" s="736" t="s">
        <v>4129</v>
      </c>
      <c r="C15" s="604"/>
      <c r="D15" s="741">
        <v>39742</v>
      </c>
      <c r="E15" s="731"/>
      <c r="F15" s="736" t="s">
        <v>4130</v>
      </c>
      <c r="G15" s="604"/>
      <c r="H15" s="742"/>
    </row>
    <row r="16" spans="1:8">
      <c r="A16" s="728">
        <v>6</v>
      </c>
      <c r="B16" s="736" t="s">
        <v>4131</v>
      </c>
      <c r="C16" s="604"/>
      <c r="D16" s="741"/>
      <c r="E16" s="738">
        <v>24</v>
      </c>
      <c r="F16" s="739" t="s">
        <v>4132</v>
      </c>
      <c r="G16" s="19"/>
      <c r="H16" s="740"/>
    </row>
    <row r="17" spans="1:8">
      <c r="A17" s="728">
        <v>7</v>
      </c>
      <c r="B17" s="736" t="s">
        <v>2457</v>
      </c>
      <c r="C17" s="604"/>
      <c r="D17" s="741">
        <v>414</v>
      </c>
      <c r="E17" s="731"/>
      <c r="F17" s="736" t="s">
        <v>4130</v>
      </c>
      <c r="G17" s="604"/>
      <c r="H17" s="742"/>
    </row>
    <row r="18" spans="1:8">
      <c r="A18" s="728">
        <v>8</v>
      </c>
      <c r="B18" s="736" t="s">
        <v>4133</v>
      </c>
      <c r="C18" s="604"/>
      <c r="D18" s="741"/>
      <c r="E18" s="731">
        <v>25</v>
      </c>
      <c r="F18" s="736" t="s">
        <v>4134</v>
      </c>
      <c r="G18" s="604"/>
      <c r="H18" s="743">
        <v>9582</v>
      </c>
    </row>
    <row r="19" spans="1:8">
      <c r="A19" s="627">
        <v>9</v>
      </c>
      <c r="B19" s="739" t="s">
        <v>4135</v>
      </c>
      <c r="C19" s="19"/>
      <c r="D19" s="744"/>
      <c r="E19" s="738">
        <v>26</v>
      </c>
      <c r="F19" s="738" t="s">
        <v>4136</v>
      </c>
      <c r="G19" s="745"/>
      <c r="H19" s="746"/>
    </row>
    <row r="20" spans="1:8">
      <c r="A20" s="728"/>
      <c r="B20" s="736" t="s">
        <v>4137</v>
      </c>
      <c r="C20" s="604"/>
      <c r="D20" s="747">
        <f>SUM(D13:D17)-D18</f>
        <v>40156</v>
      </c>
      <c r="E20" s="731"/>
      <c r="F20" s="736" t="s">
        <v>4138</v>
      </c>
      <c r="G20" s="604"/>
      <c r="H20" s="742">
        <v>49033</v>
      </c>
    </row>
    <row r="21" spans="1:8">
      <c r="A21" s="728">
        <v>10</v>
      </c>
      <c r="B21" s="736" t="s">
        <v>4139</v>
      </c>
      <c r="C21" s="604"/>
      <c r="D21" s="741">
        <v>2641768</v>
      </c>
      <c r="E21" s="731">
        <v>27</v>
      </c>
      <c r="F21" s="736" t="s">
        <v>4140</v>
      </c>
      <c r="G21" s="604"/>
      <c r="H21" s="743"/>
    </row>
    <row r="22" spans="1:8">
      <c r="A22" s="728">
        <v>11</v>
      </c>
      <c r="B22" s="736"/>
      <c r="C22" s="604"/>
      <c r="D22" s="748"/>
      <c r="E22" s="738">
        <v>28</v>
      </c>
      <c r="F22" s="749" t="s">
        <v>4141</v>
      </c>
      <c r="G22" s="18"/>
      <c r="H22" s="750"/>
    </row>
    <row r="23" spans="1:8">
      <c r="A23" s="728">
        <v>12</v>
      </c>
      <c r="B23" s="736" t="s">
        <v>2221</v>
      </c>
      <c r="C23" s="604"/>
      <c r="D23" s="741"/>
      <c r="E23" s="731"/>
      <c r="F23" s="729" t="s">
        <v>4142</v>
      </c>
      <c r="G23" s="730"/>
      <c r="H23" s="742">
        <f>SUM(H12:H21)</f>
        <v>2681924</v>
      </c>
    </row>
    <row r="24" spans="1:8">
      <c r="A24" s="728">
        <v>13</v>
      </c>
      <c r="B24" s="736" t="s">
        <v>4143</v>
      </c>
      <c r="C24" s="604"/>
      <c r="D24" s="741"/>
      <c r="E24" s="734"/>
      <c r="F24" s="751"/>
      <c r="G24" s="751"/>
      <c r="H24" s="752"/>
    </row>
    <row r="25" spans="1:8">
      <c r="A25" s="728">
        <v>14</v>
      </c>
      <c r="B25" s="736" t="s">
        <v>4144</v>
      </c>
      <c r="C25" s="604"/>
      <c r="D25" s="747">
        <f>D23-D24</f>
        <v>0</v>
      </c>
      <c r="E25" s="734"/>
      <c r="F25" s="751"/>
      <c r="G25" s="751"/>
      <c r="H25" s="752"/>
    </row>
    <row r="26" spans="1:8">
      <c r="A26" s="728">
        <v>15</v>
      </c>
      <c r="B26" s="736" t="s">
        <v>4145</v>
      </c>
      <c r="C26" s="604"/>
      <c r="D26" s="748"/>
      <c r="E26" s="751"/>
      <c r="F26" s="751"/>
      <c r="G26" s="751"/>
      <c r="H26" s="752"/>
    </row>
    <row r="27" spans="1:8">
      <c r="A27" s="728">
        <v>16</v>
      </c>
      <c r="B27" s="736" t="s">
        <v>2221</v>
      </c>
      <c r="C27" s="604"/>
      <c r="D27" s="741">
        <v>590202</v>
      </c>
      <c r="E27" s="734"/>
      <c r="F27" s="751"/>
      <c r="G27" s="751"/>
      <c r="H27" s="752"/>
    </row>
    <row r="28" spans="1:8">
      <c r="A28" s="728">
        <v>17</v>
      </c>
      <c r="B28" s="736" t="s">
        <v>4143</v>
      </c>
      <c r="C28" s="604"/>
      <c r="D28" s="741">
        <v>590202</v>
      </c>
      <c r="E28" s="734"/>
      <c r="F28" s="751"/>
      <c r="G28" s="751"/>
      <c r="H28" s="752"/>
    </row>
    <row r="29" spans="1:8">
      <c r="A29" s="627">
        <v>18</v>
      </c>
      <c r="B29" s="739" t="s">
        <v>4146</v>
      </c>
      <c r="C29" s="19"/>
      <c r="D29" s="753"/>
      <c r="E29" s="734"/>
      <c r="F29" s="751"/>
      <c r="G29" s="751"/>
      <c r="H29" s="752"/>
    </row>
    <row r="30" spans="1:8">
      <c r="A30" s="728"/>
      <c r="B30" s="736" t="s">
        <v>4147</v>
      </c>
      <c r="C30" s="604"/>
      <c r="D30" s="747">
        <f>D27-D28</f>
        <v>0</v>
      </c>
      <c r="E30" s="734"/>
      <c r="F30" s="751"/>
      <c r="G30" s="751"/>
      <c r="H30" s="752"/>
    </row>
    <row r="31" spans="1:8">
      <c r="A31" s="728">
        <v>19</v>
      </c>
      <c r="B31" s="736" t="s">
        <v>4148</v>
      </c>
      <c r="C31" s="604"/>
      <c r="D31" s="741"/>
      <c r="E31" s="734"/>
      <c r="F31" s="751"/>
      <c r="G31" s="751"/>
      <c r="H31" s="752"/>
    </row>
    <row r="32" spans="1:8">
      <c r="A32" s="627">
        <v>20</v>
      </c>
      <c r="B32" s="749" t="s">
        <v>4149</v>
      </c>
      <c r="C32" s="18"/>
      <c r="D32" s="753"/>
      <c r="E32" s="734"/>
      <c r="F32" s="751"/>
      <c r="G32" s="751"/>
      <c r="H32" s="752"/>
    </row>
    <row r="33" spans="1:8">
      <c r="A33" s="627"/>
      <c r="B33" s="749" t="s">
        <v>4150</v>
      </c>
      <c r="C33" s="18"/>
      <c r="D33" s="753">
        <f>D20+D21+D25+D30+D31</f>
        <v>2681924</v>
      </c>
      <c r="E33" s="734"/>
      <c r="F33" s="751"/>
      <c r="G33" s="751"/>
      <c r="H33" s="752"/>
    </row>
    <row r="34" spans="1:8">
      <c r="A34" s="754" t="s">
        <v>4151</v>
      </c>
      <c r="B34" s="755"/>
      <c r="C34" s="755"/>
      <c r="D34" s="755"/>
      <c r="E34" s="755"/>
      <c r="F34" s="755"/>
      <c r="G34" s="755"/>
      <c r="H34" s="756"/>
    </row>
    <row r="35" spans="1:8">
      <c r="A35" s="22"/>
      <c r="B35" s="19"/>
      <c r="C35" s="19"/>
      <c r="D35" s="19"/>
      <c r="E35" s="19"/>
      <c r="F35" s="19"/>
      <c r="G35" s="19"/>
      <c r="H35" s="23"/>
    </row>
    <row r="36" spans="1:8">
      <c r="A36" s="22" t="s">
        <v>4152</v>
      </c>
      <c r="B36" s="19"/>
      <c r="C36" s="19"/>
      <c r="D36" s="19"/>
      <c r="E36" s="19" t="s">
        <v>4153</v>
      </c>
      <c r="F36" s="19"/>
      <c r="G36" s="19"/>
      <c r="H36" s="23"/>
    </row>
    <row r="37" spans="1:8">
      <c r="A37" s="22" t="s">
        <v>4154</v>
      </c>
      <c r="B37" s="19"/>
      <c r="C37" s="19"/>
      <c r="D37" s="19"/>
      <c r="E37" s="19" t="s">
        <v>4155</v>
      </c>
      <c r="F37" s="19"/>
      <c r="G37" s="19"/>
      <c r="H37" s="23"/>
    </row>
    <row r="38" spans="1:8">
      <c r="A38" s="22" t="s">
        <v>4156</v>
      </c>
      <c r="B38" s="19"/>
      <c r="C38" s="19"/>
      <c r="D38" s="19"/>
      <c r="E38" s="19" t="s">
        <v>4157</v>
      </c>
      <c r="F38" s="19"/>
      <c r="G38" s="19"/>
      <c r="H38" s="23"/>
    </row>
    <row r="39" spans="1:8">
      <c r="A39" s="22" t="s">
        <v>4158</v>
      </c>
      <c r="B39" s="19"/>
      <c r="C39" s="19"/>
      <c r="D39" s="19"/>
      <c r="E39" s="19" t="s">
        <v>4159</v>
      </c>
      <c r="F39" s="19"/>
      <c r="G39" s="19"/>
      <c r="H39" s="23"/>
    </row>
    <row r="40" spans="1:8">
      <c r="A40" s="22" t="s">
        <v>4160</v>
      </c>
      <c r="B40" s="19"/>
      <c r="C40" s="19"/>
      <c r="D40" s="19"/>
      <c r="E40" s="19" t="s">
        <v>4161</v>
      </c>
      <c r="F40" s="19"/>
      <c r="G40" s="19"/>
      <c r="H40" s="23"/>
    </row>
    <row r="41" spans="1:8">
      <c r="A41" s="22" t="s">
        <v>2925</v>
      </c>
      <c r="B41" s="19"/>
      <c r="C41" s="19"/>
      <c r="D41" s="19"/>
      <c r="E41" s="19" t="s">
        <v>2926</v>
      </c>
      <c r="F41" s="19"/>
      <c r="G41" s="19"/>
      <c r="H41" s="23"/>
    </row>
    <row r="42" spans="1:8">
      <c r="A42" s="22" t="s">
        <v>2927</v>
      </c>
      <c r="B42" s="19"/>
      <c r="C42" s="19"/>
      <c r="D42" s="19"/>
      <c r="E42" s="19" t="s">
        <v>2928</v>
      </c>
      <c r="F42" s="19"/>
      <c r="G42" s="19"/>
      <c r="H42" s="23"/>
    </row>
    <row r="43" spans="1:8">
      <c r="A43" s="22" t="s">
        <v>2929</v>
      </c>
      <c r="B43" s="19"/>
      <c r="C43" s="19"/>
      <c r="D43" s="19"/>
      <c r="E43" s="19" t="s">
        <v>2930</v>
      </c>
      <c r="F43" s="19"/>
      <c r="G43" s="19"/>
      <c r="H43" s="23"/>
    </row>
    <row r="44" spans="1:8">
      <c r="A44" s="22"/>
      <c r="B44" s="19"/>
      <c r="C44" s="19"/>
      <c r="D44" s="19"/>
      <c r="E44" s="19"/>
      <c r="F44" s="19"/>
      <c r="G44" s="19"/>
      <c r="H44" s="23"/>
    </row>
    <row r="45" spans="1:8">
      <c r="A45" s="757" t="s">
        <v>2931</v>
      </c>
      <c r="B45" s="758"/>
      <c r="C45" s="758"/>
      <c r="D45" s="758"/>
      <c r="E45" s="758"/>
      <c r="F45" s="758"/>
      <c r="G45" s="758"/>
      <c r="H45" s="759"/>
    </row>
    <row r="46" spans="1:8">
      <c r="A46" s="22"/>
      <c r="B46" s="739"/>
      <c r="C46" s="739"/>
      <c r="D46" s="749" t="s">
        <v>2932</v>
      </c>
      <c r="E46" s="18"/>
      <c r="F46" s="729" t="s">
        <v>2933</v>
      </c>
      <c r="G46" s="730"/>
      <c r="H46" s="760"/>
    </row>
    <row r="47" spans="1:8">
      <c r="A47" s="627" t="s">
        <v>1964</v>
      </c>
      <c r="B47" s="738" t="s">
        <v>2934</v>
      </c>
      <c r="C47" s="738" t="s">
        <v>2935</v>
      </c>
      <c r="D47" s="749" t="s">
        <v>3780</v>
      </c>
      <c r="E47" s="18"/>
      <c r="F47" s="738" t="s">
        <v>2936</v>
      </c>
      <c r="G47" s="738" t="s">
        <v>2937</v>
      </c>
      <c r="H47" s="761" t="s">
        <v>2938</v>
      </c>
    </row>
    <row r="48" spans="1:8">
      <c r="A48" s="627" t="s">
        <v>1967</v>
      </c>
      <c r="B48" s="739"/>
      <c r="C48" s="739"/>
      <c r="D48" s="749" t="s">
        <v>2939</v>
      </c>
      <c r="E48" s="18"/>
      <c r="F48" s="738" t="s">
        <v>2940</v>
      </c>
      <c r="G48" s="738"/>
      <c r="H48" s="761"/>
    </row>
    <row r="49" spans="1:8">
      <c r="A49" s="762"/>
      <c r="B49" s="731" t="s">
        <v>3423</v>
      </c>
      <c r="C49" s="731" t="s">
        <v>3424</v>
      </c>
      <c r="D49" s="729" t="s">
        <v>3425</v>
      </c>
      <c r="E49" s="730"/>
      <c r="F49" s="731" t="s">
        <v>3426</v>
      </c>
      <c r="G49" s="731" t="s">
        <v>2672</v>
      </c>
      <c r="H49" s="733" t="s">
        <v>2673</v>
      </c>
    </row>
    <row r="50" spans="1:8">
      <c r="A50" s="22">
        <v>29</v>
      </c>
      <c r="B50" s="736" t="s">
        <v>2941</v>
      </c>
      <c r="C50" s="741">
        <v>284141</v>
      </c>
      <c r="D50" s="741"/>
      <c r="E50" s="763"/>
      <c r="F50" s="741">
        <v>938</v>
      </c>
      <c r="G50" s="764">
        <v>7</v>
      </c>
      <c r="H50" s="1861">
        <v>0.79166666666666663</v>
      </c>
    </row>
    <row r="51" spans="1:8">
      <c r="A51" s="22">
        <v>30</v>
      </c>
      <c r="B51" s="736" t="s">
        <v>2942</v>
      </c>
      <c r="C51" s="741">
        <v>250574</v>
      </c>
      <c r="D51" s="741"/>
      <c r="E51" s="763"/>
      <c r="F51" s="741">
        <v>856</v>
      </c>
      <c r="G51" s="764">
        <v>3</v>
      </c>
      <c r="H51" s="1861">
        <v>0.79166666666666663</v>
      </c>
    </row>
    <row r="52" spans="1:8">
      <c r="A52" s="22">
        <v>31</v>
      </c>
      <c r="B52" s="736" t="s">
        <v>2943</v>
      </c>
      <c r="C52" s="741">
        <v>254014</v>
      </c>
      <c r="D52" s="741"/>
      <c r="E52" s="763"/>
      <c r="F52" s="741">
        <v>827</v>
      </c>
      <c r="G52" s="764">
        <v>3</v>
      </c>
      <c r="H52" s="1861">
        <v>0.83333333333333337</v>
      </c>
    </row>
    <row r="53" spans="1:8">
      <c r="A53" s="22">
        <v>32</v>
      </c>
      <c r="B53" s="736" t="s">
        <v>2944</v>
      </c>
      <c r="C53" s="741">
        <v>194205</v>
      </c>
      <c r="D53" s="741"/>
      <c r="E53" s="763"/>
      <c r="F53" s="741">
        <v>698</v>
      </c>
      <c r="G53" s="764">
        <v>6</v>
      </c>
      <c r="H53" s="1861">
        <v>0.5</v>
      </c>
    </row>
    <row r="54" spans="1:8">
      <c r="A54" s="22">
        <v>33</v>
      </c>
      <c r="B54" s="736" t="s">
        <v>2945</v>
      </c>
      <c r="C54" s="741">
        <v>179793</v>
      </c>
      <c r="D54" s="741"/>
      <c r="E54" s="763"/>
      <c r="F54" s="741">
        <v>772</v>
      </c>
      <c r="G54" s="764">
        <v>27</v>
      </c>
      <c r="H54" s="1861">
        <v>0.75</v>
      </c>
    </row>
    <row r="55" spans="1:8">
      <c r="A55" s="22">
        <v>34</v>
      </c>
      <c r="B55" s="736" t="s">
        <v>2946</v>
      </c>
      <c r="C55" s="741">
        <v>217553</v>
      </c>
      <c r="D55" s="741"/>
      <c r="E55" s="763"/>
      <c r="F55" s="741">
        <v>912</v>
      </c>
      <c r="G55" s="764">
        <v>17</v>
      </c>
      <c r="H55" s="1861">
        <v>0.75</v>
      </c>
    </row>
    <row r="56" spans="1:8">
      <c r="A56" s="22">
        <v>35</v>
      </c>
      <c r="B56" s="736" t="s">
        <v>2947</v>
      </c>
      <c r="C56" s="741">
        <v>257772</v>
      </c>
      <c r="D56" s="741"/>
      <c r="E56" s="763"/>
      <c r="F56" s="741">
        <v>1060</v>
      </c>
      <c r="G56" s="764">
        <v>23</v>
      </c>
      <c r="H56" s="1861">
        <v>0.70833333333333337</v>
      </c>
    </row>
    <row r="57" spans="1:8">
      <c r="A57" s="22">
        <v>36</v>
      </c>
      <c r="B57" s="736" t="s">
        <v>2948</v>
      </c>
      <c r="C57" s="741">
        <v>217958</v>
      </c>
      <c r="D57" s="741"/>
      <c r="E57" s="763"/>
      <c r="F57" s="741">
        <v>968</v>
      </c>
      <c r="G57" s="764">
        <v>27</v>
      </c>
      <c r="H57" s="1861">
        <v>0.66666666666666663</v>
      </c>
    </row>
    <row r="58" spans="1:8">
      <c r="A58" s="22">
        <v>37</v>
      </c>
      <c r="B58" s="736" t="s">
        <v>1358</v>
      </c>
      <c r="C58" s="741">
        <v>208993</v>
      </c>
      <c r="D58" s="741"/>
      <c r="E58" s="763"/>
      <c r="F58" s="741">
        <v>1018</v>
      </c>
      <c r="G58" s="764">
        <v>2</v>
      </c>
      <c r="H58" s="1861">
        <v>0.70833333333333337</v>
      </c>
    </row>
    <row r="59" spans="1:8">
      <c r="A59" s="22">
        <v>38</v>
      </c>
      <c r="B59" s="736" t="s">
        <v>1359</v>
      </c>
      <c r="C59" s="741">
        <v>191920</v>
      </c>
      <c r="D59" s="741"/>
      <c r="E59" s="763"/>
      <c r="F59" s="741">
        <v>692</v>
      </c>
      <c r="G59" s="764">
        <v>15</v>
      </c>
      <c r="H59" s="1861">
        <v>0.83333333333333337</v>
      </c>
    </row>
    <row r="60" spans="1:8">
      <c r="A60" s="22">
        <v>39</v>
      </c>
      <c r="B60" s="736" t="s">
        <v>1360</v>
      </c>
      <c r="C60" s="741">
        <v>207430</v>
      </c>
      <c r="D60" s="741"/>
      <c r="E60" s="763"/>
      <c r="F60" s="741">
        <v>780</v>
      </c>
      <c r="G60" s="764">
        <v>18</v>
      </c>
      <c r="H60" s="1861">
        <v>0.79166666666666663</v>
      </c>
    </row>
    <row r="61" spans="1:8">
      <c r="A61" s="22">
        <v>40</v>
      </c>
      <c r="B61" s="736" t="s">
        <v>1361</v>
      </c>
      <c r="C61" s="741">
        <v>217571</v>
      </c>
      <c r="D61" s="741"/>
      <c r="E61" s="763"/>
      <c r="F61" s="741">
        <v>810</v>
      </c>
      <c r="G61" s="764">
        <v>8</v>
      </c>
      <c r="H61" s="1861">
        <v>0.79166666666666663</v>
      </c>
    </row>
    <row r="62" spans="1:8" ht="15.75" thickBot="1">
      <c r="A62" s="26">
        <v>41</v>
      </c>
      <c r="B62" s="765" t="s">
        <v>209</v>
      </c>
      <c r="C62" s="766">
        <f>SUM(C50:C61)</f>
        <v>2681924</v>
      </c>
      <c r="D62" s="766">
        <f>SUM(D50:D61)</f>
        <v>0</v>
      </c>
      <c r="E62" s="767"/>
      <c r="F62" s="768"/>
      <c r="G62" s="769"/>
      <c r="H62" s="770"/>
    </row>
    <row r="63" spans="1:8" ht="15.75">
      <c r="A63" s="115" t="s">
        <v>1362</v>
      </c>
      <c r="B63" s="1083"/>
      <c r="C63" s="1083"/>
      <c r="D63" s="1083"/>
      <c r="E63" s="1084"/>
      <c r="F63" s="1084"/>
    </row>
    <row r="64" spans="1:8">
      <c r="A64" s="1084" t="s">
        <v>1363</v>
      </c>
      <c r="B64" s="1084"/>
      <c r="C64" s="1084"/>
      <c r="D64" s="1084"/>
      <c r="E64" s="1084"/>
      <c r="F64" s="1084"/>
      <c r="G64" s="1084"/>
      <c r="H64" s="1084"/>
    </row>
  </sheetData>
  <customSheetViews>
    <customSheetView guid="{98C50475-4C04-4614-833E-ABC6EEFF4E8E}" scale="85" colorId="22" showPageBreaks="1" fitToPage="1" topLeftCell="A64">
      <selection activeCell="H17" sqref="H17"/>
      <pageMargins left="0.5" right="0.5" top="0.5" bottom="0.5" header="0" footer="0"/>
      <printOptions horizontalCentered="1" verticalCentered="1"/>
      <pageSetup scale="76" orientation="portrait" horizontalDpi="300" verticalDpi="300" r:id="rId1"/>
      <headerFooter alignWithMargins="0"/>
    </customSheetView>
    <customSheetView guid="{C6EFCE4C-D5CB-4C1D-A286-0DC52BE770F9}" scale="85" colorId="22" showPageBreaks="1" fitToPage="1">
      <selection activeCell="H17" sqref="H17"/>
      <pageMargins left="0.5" right="0.5" top="0.5" bottom="0.5" header="0" footer="0"/>
      <printOptions horizontalCentered="1" verticalCentered="1"/>
      <pageSetup scale="76" orientation="portrait" horizontalDpi="300" verticalDpi="300" r:id="rId2"/>
      <headerFooter alignWithMargins="0"/>
    </customSheetView>
    <customSheetView guid="{4BC658A1-0B43-4474-B09F-01138A2D4649}" scale="85" colorId="22" fitToPage="1">
      <pageMargins left="0.5" right="0.5" top="0.5" bottom="0.5" header="0" footer="0"/>
      <printOptions horizontalCentered="1" verticalCentered="1"/>
      <pageSetup scale="73" orientation="portrait" horizontalDpi="300" verticalDpi="300" r:id="rId3"/>
      <headerFooter alignWithMargins="0"/>
    </customSheetView>
    <customSheetView guid="{615B5AE4-EF39-45E8-9166-92037A1A48C3}" scale="85" colorId="22" fitToPage="1">
      <pageMargins left="0.5" right="0.5" top="0.5" bottom="0.5" header="0" footer="0"/>
      <printOptions horizontalCentered="1" verticalCentered="1"/>
      <pageSetup scale="73" orientation="portrait" horizontalDpi="300" verticalDpi="300" r:id="rId4"/>
      <headerFooter alignWithMargins="0"/>
    </customSheetView>
    <customSheetView guid="{5615FF12-3AD0-401B-9520-85684B49B8C2}" scale="85" colorId="22" fitToPage="1">
      <pageMargins left="0.5" right="0.5" top="0.5" bottom="0.5" header="0" footer="0"/>
      <printOptions horizontalCentered="1" verticalCentered="1"/>
      <pageSetup scale="73" orientation="portrait" horizontalDpi="300" verticalDpi="300" r:id="rId5"/>
      <headerFooter alignWithMargins="0"/>
    </customSheetView>
    <customSheetView guid="{770BB473-BE5C-4268-9ADA-B2B104B49C99}" scale="85" colorId="22" showPageBreaks="1" fitToPage="1">
      <pageMargins left="0.5" right="0.5" top="0.5" bottom="0.5" header="0" footer="0"/>
      <printOptions horizontalCentered="1" verticalCentered="1"/>
      <pageSetup scale="10" orientation="portrait" horizontalDpi="300" verticalDpi="300" r:id="rId6"/>
      <headerFooter alignWithMargins="0"/>
    </customSheetView>
    <customSheetView guid="{2DCD765F-7FFB-4119-8ABA-95F832C93250}" scale="85" colorId="22" fitToPage="1">
      <pageMargins left="0.5" right="0.5" top="0.5" bottom="0.5" header="0" footer="0"/>
      <printOptions horizontalCentered="1" verticalCentered="1"/>
      <pageSetup scale="73" orientation="portrait" horizontalDpi="300" verticalDpi="300" r:id="rId7"/>
      <headerFooter alignWithMargins="0"/>
    </customSheetView>
    <customSheetView guid="{9A54DEF0-DEC4-4137-89B1-509D03916E27}" scale="85" colorId="22" fitToPage="1">
      <pageMargins left="0.5" right="0.5" top="0.5" bottom="0.5" header="0" footer="0"/>
      <printOptions horizontalCentered="1" verticalCentered="1"/>
      <pageSetup scale="73" orientation="portrait" horizontalDpi="300" verticalDpi="300" r:id="rId8"/>
      <headerFooter alignWithMargins="0"/>
    </customSheetView>
    <customSheetView guid="{3F1C1F7F-1627-415A-A980-D9471073F5DE}" scale="85" colorId="22" fitToPage="1">
      <pageMargins left="0.5" right="0.5" top="0.5" bottom="0.5" header="0" footer="0"/>
      <printOptions horizontalCentered="1" verticalCentered="1"/>
      <pageSetup scale="73" orientation="portrait" horizontalDpi="300" verticalDpi="300" r:id="rId9"/>
      <headerFooter alignWithMargins="0"/>
    </customSheetView>
    <customSheetView guid="{139C5046-2F46-48F5-A0B9-76AEA7D78668}" scale="85" colorId="22" fitToPage="1">
      <pageMargins left="0.5" right="0.5" top="0.5" bottom="0.5" header="0" footer="0"/>
      <printOptions horizontalCentered="1" verticalCentered="1"/>
      <pageSetup scale="73" orientation="portrait" horizontalDpi="300" verticalDpi="300" r:id="rId10"/>
      <headerFooter alignWithMargins="0"/>
    </customSheetView>
    <customSheetView guid="{B81AA01E-C0DE-4A87-A251-E1F5DB0B073A}" scale="85" colorId="22" fitToPage="1">
      <pageMargins left="0.5" right="0.5" top="0.5" bottom="0.5" header="0" footer="0"/>
      <printOptions horizontalCentered="1" verticalCentered="1"/>
      <pageSetup scale="73" orientation="portrait" horizontalDpi="300" verticalDpi="300" r:id="rId11"/>
      <headerFooter alignWithMargins="0"/>
    </customSheetView>
  </customSheetViews>
  <printOptions horizontalCentered="1" verticalCentered="1"/>
  <pageMargins left="0.5" right="0.5" top="0.5" bottom="0.5" header="0" footer="0"/>
  <pageSetup scale="76" orientation="portrait" horizontalDpi="300" verticalDpi="300" r:id="rId1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1"/>
  <sheetViews>
    <sheetView defaultGridColor="0" view="pageBreakPreview" topLeftCell="B1" colorId="22" zoomScale="60" zoomScaleNormal="85" workbookViewId="0">
      <selection activeCell="G37" sqref="G37"/>
    </sheetView>
  </sheetViews>
  <sheetFormatPr defaultColWidth="9.6640625" defaultRowHeight="15"/>
  <cols>
    <col min="1" max="1" width="4.6640625" customWidth="1"/>
    <col min="2" max="2" width="44.109375" customWidth="1"/>
    <col min="3" max="3" width="12.88671875" customWidth="1"/>
    <col min="4" max="8" width="10.6640625" customWidth="1"/>
    <col min="9" max="17" width="11.6640625" customWidth="1"/>
    <col min="18" max="18" width="4.6640625" customWidth="1"/>
  </cols>
  <sheetData>
    <row r="1" spans="1:18">
      <c r="A1" s="1085" t="s">
        <v>2036</v>
      </c>
      <c r="B1" s="1086"/>
      <c r="C1" s="1195" t="s">
        <v>1529</v>
      </c>
      <c r="D1" s="1198"/>
      <c r="E1" s="1199" t="s">
        <v>2038</v>
      </c>
      <c r="F1" s="1208"/>
      <c r="G1" s="1199" t="s">
        <v>2039</v>
      </c>
      <c r="H1" s="1182"/>
      <c r="I1" s="1085" t="s">
        <v>2036</v>
      </c>
      <c r="J1" s="1086"/>
      <c r="K1" s="1086"/>
      <c r="L1" s="1195" t="s">
        <v>1529</v>
      </c>
      <c r="M1" s="1086"/>
      <c r="N1" s="1199" t="s">
        <v>2038</v>
      </c>
      <c r="O1" s="1208"/>
      <c r="P1" s="1199" t="s">
        <v>2039</v>
      </c>
      <c r="Q1" s="1208"/>
      <c r="R1" s="1182"/>
    </row>
    <row r="2" spans="1:18">
      <c r="A2" s="72" t="str">
        <f>'Data Sheet'!$C$25</f>
        <v>Central Hudson Gas &amp; Electric</v>
      </c>
      <c r="B2" s="1083"/>
      <c r="C2" s="1146" t="s">
        <v>1297</v>
      </c>
      <c r="D2" s="1083"/>
      <c r="E2" s="1144" t="s">
        <v>2041</v>
      </c>
      <c r="F2" s="1084"/>
      <c r="G2" s="1200"/>
      <c r="H2" s="1147"/>
      <c r="I2" s="72" t="str">
        <f>'Data Sheet'!$C$25</f>
        <v>Central Hudson Gas &amp; Electric</v>
      </c>
      <c r="J2" s="1083"/>
      <c r="K2" s="1083"/>
      <c r="L2" s="1146" t="s">
        <v>1297</v>
      </c>
      <c r="M2" s="1083"/>
      <c r="N2" s="1144" t="s">
        <v>2041</v>
      </c>
      <c r="O2" s="1084"/>
      <c r="P2" s="1200"/>
      <c r="Q2" s="1129"/>
      <c r="R2" s="1147"/>
    </row>
    <row r="3" spans="1:18" ht="15" customHeight="1" thickBot="1">
      <c r="A3" s="1169"/>
      <c r="B3" s="1136"/>
      <c r="C3" s="1169" t="s">
        <v>1298</v>
      </c>
      <c r="D3" s="1136"/>
      <c r="E3" s="1586" t="str">
        <f>'Data Sheet'!$C$40</f>
        <v>4/15/2015</v>
      </c>
      <c r="F3" s="1203"/>
      <c r="G3" s="1215" t="str">
        <f>'Data Sheet'!$C$38</f>
        <v>12/31/14</v>
      </c>
      <c r="H3" s="1214"/>
      <c r="I3" s="1169"/>
      <c r="J3" s="1136"/>
      <c r="K3" s="1136"/>
      <c r="L3" s="1169" t="s">
        <v>1298</v>
      </c>
      <c r="M3" s="1136"/>
      <c r="N3" s="1586" t="str">
        <f>'Data Sheet'!$C$40</f>
        <v>4/15/2015</v>
      </c>
      <c r="O3" s="1203"/>
      <c r="P3" s="1215" t="str">
        <f>'Data Sheet'!$C$38</f>
        <v>12/31/14</v>
      </c>
      <c r="Q3" s="1084"/>
      <c r="R3" s="1214"/>
    </row>
    <row r="4" spans="1:18" ht="15" customHeight="1" thickBot="1">
      <c r="A4" s="705" t="s">
        <v>1364</v>
      </c>
      <c r="B4" s="706"/>
      <c r="C4" s="706"/>
      <c r="D4" s="1203"/>
      <c r="E4" s="1203"/>
      <c r="F4" s="1203"/>
      <c r="G4" s="1205"/>
      <c r="H4" s="1214"/>
      <c r="I4" s="705" t="s">
        <v>1365</v>
      </c>
      <c r="J4" s="706"/>
      <c r="K4" s="706"/>
      <c r="L4" s="1203"/>
      <c r="M4" s="1203"/>
      <c r="N4" s="1203"/>
      <c r="O4" s="1203"/>
      <c r="P4" s="1203"/>
      <c r="Q4" s="1205"/>
      <c r="R4" s="1170"/>
    </row>
    <row r="5" spans="1:18" ht="15.75">
      <c r="A5" s="68"/>
      <c r="B5" s="71"/>
      <c r="C5" s="71"/>
      <c r="D5" s="1084"/>
      <c r="E5" s="1084"/>
      <c r="F5" s="1084"/>
      <c r="G5" s="1208"/>
      <c r="H5" s="1147"/>
      <c r="I5" s="68"/>
      <c r="J5" s="71"/>
      <c r="K5" s="71"/>
      <c r="L5" s="1084"/>
      <c r="M5" s="1084"/>
      <c r="N5" s="1084"/>
      <c r="O5" s="1084"/>
      <c r="P5" s="1084"/>
      <c r="Q5" s="1208"/>
      <c r="R5" s="1147"/>
    </row>
    <row r="6" spans="1:18">
      <c r="A6" s="1146" t="s">
        <v>1366</v>
      </c>
      <c r="B6" s="1083"/>
      <c r="C6" s="1083"/>
      <c r="D6" s="1083" t="s">
        <v>1367</v>
      </c>
      <c r="E6" s="1083"/>
      <c r="F6" s="1083"/>
      <c r="G6" s="1083"/>
      <c r="H6" s="1147"/>
      <c r="I6" s="22" t="s">
        <v>1368</v>
      </c>
      <c r="J6" s="19"/>
      <c r="K6" s="19"/>
      <c r="L6" s="19"/>
      <c r="M6" s="19"/>
      <c r="N6" s="19" t="s">
        <v>1369</v>
      </c>
      <c r="O6" s="19"/>
      <c r="P6" s="19"/>
      <c r="Q6" s="19"/>
      <c r="R6" s="23"/>
    </row>
    <row r="7" spans="1:18">
      <c r="A7" s="1146" t="s">
        <v>1370</v>
      </c>
      <c r="B7" s="1083"/>
      <c r="C7" s="1083"/>
      <c r="D7" s="1083" t="s">
        <v>1371</v>
      </c>
      <c r="E7" s="1083"/>
      <c r="F7" s="1083"/>
      <c r="G7" s="1083"/>
      <c r="H7" s="1147"/>
      <c r="I7" s="22" t="s">
        <v>1372</v>
      </c>
      <c r="J7" s="19"/>
      <c r="K7" s="19"/>
      <c r="L7" s="19"/>
      <c r="M7" s="19"/>
      <c r="N7" s="19" t="s">
        <v>1373</v>
      </c>
      <c r="O7" s="19"/>
      <c r="P7" s="19"/>
      <c r="Q7" s="19"/>
      <c r="R7" s="23"/>
    </row>
    <row r="8" spans="1:18">
      <c r="A8" s="1146" t="s">
        <v>553</v>
      </c>
      <c r="B8" s="1083"/>
      <c r="C8" s="1083"/>
      <c r="D8" s="1083" t="s">
        <v>554</v>
      </c>
      <c r="E8" s="1083"/>
      <c r="F8" s="1083"/>
      <c r="G8" s="1083"/>
      <c r="H8" s="1147"/>
      <c r="I8" s="22" t="s">
        <v>555</v>
      </c>
      <c r="J8" s="19"/>
      <c r="K8" s="19"/>
      <c r="L8" s="19"/>
      <c r="M8" s="19"/>
      <c r="N8" s="19" t="s">
        <v>1400</v>
      </c>
      <c r="O8" s="19"/>
      <c r="P8" s="19"/>
      <c r="Q8" s="19"/>
      <c r="R8" s="23"/>
    </row>
    <row r="9" spans="1:18">
      <c r="A9" s="1146" t="s">
        <v>1401</v>
      </c>
      <c r="B9" s="1083"/>
      <c r="C9" s="1083"/>
      <c r="D9" s="1083" t="s">
        <v>1402</v>
      </c>
      <c r="E9" s="1083"/>
      <c r="F9" s="1083"/>
      <c r="G9" s="1083"/>
      <c r="H9" s="1147"/>
      <c r="I9" s="22" t="s">
        <v>1403</v>
      </c>
      <c r="J9" s="19"/>
      <c r="K9" s="19"/>
      <c r="L9" s="19"/>
      <c r="M9" s="19"/>
      <c r="N9" s="19" t="s">
        <v>1404</v>
      </c>
      <c r="O9" s="19"/>
      <c r="P9" s="19"/>
      <c r="Q9" s="19"/>
      <c r="R9" s="23"/>
    </row>
    <row r="10" spans="1:18">
      <c r="A10" s="1146" t="s">
        <v>1405</v>
      </c>
      <c r="B10" s="1083"/>
      <c r="C10" s="1083"/>
      <c r="D10" s="1083" t="s">
        <v>1406</v>
      </c>
      <c r="E10" s="1083"/>
      <c r="F10" s="1083"/>
      <c r="G10" s="1083"/>
      <c r="H10" s="1147"/>
      <c r="I10" s="22" t="s">
        <v>1407</v>
      </c>
      <c r="J10" s="19"/>
      <c r="K10" s="19"/>
      <c r="L10" s="19"/>
      <c r="M10" s="19"/>
      <c r="N10" s="19" t="s">
        <v>1408</v>
      </c>
      <c r="O10" s="19"/>
      <c r="P10" s="19"/>
      <c r="Q10" s="19"/>
      <c r="R10" s="23"/>
    </row>
    <row r="11" spans="1:18">
      <c r="A11" s="1146" t="s">
        <v>1409</v>
      </c>
      <c r="B11" s="1083"/>
      <c r="C11" s="1083"/>
      <c r="D11" s="1083" t="s">
        <v>1410</v>
      </c>
      <c r="E11" s="1083"/>
      <c r="F11" s="1083"/>
      <c r="G11" s="1083"/>
      <c r="H11" s="1147"/>
      <c r="I11" s="22" t="s">
        <v>1411</v>
      </c>
      <c r="J11" s="19"/>
      <c r="K11" s="19"/>
      <c r="L11" s="19"/>
      <c r="M11" s="19"/>
      <c r="N11" s="19" t="s">
        <v>1412</v>
      </c>
      <c r="O11" s="19"/>
      <c r="P11" s="19"/>
      <c r="Q11" s="19"/>
      <c r="R11" s="23"/>
    </row>
    <row r="12" spans="1:18">
      <c r="A12" s="1146" t="s">
        <v>1413</v>
      </c>
      <c r="B12" s="1083"/>
      <c r="C12" s="1083"/>
      <c r="D12" s="1083" t="s">
        <v>1414</v>
      </c>
      <c r="E12" s="1083"/>
      <c r="F12" s="1083"/>
      <c r="G12" s="1083"/>
      <c r="H12" s="1147"/>
      <c r="I12" s="22" t="s">
        <v>1415</v>
      </c>
      <c r="J12" s="19"/>
      <c r="K12" s="19"/>
      <c r="L12" s="19"/>
      <c r="M12" s="19"/>
      <c r="N12" s="19" t="s">
        <v>1416</v>
      </c>
      <c r="O12" s="19"/>
      <c r="P12" s="19"/>
      <c r="Q12" s="19"/>
      <c r="R12" s="23"/>
    </row>
    <row r="13" spans="1:18">
      <c r="A13" s="1146" t="s">
        <v>1417</v>
      </c>
      <c r="B13" s="1083"/>
      <c r="C13" s="1083"/>
      <c r="D13" s="1083" t="s">
        <v>1418</v>
      </c>
      <c r="E13" s="1083"/>
      <c r="F13" s="1083"/>
      <c r="G13" s="1083"/>
      <c r="H13" s="1147"/>
      <c r="I13" s="22" t="s">
        <v>1419</v>
      </c>
      <c r="J13" s="19"/>
      <c r="K13" s="19"/>
      <c r="L13" s="19"/>
      <c r="M13" s="19"/>
      <c r="N13" s="19" t="s">
        <v>1420</v>
      </c>
      <c r="O13" s="19"/>
      <c r="P13" s="19"/>
      <c r="Q13" s="19"/>
      <c r="R13" s="23"/>
    </row>
    <row r="14" spans="1:18">
      <c r="A14" s="1146" t="s">
        <v>1421</v>
      </c>
      <c r="B14" s="1083"/>
      <c r="C14" s="1083"/>
      <c r="D14" s="1083" t="s">
        <v>1422</v>
      </c>
      <c r="E14" s="1083"/>
      <c r="F14" s="1083"/>
      <c r="G14" s="1083"/>
      <c r="H14" s="1147"/>
      <c r="I14" s="22" t="s">
        <v>1423</v>
      </c>
      <c r="J14" s="19"/>
      <c r="K14" s="19"/>
      <c r="L14" s="19"/>
      <c r="M14" s="19"/>
      <c r="N14" s="19" t="s">
        <v>1424</v>
      </c>
      <c r="O14" s="19"/>
      <c r="P14" s="19"/>
      <c r="Q14" s="19"/>
      <c r="R14" s="23"/>
    </row>
    <row r="15" spans="1:18" ht="15.75" thickBot="1">
      <c r="A15" s="1146"/>
      <c r="B15" s="1083"/>
      <c r="C15" s="1083"/>
      <c r="D15" s="1083"/>
      <c r="E15" s="1083"/>
      <c r="F15" s="1083"/>
      <c r="G15" s="1083"/>
      <c r="H15" s="1147"/>
      <c r="I15" s="1146"/>
      <c r="J15" s="1083"/>
      <c r="K15" s="1083"/>
      <c r="L15" s="1083"/>
      <c r="M15" s="1083"/>
      <c r="N15" s="1083"/>
      <c r="O15" s="1083"/>
      <c r="P15" s="1083"/>
      <c r="Q15" s="1083"/>
      <c r="R15" s="1147"/>
    </row>
    <row r="16" spans="1:18">
      <c r="A16" s="1209"/>
      <c r="B16" s="1182"/>
      <c r="C16" s="1261" t="s">
        <v>1425</v>
      </c>
      <c r="D16" s="1198" t="s">
        <v>4789</v>
      </c>
      <c r="E16" s="1207"/>
      <c r="F16" s="1261" t="s">
        <v>1425</v>
      </c>
      <c r="G16" s="1198" t="s">
        <v>4790</v>
      </c>
      <c r="H16" s="1207"/>
      <c r="I16" s="1262" t="s">
        <v>1425</v>
      </c>
      <c r="J16" s="1230"/>
      <c r="K16" s="1207"/>
      <c r="L16" s="1261" t="s">
        <v>1425</v>
      </c>
      <c r="M16" s="1230"/>
      <c r="N16" s="1207"/>
      <c r="O16" s="1261" t="s">
        <v>1425</v>
      </c>
      <c r="P16" s="1230"/>
      <c r="Q16" s="1207"/>
      <c r="R16" s="1263"/>
    </row>
    <row r="17" spans="1:18">
      <c r="A17" s="1210" t="s">
        <v>1964</v>
      </c>
      <c r="B17" s="1145" t="s">
        <v>2019</v>
      </c>
      <c r="C17" s="1083"/>
      <c r="D17" s="1083"/>
      <c r="E17" s="1147"/>
      <c r="F17" s="1083"/>
      <c r="G17" s="1083"/>
      <c r="H17" s="1147"/>
      <c r="I17" s="1200"/>
      <c r="J17" s="1083"/>
      <c r="K17" s="1147"/>
      <c r="L17" s="1083"/>
      <c r="M17" s="1083"/>
      <c r="N17" s="1147"/>
      <c r="O17" s="1083"/>
      <c r="P17" s="1083"/>
      <c r="Q17" s="1083"/>
      <c r="R17" s="1210" t="s">
        <v>1964</v>
      </c>
    </row>
    <row r="18" spans="1:18" ht="15.75" thickBot="1">
      <c r="A18" s="1212" t="s">
        <v>1967</v>
      </c>
      <c r="B18" s="1214" t="s">
        <v>3423</v>
      </c>
      <c r="C18" s="1136"/>
      <c r="D18" s="1203" t="s">
        <v>3424</v>
      </c>
      <c r="E18" s="1170"/>
      <c r="F18" s="1136"/>
      <c r="G18" s="1203" t="s">
        <v>3425</v>
      </c>
      <c r="H18" s="1170"/>
      <c r="I18" s="1264"/>
      <c r="J18" s="1203" t="s">
        <v>3426</v>
      </c>
      <c r="K18" s="1170"/>
      <c r="L18" s="1203"/>
      <c r="M18" s="1203" t="s">
        <v>2672</v>
      </c>
      <c r="N18" s="1170"/>
      <c r="O18" s="1136"/>
      <c r="P18" s="1180" t="s">
        <v>2673</v>
      </c>
      <c r="Q18" s="1203"/>
      <c r="R18" s="1212" t="s">
        <v>1967</v>
      </c>
    </row>
    <row r="19" spans="1:18">
      <c r="A19" s="1201">
        <v>1</v>
      </c>
      <c r="B19" s="1147" t="s">
        <v>1426</v>
      </c>
      <c r="C19" s="1083"/>
      <c r="D19" s="1083"/>
      <c r="E19" s="1145"/>
      <c r="F19" s="1084"/>
      <c r="G19" s="1084"/>
      <c r="H19" s="1147"/>
      <c r="I19" s="1146"/>
      <c r="J19" s="1083"/>
      <c r="K19" s="1147"/>
      <c r="L19" s="1083"/>
      <c r="M19" s="1084"/>
      <c r="N19" s="1145"/>
      <c r="O19" s="1084"/>
      <c r="P19" s="1084"/>
      <c r="Q19" s="1084"/>
      <c r="R19" s="1201">
        <v>1</v>
      </c>
    </row>
    <row r="20" spans="1:18">
      <c r="A20" s="1265"/>
      <c r="B20" s="1161" t="s">
        <v>1427</v>
      </c>
      <c r="C20" s="1098"/>
      <c r="D20" s="1098"/>
      <c r="E20" s="1189"/>
      <c r="F20" s="1232"/>
      <c r="G20" s="1232"/>
      <c r="H20" s="1161"/>
      <c r="I20" s="1097"/>
      <c r="J20" s="1098"/>
      <c r="K20" s="1161"/>
      <c r="L20" s="1098"/>
      <c r="M20" s="1232"/>
      <c r="N20" s="1189"/>
      <c r="O20" s="1232"/>
      <c r="P20" s="1232"/>
      <c r="Q20" s="1232"/>
      <c r="R20" s="1265"/>
    </row>
    <row r="21" spans="1:18">
      <c r="A21" s="1201">
        <v>2</v>
      </c>
      <c r="B21" s="1147" t="s">
        <v>1428</v>
      </c>
      <c r="C21" s="1083"/>
      <c r="D21" s="1083"/>
      <c r="E21" s="1096"/>
      <c r="F21" s="1129"/>
      <c r="G21" s="1129"/>
      <c r="H21" s="1096"/>
      <c r="I21" s="1146"/>
      <c r="J21" s="1083"/>
      <c r="K21" s="1147"/>
      <c r="L21" s="1083"/>
      <c r="M21" s="1129"/>
      <c r="N21" s="1096"/>
      <c r="O21" s="1129"/>
      <c r="P21" s="1129"/>
      <c r="Q21" s="1129"/>
      <c r="R21" s="1201">
        <v>2</v>
      </c>
    </row>
    <row r="22" spans="1:18">
      <c r="A22" s="1265"/>
      <c r="B22" s="1161" t="s">
        <v>1429</v>
      </c>
      <c r="C22" s="1098"/>
      <c r="D22" s="1098"/>
      <c r="E22" s="1189"/>
      <c r="F22" s="1232"/>
      <c r="G22" s="1232"/>
      <c r="H22" s="1189"/>
      <c r="I22" s="1097"/>
      <c r="J22" s="1098"/>
      <c r="K22" s="1161"/>
      <c r="L22" s="1098"/>
      <c r="M22" s="1232"/>
      <c r="N22" s="1189"/>
      <c r="O22" s="1232"/>
      <c r="P22" s="1232"/>
      <c r="Q22" s="1232"/>
      <c r="R22" s="1265"/>
    </row>
    <row r="23" spans="1:18">
      <c r="A23" s="1265">
        <v>3</v>
      </c>
      <c r="B23" s="1161" t="s">
        <v>1430</v>
      </c>
      <c r="C23" s="1266"/>
      <c r="D23" s="1266"/>
      <c r="E23" s="1267"/>
      <c r="F23" s="1268"/>
      <c r="G23" s="1268"/>
      <c r="H23" s="1269"/>
      <c r="I23" s="1270"/>
      <c r="J23" s="1266"/>
      <c r="K23" s="1269"/>
      <c r="L23" s="1266"/>
      <c r="M23" s="1268"/>
      <c r="N23" s="1267"/>
      <c r="O23" s="1268"/>
      <c r="P23" s="1268"/>
      <c r="Q23" s="1268"/>
      <c r="R23" s="1265">
        <v>3</v>
      </c>
    </row>
    <row r="24" spans="1:18">
      <c r="A24" s="1271">
        <v>4</v>
      </c>
      <c r="B24" s="1161" t="s">
        <v>1431</v>
      </c>
      <c r="C24" s="1266"/>
      <c r="D24" s="1266"/>
      <c r="E24" s="1269"/>
      <c r="F24" s="1266"/>
      <c r="G24" s="1266"/>
      <c r="H24" s="1269"/>
      <c r="I24" s="1272"/>
      <c r="J24" s="1266"/>
      <c r="K24" s="1269"/>
      <c r="L24" s="1266"/>
      <c r="M24" s="1266"/>
      <c r="N24" s="1269"/>
      <c r="O24" s="1266"/>
      <c r="P24" s="1266"/>
      <c r="Q24" s="1266"/>
      <c r="R24" s="1265">
        <v>4</v>
      </c>
    </row>
    <row r="25" spans="1:18">
      <c r="A25" s="1216">
        <v>5</v>
      </c>
      <c r="B25" s="1147" t="s">
        <v>1432</v>
      </c>
      <c r="C25" s="1273"/>
      <c r="D25" s="1273"/>
      <c r="E25" s="1274"/>
      <c r="F25" s="1273"/>
      <c r="G25" s="1273"/>
      <c r="H25" s="1274"/>
      <c r="I25" s="1275"/>
      <c r="J25" s="1273"/>
      <c r="K25" s="1274"/>
      <c r="L25" s="1273"/>
      <c r="M25" s="1273"/>
      <c r="N25" s="1274"/>
      <c r="O25" s="1273"/>
      <c r="P25" s="1273"/>
      <c r="Q25" s="1273"/>
      <c r="R25" s="1201">
        <v>5</v>
      </c>
    </row>
    <row r="26" spans="1:18">
      <c r="A26" s="1271"/>
      <c r="B26" s="1161" t="s">
        <v>1433</v>
      </c>
      <c r="C26" s="1266"/>
      <c r="D26" s="1266"/>
      <c r="E26" s="1269"/>
      <c r="F26" s="1266"/>
      <c r="G26" s="1266"/>
      <c r="H26" s="1269"/>
      <c r="I26" s="1272"/>
      <c r="J26" s="1266"/>
      <c r="K26" s="1269"/>
      <c r="L26" s="1266"/>
      <c r="M26" s="1266"/>
      <c r="N26" s="1269"/>
      <c r="O26" s="1266"/>
      <c r="P26" s="1266"/>
      <c r="Q26" s="1266"/>
      <c r="R26" s="1265"/>
    </row>
    <row r="27" spans="1:18">
      <c r="A27" s="1271">
        <v>6</v>
      </c>
      <c r="B27" s="1161" t="s">
        <v>1434</v>
      </c>
      <c r="C27" s="1266"/>
      <c r="D27" s="1266"/>
      <c r="E27" s="1269"/>
      <c r="F27" s="1266"/>
      <c r="G27" s="1266"/>
      <c r="H27" s="1269"/>
      <c r="I27" s="1272"/>
      <c r="J27" s="1266"/>
      <c r="K27" s="1269"/>
      <c r="L27" s="1266"/>
      <c r="M27" s="1266"/>
      <c r="N27" s="1269"/>
      <c r="O27" s="1266"/>
      <c r="P27" s="1266"/>
      <c r="Q27" s="1266"/>
      <c r="R27" s="1265">
        <v>6</v>
      </c>
    </row>
    <row r="28" spans="1:18">
      <c r="A28" s="1271">
        <v>7</v>
      </c>
      <c r="B28" s="1161" t="s">
        <v>1435</v>
      </c>
      <c r="C28" s="1098"/>
      <c r="D28" s="1098"/>
      <c r="E28" s="1161"/>
      <c r="F28" s="1098"/>
      <c r="G28" s="1098"/>
      <c r="H28" s="1161"/>
      <c r="I28" s="1276"/>
      <c r="J28" s="1098"/>
      <c r="K28" s="1161"/>
      <c r="L28" s="1098"/>
      <c r="M28" s="1098"/>
      <c r="N28" s="1161"/>
      <c r="O28" s="1098"/>
      <c r="P28" s="1098"/>
      <c r="Q28" s="1098"/>
      <c r="R28" s="1265">
        <v>7</v>
      </c>
    </row>
    <row r="29" spans="1:18">
      <c r="A29" s="1271">
        <v>8</v>
      </c>
      <c r="B29" s="1161" t="s">
        <v>1436</v>
      </c>
      <c r="C29" s="1098"/>
      <c r="D29" s="1098"/>
      <c r="E29" s="1161"/>
      <c r="F29" s="1098"/>
      <c r="G29" s="1098"/>
      <c r="H29" s="1161"/>
      <c r="I29" s="1276"/>
      <c r="J29" s="1098"/>
      <c r="K29" s="1161"/>
      <c r="L29" s="1098"/>
      <c r="M29" s="1098"/>
      <c r="N29" s="1161"/>
      <c r="O29" s="1098"/>
      <c r="P29" s="1098"/>
      <c r="Q29" s="1098"/>
      <c r="R29" s="1265">
        <v>8</v>
      </c>
    </row>
    <row r="30" spans="1:18">
      <c r="A30" s="1271">
        <v>9</v>
      </c>
      <c r="B30" s="1161" t="s">
        <v>1437</v>
      </c>
      <c r="C30" s="1098"/>
      <c r="D30" s="1098"/>
      <c r="E30" s="1161"/>
      <c r="F30" s="1098"/>
      <c r="G30" s="1098"/>
      <c r="H30" s="1161"/>
      <c r="I30" s="1276"/>
      <c r="J30" s="1098"/>
      <c r="K30" s="1161"/>
      <c r="L30" s="1098"/>
      <c r="M30" s="1098"/>
      <c r="N30" s="1161"/>
      <c r="O30" s="1098"/>
      <c r="P30" s="1098"/>
      <c r="Q30" s="1098"/>
      <c r="R30" s="1265">
        <v>9</v>
      </c>
    </row>
    <row r="31" spans="1:18">
      <c r="A31" s="1271">
        <v>10</v>
      </c>
      <c r="B31" s="1161" t="s">
        <v>1438</v>
      </c>
      <c r="C31" s="1098"/>
      <c r="D31" s="1098"/>
      <c r="E31" s="1161"/>
      <c r="F31" s="1098"/>
      <c r="G31" s="1098"/>
      <c r="H31" s="1161"/>
      <c r="I31" s="1276"/>
      <c r="J31" s="1098"/>
      <c r="K31" s="1161"/>
      <c r="L31" s="1098"/>
      <c r="M31" s="1098"/>
      <c r="N31" s="1161"/>
      <c r="O31" s="1098"/>
      <c r="P31" s="1098"/>
      <c r="Q31" s="1098"/>
      <c r="R31" s="1265">
        <v>10</v>
      </c>
    </row>
    <row r="32" spans="1:18">
      <c r="A32" s="1271">
        <v>11</v>
      </c>
      <c r="B32" s="1161" t="s">
        <v>1439</v>
      </c>
      <c r="C32" s="1257"/>
      <c r="D32" s="1257"/>
      <c r="E32" s="1277"/>
      <c r="F32" s="1257"/>
      <c r="G32" s="1257"/>
      <c r="H32" s="1277"/>
      <c r="I32" s="1278"/>
      <c r="J32" s="1257"/>
      <c r="K32" s="1277"/>
      <c r="L32" s="1257"/>
      <c r="M32" s="1257"/>
      <c r="N32" s="1277"/>
      <c r="O32" s="1257"/>
      <c r="P32" s="1257"/>
      <c r="Q32" s="1257"/>
      <c r="R32" s="1265">
        <v>11</v>
      </c>
    </row>
    <row r="33" spans="1:18">
      <c r="A33" s="1271">
        <v>12</v>
      </c>
      <c r="B33" s="1161" t="s">
        <v>1440</v>
      </c>
      <c r="C33" s="1257" t="s">
        <v>2025</v>
      </c>
      <c r="D33" s="1257" t="s">
        <v>2025</v>
      </c>
      <c r="E33" s="1277" t="s">
        <v>2025</v>
      </c>
      <c r="F33" s="1257"/>
      <c r="G33" s="1257"/>
      <c r="H33" s="1277"/>
      <c r="I33" s="1278"/>
      <c r="J33" s="1257"/>
      <c r="K33" s="1277"/>
      <c r="L33" s="1257"/>
      <c r="M33" s="1257"/>
      <c r="N33" s="1277"/>
      <c r="O33" s="1257"/>
      <c r="P33" s="1257"/>
      <c r="Q33" s="1257"/>
      <c r="R33" s="1265">
        <v>12</v>
      </c>
    </row>
    <row r="34" spans="1:18">
      <c r="A34" s="1271">
        <v>13</v>
      </c>
      <c r="B34" s="1161" t="s">
        <v>1441</v>
      </c>
      <c r="C34" s="1279"/>
      <c r="D34" s="1279"/>
      <c r="E34" s="1280"/>
      <c r="F34" s="1279"/>
      <c r="G34" s="1279">
        <v>11192</v>
      </c>
      <c r="H34" s="1280"/>
      <c r="I34" s="1281"/>
      <c r="J34" s="1279"/>
      <c r="K34" s="1280"/>
      <c r="L34" s="1279"/>
      <c r="M34" s="1279"/>
      <c r="N34" s="1280"/>
      <c r="O34" s="1279"/>
      <c r="P34" s="1279"/>
      <c r="Q34" s="1279"/>
      <c r="R34" s="1265">
        <v>13</v>
      </c>
    </row>
    <row r="35" spans="1:18">
      <c r="A35" s="1265">
        <v>14</v>
      </c>
      <c r="B35" s="1161" t="s">
        <v>1442</v>
      </c>
      <c r="C35" s="1257"/>
      <c r="D35" s="1257">
        <v>196821</v>
      </c>
      <c r="E35" s="1277"/>
      <c r="F35" s="1257"/>
      <c r="G35" s="1257">
        <v>217271</v>
      </c>
      <c r="H35" s="1277"/>
      <c r="I35" s="1282"/>
      <c r="J35" s="1257"/>
      <c r="K35" s="1277"/>
      <c r="L35" s="1257"/>
      <c r="M35" s="1257"/>
      <c r="N35" s="1277"/>
      <c r="O35" s="1257"/>
      <c r="P35" s="1257"/>
      <c r="Q35" s="1257"/>
      <c r="R35" s="1265">
        <v>14</v>
      </c>
    </row>
    <row r="36" spans="1:18">
      <c r="A36" s="1265">
        <v>15</v>
      </c>
      <c r="B36" s="1161" t="s">
        <v>1443</v>
      </c>
      <c r="C36" s="1257"/>
      <c r="D36" s="1257">
        <v>1674970</v>
      </c>
      <c r="E36" s="1277"/>
      <c r="F36" s="1257"/>
      <c r="G36" s="1257">
        <v>1745140</v>
      </c>
      <c r="H36" s="1277"/>
      <c r="I36" s="1282"/>
      <c r="J36" s="1257"/>
      <c r="K36" s="1277"/>
      <c r="L36" s="1257"/>
      <c r="M36" s="1257"/>
      <c r="N36" s="1277"/>
      <c r="O36" s="1257"/>
      <c r="P36" s="1257"/>
      <c r="Q36" s="1257"/>
      <c r="R36" s="1265">
        <v>15</v>
      </c>
    </row>
    <row r="37" spans="1:18">
      <c r="A37" s="1265">
        <v>16</v>
      </c>
      <c r="B37" s="1161" t="s">
        <v>1444</v>
      </c>
      <c r="C37" s="1279"/>
      <c r="D37" s="1279">
        <f>SUM(D34:D36)</f>
        <v>1871791</v>
      </c>
      <c r="E37" s="1280"/>
      <c r="F37" s="1279"/>
      <c r="G37" s="1279">
        <f>SUM(G34:G36)</f>
        <v>1973603</v>
      </c>
      <c r="H37" s="1280"/>
      <c r="I37" s="1283"/>
      <c r="J37" s="1279">
        <f>SUM(J34:J36)</f>
        <v>0</v>
      </c>
      <c r="K37" s="1280"/>
      <c r="L37" s="1279"/>
      <c r="M37" s="1279">
        <f>SUM(M34:M36)</f>
        <v>0</v>
      </c>
      <c r="N37" s="1280"/>
      <c r="O37" s="1279"/>
      <c r="P37" s="1279">
        <f>SUM(P34:P36)</f>
        <v>0</v>
      </c>
      <c r="Q37" s="1279"/>
      <c r="R37" s="1265">
        <v>16</v>
      </c>
    </row>
    <row r="38" spans="1:18">
      <c r="A38" s="1265">
        <v>17</v>
      </c>
      <c r="B38" s="1161" t="s">
        <v>1445</v>
      </c>
      <c r="C38" s="1284"/>
      <c r="D38" s="1284"/>
      <c r="E38" s="1285"/>
      <c r="F38" s="1284"/>
      <c r="G38" s="1284"/>
      <c r="H38" s="1285"/>
      <c r="I38" s="1286"/>
      <c r="J38" s="1284"/>
      <c r="K38" s="1285"/>
      <c r="L38" s="1284"/>
      <c r="M38" s="1284"/>
      <c r="N38" s="1285"/>
      <c r="O38" s="1284"/>
      <c r="P38" s="1284"/>
      <c r="Q38" s="1284"/>
      <c r="R38" s="1265">
        <v>17</v>
      </c>
    </row>
    <row r="39" spans="1:18">
      <c r="A39" s="1265">
        <v>18</v>
      </c>
      <c r="B39" s="1161" t="s">
        <v>1446</v>
      </c>
      <c r="C39" s="1279"/>
      <c r="D39" s="1279"/>
      <c r="E39" s="1280"/>
      <c r="F39" s="1279"/>
      <c r="G39" s="1279"/>
      <c r="H39" s="1280"/>
      <c r="I39" s="1283"/>
      <c r="J39" s="1279"/>
      <c r="K39" s="1280"/>
      <c r="L39" s="1279"/>
      <c r="M39" s="1279"/>
      <c r="N39" s="1280"/>
      <c r="O39" s="1279"/>
      <c r="P39" s="1279"/>
      <c r="Q39" s="1279"/>
      <c r="R39" s="1265">
        <v>18</v>
      </c>
    </row>
    <row r="40" spans="1:18">
      <c r="A40" s="1265">
        <v>19</v>
      </c>
      <c r="B40" s="1161" t="s">
        <v>2841</v>
      </c>
      <c r="C40" s="1257"/>
      <c r="D40" s="1257"/>
      <c r="E40" s="1277"/>
      <c r="F40" s="1257"/>
      <c r="G40" s="1257"/>
      <c r="H40" s="1277"/>
      <c r="I40" s="1282"/>
      <c r="J40" s="1257"/>
      <c r="K40" s="1277"/>
      <c r="L40" s="1257"/>
      <c r="M40" s="1257"/>
      <c r="N40" s="1277"/>
      <c r="O40" s="1257"/>
      <c r="P40" s="1257"/>
      <c r="Q40" s="1257"/>
      <c r="R40" s="1265">
        <v>19</v>
      </c>
    </row>
    <row r="41" spans="1:18">
      <c r="A41" s="1265">
        <v>20</v>
      </c>
      <c r="B41" s="1161" t="s">
        <v>1447</v>
      </c>
      <c r="C41" s="1257"/>
      <c r="D41" s="1257"/>
      <c r="E41" s="1277"/>
      <c r="F41" s="1257"/>
      <c r="G41" s="1257"/>
      <c r="H41" s="1277"/>
      <c r="I41" s="1282"/>
      <c r="J41" s="1257"/>
      <c r="K41" s="1277"/>
      <c r="L41" s="1257"/>
      <c r="M41" s="1257"/>
      <c r="N41" s="1277"/>
      <c r="O41" s="1257"/>
      <c r="P41" s="1257"/>
      <c r="Q41" s="1257"/>
      <c r="R41" s="1265">
        <v>20</v>
      </c>
    </row>
    <row r="42" spans="1:18">
      <c r="A42" s="1265">
        <v>21</v>
      </c>
      <c r="B42" s="1161" t="s">
        <v>1448</v>
      </c>
      <c r="C42" s="1257"/>
      <c r="D42" s="1257"/>
      <c r="E42" s="1277"/>
      <c r="F42" s="1257"/>
      <c r="G42" s="1257"/>
      <c r="H42" s="1277"/>
      <c r="I42" s="1282"/>
      <c r="J42" s="1257"/>
      <c r="K42" s="1277"/>
      <c r="L42" s="1257"/>
      <c r="M42" s="1257"/>
      <c r="N42" s="1277"/>
      <c r="O42" s="1257"/>
      <c r="P42" s="1257"/>
      <c r="Q42" s="1257"/>
      <c r="R42" s="1265">
        <v>21</v>
      </c>
    </row>
    <row r="43" spans="1:18">
      <c r="A43" s="1265">
        <v>22</v>
      </c>
      <c r="B43" s="1161" t="s">
        <v>1449</v>
      </c>
      <c r="C43" s="1257"/>
      <c r="D43" s="1257"/>
      <c r="E43" s="1277"/>
      <c r="F43" s="1257"/>
      <c r="G43" s="1257"/>
      <c r="H43" s="1277"/>
      <c r="I43" s="1282"/>
      <c r="J43" s="1257"/>
      <c r="K43" s="1277"/>
      <c r="L43" s="1257"/>
      <c r="M43" s="1257"/>
      <c r="N43" s="1277"/>
      <c r="O43" s="1257"/>
      <c r="P43" s="1257"/>
      <c r="Q43" s="1257"/>
      <c r="R43" s="1265">
        <v>22</v>
      </c>
    </row>
    <row r="44" spans="1:18">
      <c r="A44" s="1265">
        <v>23</v>
      </c>
      <c r="B44" s="1161" t="s">
        <v>3000</v>
      </c>
      <c r="C44" s="1257"/>
      <c r="D44" s="1257"/>
      <c r="E44" s="1277"/>
      <c r="F44" s="1257"/>
      <c r="G44" s="1257"/>
      <c r="H44" s="1277"/>
      <c r="I44" s="1282"/>
      <c r="J44" s="1257"/>
      <c r="K44" s="1277"/>
      <c r="L44" s="1257"/>
      <c r="M44" s="1257"/>
      <c r="N44" s="1277"/>
      <c r="O44" s="1257"/>
      <c r="P44" s="1257"/>
      <c r="Q44" s="1257"/>
      <c r="R44" s="1265">
        <v>23</v>
      </c>
    </row>
    <row r="45" spans="1:18">
      <c r="A45" s="1265">
        <v>24</v>
      </c>
      <c r="B45" s="1161" t="s">
        <v>3001</v>
      </c>
      <c r="C45" s="1257"/>
      <c r="D45" s="1257"/>
      <c r="E45" s="1277"/>
      <c r="F45" s="1257"/>
      <c r="G45" s="1257"/>
      <c r="H45" s="1277"/>
      <c r="I45" s="1282"/>
      <c r="J45" s="1257"/>
      <c r="K45" s="1277"/>
      <c r="L45" s="1257"/>
      <c r="M45" s="1257"/>
      <c r="N45" s="1277"/>
      <c r="O45" s="1257"/>
      <c r="P45" s="1257"/>
      <c r="Q45" s="1257"/>
      <c r="R45" s="1265">
        <v>24</v>
      </c>
    </row>
    <row r="46" spans="1:18">
      <c r="A46" s="1265">
        <v>25</v>
      </c>
      <c r="B46" s="1161" t="s">
        <v>3002</v>
      </c>
      <c r="C46" s="1257"/>
      <c r="D46" s="1257"/>
      <c r="E46" s="1277"/>
      <c r="F46" s="1257"/>
      <c r="G46" s="1257"/>
      <c r="H46" s="1277"/>
      <c r="I46" s="1282"/>
      <c r="J46" s="1257"/>
      <c r="K46" s="1277"/>
      <c r="L46" s="1257"/>
      <c r="M46" s="1257"/>
      <c r="N46" s="1277"/>
      <c r="O46" s="1257"/>
      <c r="P46" s="1257"/>
      <c r="Q46" s="1257"/>
      <c r="R46" s="1265">
        <v>25</v>
      </c>
    </row>
    <row r="47" spans="1:18">
      <c r="A47" s="1265">
        <v>26</v>
      </c>
      <c r="B47" s="1161" t="s">
        <v>693</v>
      </c>
      <c r="C47" s="1257"/>
      <c r="D47" s="1257"/>
      <c r="E47" s="1277"/>
      <c r="F47" s="1257"/>
      <c r="G47" s="1257"/>
      <c r="H47" s="1277"/>
      <c r="I47" s="1282"/>
      <c r="J47" s="1257"/>
      <c r="K47" s="1277"/>
      <c r="L47" s="1257"/>
      <c r="M47" s="1257"/>
      <c r="N47" s="1277"/>
      <c r="O47" s="1257"/>
      <c r="P47" s="1257"/>
      <c r="Q47" s="1257"/>
      <c r="R47" s="1265">
        <v>26</v>
      </c>
    </row>
    <row r="48" spans="1:18">
      <c r="A48" s="1265">
        <v>27</v>
      </c>
      <c r="B48" s="1161" t="s">
        <v>1478</v>
      </c>
      <c r="C48" s="1257"/>
      <c r="D48" s="1257"/>
      <c r="E48" s="1277"/>
      <c r="F48" s="1257"/>
      <c r="G48" s="1257"/>
      <c r="H48" s="1277"/>
      <c r="I48" s="1282"/>
      <c r="J48" s="1257"/>
      <c r="K48" s="1277"/>
      <c r="L48" s="1257"/>
      <c r="M48" s="1257"/>
      <c r="N48" s="1277"/>
      <c r="O48" s="1257"/>
      <c r="P48" s="1257"/>
      <c r="Q48" s="1257"/>
      <c r="R48" s="1265">
        <v>27</v>
      </c>
    </row>
    <row r="49" spans="1:18">
      <c r="A49" s="1265">
        <v>28</v>
      </c>
      <c r="B49" s="1161" t="s">
        <v>4096</v>
      </c>
      <c r="C49" s="1257"/>
      <c r="D49" s="1257"/>
      <c r="E49" s="1277"/>
      <c r="F49" s="1257"/>
      <c r="G49" s="1257"/>
      <c r="H49" s="1277"/>
      <c r="I49" s="1282"/>
      <c r="J49" s="1257"/>
      <c r="K49" s="1277"/>
      <c r="L49" s="1257"/>
      <c r="M49" s="1257"/>
      <c r="N49" s="1277"/>
      <c r="O49" s="1257"/>
      <c r="P49" s="1257"/>
      <c r="Q49" s="1257"/>
      <c r="R49" s="1265">
        <v>28</v>
      </c>
    </row>
    <row r="50" spans="1:18">
      <c r="A50" s="1265">
        <v>29</v>
      </c>
      <c r="B50" s="1161" t="s">
        <v>4101</v>
      </c>
      <c r="C50" s="1257"/>
      <c r="D50" s="1257"/>
      <c r="E50" s="1277"/>
      <c r="F50" s="1257"/>
      <c r="G50" s="1257"/>
      <c r="H50" s="1277"/>
      <c r="I50" s="1282"/>
      <c r="J50" s="1257"/>
      <c r="K50" s="1277"/>
      <c r="L50" s="1257"/>
      <c r="M50" s="1257"/>
      <c r="N50" s="1277"/>
      <c r="O50" s="1257"/>
      <c r="P50" s="1257"/>
      <c r="Q50" s="1257"/>
      <c r="R50" s="1265">
        <v>29</v>
      </c>
    </row>
    <row r="51" spans="1:18">
      <c r="A51" s="1265">
        <v>30</v>
      </c>
      <c r="B51" s="1161" t="s">
        <v>3003</v>
      </c>
      <c r="C51" s="1257"/>
      <c r="D51" s="1257"/>
      <c r="E51" s="1277"/>
      <c r="F51" s="1257"/>
      <c r="G51" s="1257"/>
      <c r="H51" s="1277"/>
      <c r="I51" s="1282"/>
      <c r="J51" s="1257"/>
      <c r="K51" s="1277"/>
      <c r="L51" s="1257"/>
      <c r="M51" s="1257"/>
      <c r="N51" s="1277"/>
      <c r="O51" s="1257"/>
      <c r="P51" s="1257"/>
      <c r="Q51" s="1257"/>
      <c r="R51" s="1265">
        <v>30</v>
      </c>
    </row>
    <row r="52" spans="1:18">
      <c r="A52" s="1265">
        <v>31</v>
      </c>
      <c r="B52" s="1161" t="s">
        <v>1257</v>
      </c>
      <c r="C52" s="1257"/>
      <c r="D52" s="1257"/>
      <c r="E52" s="1277"/>
      <c r="F52" s="1257"/>
      <c r="G52" s="1257"/>
      <c r="H52" s="1277"/>
      <c r="I52" s="1282"/>
      <c r="J52" s="1257"/>
      <c r="K52" s="1277"/>
      <c r="L52" s="1257"/>
      <c r="M52" s="1257"/>
      <c r="N52" s="1277"/>
      <c r="O52" s="1257"/>
      <c r="P52" s="1257"/>
      <c r="Q52" s="1257"/>
      <c r="R52" s="1265">
        <v>31</v>
      </c>
    </row>
    <row r="53" spans="1:18">
      <c r="A53" s="1265">
        <v>32</v>
      </c>
      <c r="B53" s="1161" t="s">
        <v>3004</v>
      </c>
      <c r="C53" s="1257"/>
      <c r="D53" s="1257"/>
      <c r="E53" s="1277"/>
      <c r="F53" s="1257"/>
      <c r="G53" s="1257"/>
      <c r="H53" s="1277"/>
      <c r="I53" s="1282"/>
      <c r="J53" s="1257"/>
      <c r="K53" s="1277"/>
      <c r="L53" s="1257"/>
      <c r="M53" s="1257"/>
      <c r="N53" s="1277"/>
      <c r="O53" s="1257"/>
      <c r="P53" s="1257"/>
      <c r="Q53" s="1257"/>
      <c r="R53" s="1265">
        <v>32</v>
      </c>
    </row>
    <row r="54" spans="1:18">
      <c r="A54" s="1265">
        <v>33</v>
      </c>
      <c r="B54" s="1161" t="s">
        <v>3005</v>
      </c>
      <c r="C54" s="1279"/>
      <c r="D54" s="1279">
        <f>SUM(D39:D53)</f>
        <v>0</v>
      </c>
      <c r="E54" s="1280"/>
      <c r="F54" s="1279"/>
      <c r="G54" s="1279">
        <f>SUM(G39:G53)</f>
        <v>0</v>
      </c>
      <c r="H54" s="1280"/>
      <c r="I54" s="1283"/>
      <c r="J54" s="1279">
        <f>SUM(J39:J53)</f>
        <v>0</v>
      </c>
      <c r="K54" s="1280"/>
      <c r="L54" s="1279"/>
      <c r="M54" s="1279">
        <f>SUM(M39:M53)</f>
        <v>0</v>
      </c>
      <c r="N54" s="1280"/>
      <c r="O54" s="1279"/>
      <c r="P54" s="1279">
        <f>SUM(P39:P53)</f>
        <v>0</v>
      </c>
      <c r="Q54" s="1279"/>
      <c r="R54" s="1265">
        <v>33</v>
      </c>
    </row>
    <row r="55" spans="1:18" ht="15.75" thickBot="1">
      <c r="A55" s="1265">
        <v>34</v>
      </c>
      <c r="B55" s="1161" t="s">
        <v>3006</v>
      </c>
      <c r="C55" s="1287"/>
      <c r="D55" s="1287"/>
      <c r="E55" s="1288"/>
      <c r="F55" s="1287"/>
      <c r="G55" s="1287"/>
      <c r="H55" s="1288"/>
      <c r="I55" s="1289"/>
      <c r="J55" s="1287"/>
      <c r="K55" s="1288"/>
      <c r="L55" s="1287"/>
      <c r="M55" s="1287"/>
      <c r="N55" s="1288"/>
      <c r="O55" s="1287"/>
      <c r="P55" s="1287"/>
      <c r="Q55" s="1287"/>
      <c r="R55" s="1265">
        <v>34</v>
      </c>
    </row>
    <row r="56" spans="1:18" ht="15.75" thickBot="1">
      <c r="A56" s="1265">
        <v>35</v>
      </c>
      <c r="B56" s="1161" t="s">
        <v>3007</v>
      </c>
      <c r="C56" s="1206"/>
      <c r="D56" s="1206"/>
      <c r="E56" s="1206"/>
      <c r="F56" s="1206"/>
      <c r="G56" s="1206"/>
      <c r="H56" s="1206"/>
      <c r="I56" s="1290"/>
      <c r="J56" s="1291"/>
      <c r="K56" s="1206"/>
      <c r="L56" s="1291"/>
      <c r="M56" s="1291"/>
      <c r="N56" s="1206"/>
      <c r="O56" s="1291"/>
      <c r="P56" s="1291"/>
      <c r="Q56" s="1291"/>
      <c r="R56" s="1265">
        <v>35</v>
      </c>
    </row>
    <row r="57" spans="1:18">
      <c r="A57" s="1201">
        <v>36</v>
      </c>
      <c r="B57" s="1147" t="s">
        <v>3008</v>
      </c>
      <c r="C57" s="1147"/>
      <c r="D57" s="1147"/>
      <c r="E57" s="1147"/>
      <c r="F57" s="1147"/>
      <c r="G57" s="1147"/>
      <c r="H57" s="1147"/>
      <c r="I57" s="1201"/>
      <c r="J57" s="1147"/>
      <c r="K57" s="1147"/>
      <c r="L57" s="1147"/>
      <c r="M57" s="1147"/>
      <c r="N57" s="1147"/>
      <c r="O57" s="1147"/>
      <c r="P57" s="1147"/>
      <c r="Q57" s="1083"/>
      <c r="R57" s="1201">
        <v>36</v>
      </c>
    </row>
    <row r="58" spans="1:18">
      <c r="A58" s="1265"/>
      <c r="B58" s="1161" t="s">
        <v>3009</v>
      </c>
      <c r="C58" s="1161"/>
      <c r="D58" s="1161"/>
      <c r="E58" s="1161"/>
      <c r="F58" s="1161"/>
      <c r="G58" s="1161"/>
      <c r="H58" s="1161"/>
      <c r="I58" s="1265"/>
      <c r="J58" s="1161"/>
      <c r="K58" s="1161"/>
      <c r="L58" s="1161"/>
      <c r="M58" s="1161"/>
      <c r="N58" s="1161"/>
      <c r="O58" s="1161"/>
      <c r="P58" s="1161"/>
      <c r="Q58" s="1098"/>
      <c r="R58" s="1265"/>
    </row>
    <row r="59" spans="1:18">
      <c r="A59" s="1265">
        <v>37</v>
      </c>
      <c r="B59" s="1161" t="s">
        <v>3010</v>
      </c>
      <c r="C59" s="1277"/>
      <c r="D59" s="1277"/>
      <c r="E59" s="1277"/>
      <c r="F59" s="1277"/>
      <c r="G59" s="1277"/>
      <c r="H59" s="1277"/>
      <c r="I59" s="1292"/>
      <c r="J59" s="1277"/>
      <c r="K59" s="1277"/>
      <c r="L59" s="1277"/>
      <c r="M59" s="1277"/>
      <c r="N59" s="1277"/>
      <c r="O59" s="1277"/>
      <c r="P59" s="1277"/>
      <c r="Q59" s="1257"/>
      <c r="R59" s="1265">
        <v>37</v>
      </c>
    </row>
    <row r="60" spans="1:18">
      <c r="A60" s="1201">
        <v>38</v>
      </c>
      <c r="B60" s="1147" t="s">
        <v>495</v>
      </c>
      <c r="C60" s="1219"/>
      <c r="D60" s="1219"/>
      <c r="E60" s="1219"/>
      <c r="F60" s="1219"/>
      <c r="G60" s="1219"/>
      <c r="H60" s="1219"/>
      <c r="I60" s="1293"/>
      <c r="J60" s="1219"/>
      <c r="K60" s="1219"/>
      <c r="L60" s="1219"/>
      <c r="M60" s="1219"/>
      <c r="N60" s="1219"/>
      <c r="O60" s="1219"/>
      <c r="P60" s="1219"/>
      <c r="Q60" s="1160"/>
      <c r="R60" s="1201">
        <v>38</v>
      </c>
    </row>
    <row r="61" spans="1:18">
      <c r="A61" s="1265"/>
      <c r="B61" s="1161" t="s">
        <v>496</v>
      </c>
      <c r="C61" s="1277"/>
      <c r="D61" s="1277"/>
      <c r="E61" s="1277"/>
      <c r="F61" s="1277"/>
      <c r="G61" s="1277"/>
      <c r="H61" s="1277"/>
      <c r="I61" s="1292"/>
      <c r="J61" s="1277"/>
      <c r="K61" s="1277"/>
      <c r="L61" s="1277"/>
      <c r="M61" s="1277"/>
      <c r="N61" s="1277"/>
      <c r="O61" s="1277"/>
      <c r="P61" s="1277"/>
      <c r="Q61" s="1257"/>
      <c r="R61" s="1265"/>
    </row>
    <row r="62" spans="1:18">
      <c r="A62" s="1201">
        <v>39</v>
      </c>
      <c r="B62" s="1147" t="s">
        <v>88</v>
      </c>
      <c r="C62" s="1294"/>
      <c r="D62" s="1294"/>
      <c r="E62" s="1294"/>
      <c r="F62" s="1294"/>
      <c r="G62" s="1294"/>
      <c r="H62" s="1294"/>
      <c r="I62" s="1295"/>
      <c r="J62" s="1294"/>
      <c r="K62" s="1294"/>
      <c r="L62" s="1294"/>
      <c r="M62" s="1294"/>
      <c r="N62" s="1294"/>
      <c r="O62" s="1294"/>
      <c r="P62" s="1294"/>
      <c r="Q62" s="1296"/>
      <c r="R62" s="1201">
        <v>39</v>
      </c>
    </row>
    <row r="63" spans="1:18">
      <c r="A63" s="1265"/>
      <c r="B63" s="1161" t="s">
        <v>89</v>
      </c>
      <c r="C63" s="1297"/>
      <c r="D63" s="1297"/>
      <c r="E63" s="1297"/>
      <c r="F63" s="1297"/>
      <c r="G63" s="1297"/>
      <c r="H63" s="1297"/>
      <c r="I63" s="1298"/>
      <c r="J63" s="1297"/>
      <c r="K63" s="1297"/>
      <c r="L63" s="1297"/>
      <c r="M63" s="1297"/>
      <c r="N63" s="1297"/>
      <c r="O63" s="1297"/>
      <c r="P63" s="1297"/>
      <c r="Q63" s="1299"/>
      <c r="R63" s="1265"/>
    </row>
    <row r="64" spans="1:18">
      <c r="A64" s="1265">
        <v>40</v>
      </c>
      <c r="B64" s="1161" t="s">
        <v>90</v>
      </c>
      <c r="C64" s="1297"/>
      <c r="D64" s="1297"/>
      <c r="E64" s="1297"/>
      <c r="F64" s="1297"/>
      <c r="G64" s="1297"/>
      <c r="H64" s="1297"/>
      <c r="I64" s="1298"/>
      <c r="J64" s="1297"/>
      <c r="K64" s="1297"/>
      <c r="L64" s="1297"/>
      <c r="M64" s="1297"/>
      <c r="N64" s="1297"/>
      <c r="O64" s="1297"/>
      <c r="P64" s="1297"/>
      <c r="Q64" s="1299"/>
      <c r="R64" s="1265">
        <v>40</v>
      </c>
    </row>
    <row r="65" spans="1:18">
      <c r="A65" s="1265">
        <v>41</v>
      </c>
      <c r="B65" s="1161" t="s">
        <v>91</v>
      </c>
      <c r="C65" s="1297"/>
      <c r="D65" s="1297"/>
      <c r="E65" s="1297"/>
      <c r="F65" s="1297"/>
      <c r="G65" s="1297"/>
      <c r="H65" s="1297"/>
      <c r="I65" s="1298"/>
      <c r="J65" s="1297"/>
      <c r="K65" s="1297"/>
      <c r="L65" s="1297"/>
      <c r="M65" s="1297"/>
      <c r="N65" s="1297"/>
      <c r="O65" s="1297"/>
      <c r="P65" s="1297"/>
      <c r="Q65" s="1299"/>
      <c r="R65" s="1265">
        <v>41</v>
      </c>
    </row>
    <row r="66" spans="1:18">
      <c r="A66" s="1265">
        <v>42</v>
      </c>
      <c r="B66" s="1161" t="s">
        <v>92</v>
      </c>
      <c r="C66" s="1297"/>
      <c r="D66" s="1297"/>
      <c r="E66" s="1297"/>
      <c r="F66" s="1297"/>
      <c r="G66" s="1297"/>
      <c r="H66" s="1297"/>
      <c r="I66" s="1298"/>
      <c r="J66" s="1297"/>
      <c r="K66" s="1297"/>
      <c r="L66" s="1297"/>
      <c r="M66" s="1297"/>
      <c r="N66" s="1297"/>
      <c r="O66" s="1297"/>
      <c r="P66" s="1297"/>
      <c r="Q66" s="1299"/>
      <c r="R66" s="1265">
        <v>42</v>
      </c>
    </row>
    <row r="67" spans="1:18" ht="15.75" thickBot="1">
      <c r="A67" s="1220">
        <v>43</v>
      </c>
      <c r="B67" s="1170" t="s">
        <v>93</v>
      </c>
      <c r="C67" s="1300"/>
      <c r="D67" s="1300"/>
      <c r="E67" s="1300"/>
      <c r="F67" s="1300"/>
      <c r="G67" s="1300"/>
      <c r="H67" s="1300"/>
      <c r="I67" s="1301"/>
      <c r="J67" s="1300"/>
      <c r="K67" s="1300"/>
      <c r="L67" s="1300"/>
      <c r="M67" s="1300"/>
      <c r="N67" s="1300"/>
      <c r="O67" s="1300"/>
      <c r="P67" s="1300"/>
      <c r="Q67" s="1302"/>
      <c r="R67" s="1220">
        <v>43</v>
      </c>
    </row>
    <row r="68" spans="1:18" ht="15.75">
      <c r="A68" s="115" t="s">
        <v>94</v>
      </c>
      <c r="B68" s="1083"/>
      <c r="C68" s="1083"/>
      <c r="D68" s="1083"/>
      <c r="E68" s="1083"/>
      <c r="F68" s="1083"/>
      <c r="G68" s="1083"/>
      <c r="H68" s="1083"/>
      <c r="I68" s="115" t="s">
        <v>94</v>
      </c>
      <c r="J68" s="1083"/>
      <c r="K68" s="1083"/>
      <c r="L68" s="1083"/>
      <c r="M68" s="1083"/>
      <c r="N68" s="1083"/>
      <c r="O68" s="1083"/>
      <c r="P68" s="1083"/>
      <c r="Q68" s="1084" t="s">
        <v>95</v>
      </c>
      <c r="R68" s="1084"/>
    </row>
    <row r="69" spans="1:18">
      <c r="A69" s="1084" t="s">
        <v>96</v>
      </c>
      <c r="B69" s="1084"/>
      <c r="C69" s="1084"/>
      <c r="D69" s="1084"/>
      <c r="E69" s="1084"/>
      <c r="F69" s="1084"/>
      <c r="G69" s="1084"/>
      <c r="H69" s="1084"/>
      <c r="I69" s="1084" t="s">
        <v>97</v>
      </c>
      <c r="J69" s="1084"/>
      <c r="K69" s="1084"/>
      <c r="L69" s="1084"/>
      <c r="M69" s="1084"/>
      <c r="N69" s="1084"/>
      <c r="O69" s="1084"/>
      <c r="P69" s="1084"/>
      <c r="Q69" s="1084"/>
      <c r="R69" s="1084"/>
    </row>
    <row r="70" spans="1:18">
      <c r="A70" s="1084"/>
      <c r="B70" s="1084"/>
      <c r="C70" s="1084"/>
      <c r="D70" s="1084"/>
      <c r="E70" s="1084"/>
      <c r="F70" s="1084"/>
      <c r="G70" s="1084"/>
      <c r="H70" s="1084"/>
      <c r="I70" s="1084"/>
      <c r="J70" s="1084"/>
      <c r="K70" s="1084"/>
      <c r="L70" s="1084"/>
      <c r="M70" s="1084"/>
      <c r="N70" s="1084"/>
      <c r="O70" s="1084"/>
      <c r="P70" s="1084"/>
      <c r="Q70" s="1084"/>
      <c r="R70" s="1084"/>
    </row>
    <row r="72" spans="1:18" ht="15.75">
      <c r="A72" s="71" t="s">
        <v>506</v>
      </c>
      <c r="B72" s="1084"/>
      <c r="C72" s="1084"/>
      <c r="D72" s="1084"/>
      <c r="E72" s="1084"/>
      <c r="F72" s="1084"/>
      <c r="G72" s="1084"/>
      <c r="H72" s="1084"/>
    </row>
    <row r="74" spans="1:18" ht="16.5" thickBot="1">
      <c r="A74" s="1152" t="str">
        <f>'Data Sheet'!$C$25</f>
        <v>Central Hudson Gas &amp; Electric</v>
      </c>
      <c r="B74" s="1083"/>
      <c r="C74" s="1083"/>
      <c r="D74" s="1083"/>
      <c r="E74" s="1142" t="str">
        <f>'Data Sheet'!$C$40</f>
        <v>4/15/2015</v>
      </c>
      <c r="F74" s="1083"/>
      <c r="G74" s="1083" t="str">
        <f>'Data Sheet'!$C$38</f>
        <v>12/31/14</v>
      </c>
      <c r="H74" s="1083"/>
      <c r="I74" s="1152" t="str">
        <f>'Data Sheet'!$C$25</f>
        <v>Central Hudson Gas &amp; Electric</v>
      </c>
      <c r="J74" s="1083"/>
      <c r="K74" s="1083"/>
      <c r="L74" s="1083"/>
      <c r="M74" s="1083"/>
      <c r="N74" s="1142" t="str">
        <f>'Data Sheet'!$C$40</f>
        <v>4/15/2015</v>
      </c>
      <c r="P74" t="str">
        <f>'Data Sheet'!$C$38</f>
        <v>12/31/14</v>
      </c>
    </row>
    <row r="75" spans="1:18">
      <c r="A75" s="1085"/>
      <c r="B75" s="1086"/>
      <c r="C75" s="1086"/>
      <c r="D75" s="1086"/>
      <c r="E75" s="1086"/>
      <c r="F75" s="1086"/>
      <c r="G75" s="1086"/>
      <c r="H75" s="1143"/>
      <c r="I75" s="1085"/>
      <c r="J75" s="1086"/>
      <c r="K75" s="1086"/>
      <c r="L75" s="1086"/>
      <c r="M75" s="1086"/>
      <c r="N75" s="1086"/>
      <c r="O75" s="1086"/>
      <c r="P75" s="1086"/>
      <c r="Q75" s="1086"/>
      <c r="R75" s="1143"/>
    </row>
    <row r="76" spans="1:18" ht="15.75">
      <c r="A76" s="1146"/>
      <c r="B76" s="71" t="s">
        <v>1364</v>
      </c>
      <c r="C76" s="71"/>
      <c r="D76" s="71"/>
      <c r="E76" s="1084"/>
      <c r="F76" s="1084"/>
      <c r="G76" s="1084"/>
      <c r="H76" s="1145"/>
      <c r="I76" s="1144"/>
      <c r="J76" s="71" t="s">
        <v>1365</v>
      </c>
      <c r="K76" s="71"/>
      <c r="L76" s="71"/>
      <c r="M76" s="1084"/>
      <c r="N76" s="1084"/>
      <c r="O76" s="1084"/>
      <c r="P76" s="1084"/>
      <c r="Q76" s="1084"/>
      <c r="R76" s="1145"/>
    </row>
    <row r="77" spans="1:18" ht="15.75" thickBot="1">
      <c r="A77" s="1146"/>
      <c r="B77" s="1083"/>
      <c r="C77" s="1083"/>
      <c r="D77" s="1083"/>
      <c r="E77" s="1083"/>
      <c r="F77" s="1083"/>
      <c r="G77" s="1083"/>
      <c r="H77" s="1147"/>
      <c r="I77" s="1146"/>
      <c r="J77" s="1083"/>
      <c r="K77" s="1083"/>
      <c r="L77" s="1083"/>
      <c r="M77" s="1083"/>
      <c r="N77" s="1083"/>
      <c r="O77" s="1083"/>
      <c r="P77" s="1083"/>
      <c r="Q77" s="1083"/>
      <c r="R77" s="1147"/>
    </row>
    <row r="78" spans="1:18">
      <c r="A78" s="1209"/>
      <c r="B78" s="1182"/>
      <c r="C78" s="1261" t="s">
        <v>1425</v>
      </c>
      <c r="D78" s="1230"/>
      <c r="E78" s="1207"/>
      <c r="F78" s="1261" t="s">
        <v>1425</v>
      </c>
      <c r="G78" s="1230"/>
      <c r="H78" s="1207"/>
      <c r="I78" s="1262" t="s">
        <v>1425</v>
      </c>
      <c r="J78" s="1230"/>
      <c r="K78" s="1207"/>
      <c r="L78" s="1261" t="s">
        <v>1425</v>
      </c>
      <c r="M78" s="1230"/>
      <c r="N78" s="1207"/>
      <c r="O78" s="1261" t="s">
        <v>1425</v>
      </c>
      <c r="P78" s="1230"/>
      <c r="Q78" s="1207"/>
      <c r="R78" s="1263"/>
    </row>
    <row r="79" spans="1:18">
      <c r="A79" s="1210" t="s">
        <v>1964</v>
      </c>
      <c r="B79" s="1145" t="s">
        <v>2019</v>
      </c>
      <c r="C79" s="1083"/>
      <c r="D79" s="1083"/>
      <c r="E79" s="1147"/>
      <c r="F79" s="1083"/>
      <c r="G79" s="1083"/>
      <c r="H79" s="1147"/>
      <c r="I79" s="1200"/>
      <c r="J79" s="1083"/>
      <c r="K79" s="1147"/>
      <c r="L79" s="1083"/>
      <c r="M79" s="1083"/>
      <c r="N79" s="1147"/>
      <c r="O79" s="1083"/>
      <c r="P79" s="1083"/>
      <c r="Q79" s="1083"/>
      <c r="R79" s="1210" t="s">
        <v>1964</v>
      </c>
    </row>
    <row r="80" spans="1:18" ht="15.75" thickBot="1">
      <c r="A80" s="1212" t="s">
        <v>1967</v>
      </c>
      <c r="B80" s="1214" t="s">
        <v>3423</v>
      </c>
      <c r="C80" s="1136"/>
      <c r="D80" s="1203" t="s">
        <v>3424</v>
      </c>
      <c r="E80" s="1170"/>
      <c r="F80" s="1136"/>
      <c r="G80" s="1203" t="s">
        <v>3425</v>
      </c>
      <c r="H80" s="1170"/>
      <c r="I80" s="1264"/>
      <c r="J80" s="1203" t="s">
        <v>3426</v>
      </c>
      <c r="K80" s="1170"/>
      <c r="L80" s="1203"/>
      <c r="M80" s="1203" t="s">
        <v>2672</v>
      </c>
      <c r="N80" s="1170"/>
      <c r="O80" s="1136"/>
      <c r="P80" s="1180" t="s">
        <v>2673</v>
      </c>
      <c r="Q80" s="1203"/>
      <c r="R80" s="1212" t="s">
        <v>1967</v>
      </c>
    </row>
    <row r="81" spans="1:18">
      <c r="A81" s="1201">
        <v>1</v>
      </c>
      <c r="B81" s="1147" t="s">
        <v>1426</v>
      </c>
      <c r="C81" s="1083"/>
      <c r="D81" s="1083"/>
      <c r="E81" s="1145"/>
      <c r="F81" s="1084"/>
      <c r="G81" s="1084"/>
      <c r="H81" s="1147"/>
      <c r="I81" s="1146"/>
      <c r="J81" s="1083"/>
      <c r="K81" s="1147"/>
      <c r="L81" s="1083"/>
      <c r="M81" s="1084"/>
      <c r="N81" s="1145"/>
      <c r="O81" s="1084"/>
      <c r="P81" s="1084"/>
      <c r="Q81" s="1084"/>
      <c r="R81" s="1201">
        <v>1</v>
      </c>
    </row>
    <row r="82" spans="1:18">
      <c r="A82" s="1265"/>
      <c r="B82" s="1161" t="s">
        <v>1427</v>
      </c>
      <c r="C82" s="1098"/>
      <c r="D82" s="1098"/>
      <c r="E82" s="1189"/>
      <c r="F82" s="1232"/>
      <c r="G82" s="1232"/>
      <c r="H82" s="1161"/>
      <c r="I82" s="1097"/>
      <c r="J82" s="1098"/>
      <c r="K82" s="1161"/>
      <c r="L82" s="1098"/>
      <c r="M82" s="1232"/>
      <c r="N82" s="1189"/>
      <c r="O82" s="1232"/>
      <c r="P82" s="1232"/>
      <c r="Q82" s="1232"/>
      <c r="R82" s="1265"/>
    </row>
    <row r="83" spans="1:18">
      <c r="A83" s="1201">
        <v>2</v>
      </c>
      <c r="B83" s="1147" t="s">
        <v>1428</v>
      </c>
      <c r="C83" s="1083"/>
      <c r="D83" s="1083"/>
      <c r="E83" s="1096"/>
      <c r="F83" s="1129"/>
      <c r="G83" s="1129"/>
      <c r="H83" s="1096"/>
      <c r="I83" s="1146"/>
      <c r="J83" s="1083"/>
      <c r="K83" s="1147"/>
      <c r="L83" s="1083"/>
      <c r="M83" s="1129"/>
      <c r="N83" s="1096"/>
      <c r="O83" s="1129"/>
      <c r="P83" s="1129"/>
      <c r="Q83" s="1129"/>
      <c r="R83" s="1201">
        <v>2</v>
      </c>
    </row>
    <row r="84" spans="1:18">
      <c r="A84" s="1265"/>
      <c r="B84" s="1161" t="s">
        <v>1429</v>
      </c>
      <c r="C84" s="1098"/>
      <c r="D84" s="1098"/>
      <c r="E84" s="1189"/>
      <c r="F84" s="1232"/>
      <c r="G84" s="1232"/>
      <c r="H84" s="1189"/>
      <c r="I84" s="1097"/>
      <c r="J84" s="1098"/>
      <c r="K84" s="1161"/>
      <c r="L84" s="1098"/>
      <c r="M84" s="1232"/>
      <c r="N84" s="1189"/>
      <c r="O84" s="1232"/>
      <c r="P84" s="1232"/>
      <c r="Q84" s="1232"/>
      <c r="R84" s="1265"/>
    </row>
    <row r="85" spans="1:18">
      <c r="A85" s="1265">
        <v>3</v>
      </c>
      <c r="B85" s="1161" t="s">
        <v>1430</v>
      </c>
      <c r="C85" s="1266"/>
      <c r="D85" s="1266"/>
      <c r="E85" s="1267"/>
      <c r="F85" s="1268"/>
      <c r="G85" s="1268"/>
      <c r="H85" s="1269"/>
      <c r="I85" s="1270"/>
      <c r="J85" s="1266"/>
      <c r="K85" s="1269"/>
      <c r="L85" s="1266"/>
      <c r="M85" s="1268"/>
      <c r="N85" s="1267"/>
      <c r="O85" s="1268"/>
      <c r="P85" s="1268"/>
      <c r="Q85" s="1268"/>
      <c r="R85" s="1265">
        <v>3</v>
      </c>
    </row>
    <row r="86" spans="1:18">
      <c r="A86" s="1271">
        <v>4</v>
      </c>
      <c r="B86" s="1161" t="s">
        <v>1431</v>
      </c>
      <c r="C86" s="1266"/>
      <c r="D86" s="1266"/>
      <c r="E86" s="1269"/>
      <c r="F86" s="1266"/>
      <c r="G86" s="1266"/>
      <c r="H86" s="1269"/>
      <c r="I86" s="1272"/>
      <c r="J86" s="1266"/>
      <c r="K86" s="1269"/>
      <c r="L86" s="1266"/>
      <c r="M86" s="1266"/>
      <c r="N86" s="1269"/>
      <c r="O86" s="1266"/>
      <c r="P86" s="1266"/>
      <c r="Q86" s="1266"/>
      <c r="R86" s="1265">
        <v>4</v>
      </c>
    </row>
    <row r="87" spans="1:18">
      <c r="A87" s="1216">
        <v>5</v>
      </c>
      <c r="B87" s="1147" t="s">
        <v>1432</v>
      </c>
      <c r="C87" s="1273"/>
      <c r="D87" s="1273"/>
      <c r="E87" s="1274"/>
      <c r="F87" s="1273"/>
      <c r="G87" s="1273"/>
      <c r="H87" s="1274"/>
      <c r="I87" s="1275"/>
      <c r="J87" s="1273"/>
      <c r="K87" s="1274"/>
      <c r="L87" s="1273"/>
      <c r="M87" s="1273"/>
      <c r="N87" s="1274"/>
      <c r="O87" s="1273"/>
      <c r="P87" s="1273"/>
      <c r="Q87" s="1273"/>
      <c r="R87" s="1201">
        <v>5</v>
      </c>
    </row>
    <row r="88" spans="1:18">
      <c r="A88" s="1271"/>
      <c r="B88" s="1161" t="s">
        <v>1433</v>
      </c>
      <c r="C88" s="1266"/>
      <c r="D88" s="1266"/>
      <c r="E88" s="1269"/>
      <c r="F88" s="1266"/>
      <c r="G88" s="1266"/>
      <c r="H88" s="1269"/>
      <c r="I88" s="1272"/>
      <c r="J88" s="1266"/>
      <c r="K88" s="1269"/>
      <c r="L88" s="1266"/>
      <c r="M88" s="1266"/>
      <c r="N88" s="1269"/>
      <c r="O88" s="1266"/>
      <c r="P88" s="1266"/>
      <c r="Q88" s="1266"/>
      <c r="R88" s="1265"/>
    </row>
    <row r="89" spans="1:18">
      <c r="A89" s="1271">
        <v>6</v>
      </c>
      <c r="B89" s="1161" t="s">
        <v>1434</v>
      </c>
      <c r="C89" s="1266"/>
      <c r="D89" s="1266"/>
      <c r="E89" s="1269"/>
      <c r="F89" s="1266"/>
      <c r="G89" s="1266"/>
      <c r="H89" s="1269"/>
      <c r="I89" s="1272"/>
      <c r="J89" s="1266"/>
      <c r="K89" s="1269"/>
      <c r="L89" s="1266"/>
      <c r="M89" s="1266"/>
      <c r="N89" s="1269"/>
      <c r="O89" s="1266"/>
      <c r="P89" s="1266"/>
      <c r="Q89" s="1266"/>
      <c r="R89" s="1265">
        <v>6</v>
      </c>
    </row>
    <row r="90" spans="1:18">
      <c r="A90" s="1271">
        <v>7</v>
      </c>
      <c r="B90" s="1161" t="s">
        <v>1435</v>
      </c>
      <c r="C90" s="1098"/>
      <c r="D90" s="1098"/>
      <c r="E90" s="1161"/>
      <c r="F90" s="1098"/>
      <c r="G90" s="1098"/>
      <c r="H90" s="1161"/>
      <c r="I90" s="1276"/>
      <c r="J90" s="1098"/>
      <c r="K90" s="1161"/>
      <c r="L90" s="1098"/>
      <c r="M90" s="1098"/>
      <c r="N90" s="1161"/>
      <c r="O90" s="1098"/>
      <c r="P90" s="1098"/>
      <c r="Q90" s="1098"/>
      <c r="R90" s="1265">
        <v>7</v>
      </c>
    </row>
    <row r="91" spans="1:18">
      <c r="A91" s="1271">
        <v>8</v>
      </c>
      <c r="B91" s="1161" t="s">
        <v>1436</v>
      </c>
      <c r="C91" s="1098"/>
      <c r="D91" s="1098"/>
      <c r="E91" s="1161"/>
      <c r="F91" s="1098"/>
      <c r="G91" s="1098"/>
      <c r="H91" s="1161"/>
      <c r="I91" s="1276"/>
      <c r="J91" s="1098"/>
      <c r="K91" s="1161"/>
      <c r="L91" s="1098"/>
      <c r="M91" s="1098"/>
      <c r="N91" s="1161"/>
      <c r="O91" s="1098"/>
      <c r="P91" s="1098"/>
      <c r="Q91" s="1098"/>
      <c r="R91" s="1265">
        <v>8</v>
      </c>
    </row>
    <row r="92" spans="1:18">
      <c r="A92" s="1271">
        <v>9</v>
      </c>
      <c r="B92" s="1161" t="s">
        <v>1437</v>
      </c>
      <c r="C92" s="1098"/>
      <c r="D92" s="1098"/>
      <c r="E92" s="1161"/>
      <c r="F92" s="1098"/>
      <c r="G92" s="1098"/>
      <c r="H92" s="1161"/>
      <c r="I92" s="1276"/>
      <c r="J92" s="1098"/>
      <c r="K92" s="1161"/>
      <c r="L92" s="1098"/>
      <c r="M92" s="1098"/>
      <c r="N92" s="1161"/>
      <c r="O92" s="1098"/>
      <c r="P92" s="1098"/>
      <c r="Q92" s="1098"/>
      <c r="R92" s="1265">
        <v>9</v>
      </c>
    </row>
    <row r="93" spans="1:18">
      <c r="A93" s="1271">
        <v>10</v>
      </c>
      <c r="B93" s="1161" t="s">
        <v>1438</v>
      </c>
      <c r="C93" s="1098"/>
      <c r="D93" s="1098"/>
      <c r="E93" s="1161"/>
      <c r="F93" s="1098"/>
      <c r="G93" s="1098"/>
      <c r="H93" s="1161"/>
      <c r="I93" s="1276"/>
      <c r="J93" s="1098"/>
      <c r="K93" s="1161"/>
      <c r="L93" s="1098"/>
      <c r="M93" s="1098"/>
      <c r="N93" s="1161"/>
      <c r="O93" s="1098"/>
      <c r="P93" s="1098"/>
      <c r="Q93" s="1098"/>
      <c r="R93" s="1265">
        <v>10</v>
      </c>
    </row>
    <row r="94" spans="1:18">
      <c r="A94" s="1271">
        <v>11</v>
      </c>
      <c r="B94" s="1161" t="s">
        <v>1439</v>
      </c>
      <c r="C94" s="1257"/>
      <c r="D94" s="1257"/>
      <c r="E94" s="1277"/>
      <c r="F94" s="1257"/>
      <c r="G94" s="1257"/>
      <c r="H94" s="1277"/>
      <c r="I94" s="1278"/>
      <c r="J94" s="1257"/>
      <c r="K94" s="1277"/>
      <c r="L94" s="1257"/>
      <c r="M94" s="1257"/>
      <c r="N94" s="1277"/>
      <c r="O94" s="1257"/>
      <c r="P94" s="1257"/>
      <c r="Q94" s="1257"/>
      <c r="R94" s="1265">
        <v>11</v>
      </c>
    </row>
    <row r="95" spans="1:18">
      <c r="A95" s="1271">
        <v>12</v>
      </c>
      <c r="B95" s="1161" t="s">
        <v>1440</v>
      </c>
      <c r="C95" s="1257"/>
      <c r="D95" s="1257"/>
      <c r="E95" s="1277"/>
      <c r="F95" s="1257"/>
      <c r="G95" s="1257"/>
      <c r="H95" s="1277"/>
      <c r="I95" s="1278"/>
      <c r="J95" s="1257"/>
      <c r="K95" s="1277"/>
      <c r="L95" s="1257"/>
      <c r="M95" s="1257"/>
      <c r="N95" s="1277"/>
      <c r="O95" s="1257"/>
      <c r="P95" s="1257"/>
      <c r="Q95" s="1257"/>
      <c r="R95" s="1265">
        <v>12</v>
      </c>
    </row>
    <row r="96" spans="1:18">
      <c r="A96" s="1271">
        <v>13</v>
      </c>
      <c r="B96" s="1161" t="s">
        <v>1441</v>
      </c>
      <c r="C96" s="1279"/>
      <c r="D96" s="1279"/>
      <c r="E96" s="1280"/>
      <c r="F96" s="1279"/>
      <c r="G96" s="1279"/>
      <c r="H96" s="1280"/>
      <c r="I96" s="1281"/>
      <c r="J96" s="1279"/>
      <c r="K96" s="1280"/>
      <c r="L96" s="1279"/>
      <c r="M96" s="1279"/>
      <c r="N96" s="1280"/>
      <c r="O96" s="1279"/>
      <c r="P96" s="1279"/>
      <c r="Q96" s="1279"/>
      <c r="R96" s="1265">
        <v>13</v>
      </c>
    </row>
    <row r="97" spans="1:18">
      <c r="A97" s="1265">
        <v>14</v>
      </c>
      <c r="B97" s="1161" t="s">
        <v>1442</v>
      </c>
      <c r="C97" s="1257"/>
      <c r="D97" s="1257"/>
      <c r="E97" s="1277"/>
      <c r="F97" s="1257"/>
      <c r="G97" s="1257"/>
      <c r="H97" s="1277"/>
      <c r="I97" s="1282"/>
      <c r="J97" s="1257"/>
      <c r="K97" s="1277"/>
      <c r="L97" s="1257"/>
      <c r="M97" s="1257"/>
      <c r="N97" s="1277"/>
      <c r="O97" s="1257"/>
      <c r="P97" s="1257"/>
      <c r="Q97" s="1257"/>
      <c r="R97" s="1265">
        <v>14</v>
      </c>
    </row>
    <row r="98" spans="1:18">
      <c r="A98" s="1265">
        <v>15</v>
      </c>
      <c r="B98" s="1161" t="s">
        <v>1443</v>
      </c>
      <c r="C98" s="1257"/>
      <c r="D98" s="1257"/>
      <c r="E98" s="1277"/>
      <c r="F98" s="1257"/>
      <c r="G98" s="1257"/>
      <c r="H98" s="1277"/>
      <c r="I98" s="1282"/>
      <c r="J98" s="1257"/>
      <c r="K98" s="1277"/>
      <c r="L98" s="1257"/>
      <c r="M98" s="1257"/>
      <c r="N98" s="1277"/>
      <c r="O98" s="1257"/>
      <c r="P98" s="1257"/>
      <c r="Q98" s="1257"/>
      <c r="R98" s="1265">
        <v>15</v>
      </c>
    </row>
    <row r="99" spans="1:18">
      <c r="A99" s="1265">
        <v>16</v>
      </c>
      <c r="B99" s="1161" t="s">
        <v>1444</v>
      </c>
      <c r="C99" s="1279"/>
      <c r="D99" s="1279"/>
      <c r="E99" s="1280"/>
      <c r="F99" s="1279"/>
      <c r="G99" s="1279"/>
      <c r="H99" s="1280"/>
      <c r="I99" s="1283"/>
      <c r="J99" s="1279"/>
      <c r="K99" s="1280"/>
      <c r="L99" s="1279"/>
      <c r="M99" s="1279"/>
      <c r="N99" s="1280"/>
      <c r="O99" s="1279"/>
      <c r="P99" s="1279"/>
      <c r="Q99" s="1279"/>
      <c r="R99" s="1265">
        <v>16</v>
      </c>
    </row>
    <row r="100" spans="1:18">
      <c r="A100" s="1265">
        <v>17</v>
      </c>
      <c r="B100" s="1161" t="s">
        <v>1445</v>
      </c>
      <c r="C100" s="1284"/>
      <c r="D100" s="1284"/>
      <c r="E100" s="1285"/>
      <c r="F100" s="1284"/>
      <c r="G100" s="1284"/>
      <c r="H100" s="1285"/>
      <c r="I100" s="1286"/>
      <c r="J100" s="1284"/>
      <c r="K100" s="1285"/>
      <c r="L100" s="1284"/>
      <c r="M100" s="1284"/>
      <c r="N100" s="1285"/>
      <c r="O100" s="1284"/>
      <c r="P100" s="1284"/>
      <c r="Q100" s="1284"/>
      <c r="R100" s="1265">
        <v>17</v>
      </c>
    </row>
    <row r="101" spans="1:18">
      <c r="A101" s="1265">
        <v>18</v>
      </c>
      <c r="B101" s="1161" t="s">
        <v>1446</v>
      </c>
      <c r="C101" s="1279"/>
      <c r="D101" s="1279"/>
      <c r="E101" s="1280"/>
      <c r="F101" s="1279"/>
      <c r="G101" s="1279"/>
      <c r="H101" s="1280"/>
      <c r="I101" s="1283"/>
      <c r="J101" s="1279"/>
      <c r="K101" s="1280"/>
      <c r="L101" s="1279"/>
      <c r="M101" s="1279"/>
      <c r="N101" s="1280"/>
      <c r="O101" s="1279"/>
      <c r="P101" s="1279"/>
      <c r="Q101" s="1279"/>
      <c r="R101" s="1265">
        <v>18</v>
      </c>
    </row>
    <row r="102" spans="1:18">
      <c r="A102" s="1265">
        <v>19</v>
      </c>
      <c r="B102" s="1161" t="s">
        <v>2841</v>
      </c>
      <c r="C102" s="1257"/>
      <c r="D102" s="1257"/>
      <c r="E102" s="1277"/>
      <c r="F102" s="1257"/>
      <c r="G102" s="1257"/>
      <c r="H102" s="1277"/>
      <c r="I102" s="1282"/>
      <c r="J102" s="1257"/>
      <c r="K102" s="1277"/>
      <c r="L102" s="1257"/>
      <c r="M102" s="1257"/>
      <c r="N102" s="1277"/>
      <c r="O102" s="1257"/>
      <c r="P102" s="1257"/>
      <c r="Q102" s="1257"/>
      <c r="R102" s="1265">
        <v>19</v>
      </c>
    </row>
    <row r="103" spans="1:18">
      <c r="A103" s="1265">
        <v>20</v>
      </c>
      <c r="B103" s="1161" t="s">
        <v>1447</v>
      </c>
      <c r="C103" s="1257"/>
      <c r="D103" s="1257"/>
      <c r="E103" s="1277"/>
      <c r="F103" s="1257"/>
      <c r="G103" s="1257"/>
      <c r="H103" s="1277"/>
      <c r="I103" s="1282"/>
      <c r="J103" s="1257"/>
      <c r="K103" s="1277"/>
      <c r="L103" s="1257"/>
      <c r="M103" s="1257"/>
      <c r="N103" s="1277"/>
      <c r="O103" s="1257"/>
      <c r="P103" s="1257"/>
      <c r="Q103" s="1257"/>
      <c r="R103" s="1265">
        <v>20</v>
      </c>
    </row>
    <row r="104" spans="1:18">
      <c r="A104" s="1265">
        <v>21</v>
      </c>
      <c r="B104" s="1161" t="s">
        <v>1448</v>
      </c>
      <c r="C104" s="1257"/>
      <c r="D104" s="1257"/>
      <c r="E104" s="1277"/>
      <c r="F104" s="1257"/>
      <c r="G104" s="1257"/>
      <c r="H104" s="1277"/>
      <c r="I104" s="1282"/>
      <c r="J104" s="1257"/>
      <c r="K104" s="1277"/>
      <c r="L104" s="1257"/>
      <c r="M104" s="1257"/>
      <c r="N104" s="1277"/>
      <c r="O104" s="1257"/>
      <c r="P104" s="1257"/>
      <c r="Q104" s="1257"/>
      <c r="R104" s="1265">
        <v>21</v>
      </c>
    </row>
    <row r="105" spans="1:18">
      <c r="A105" s="1265">
        <v>22</v>
      </c>
      <c r="B105" s="1161" t="s">
        <v>1449</v>
      </c>
      <c r="C105" s="1257"/>
      <c r="D105" s="1257"/>
      <c r="E105" s="1277"/>
      <c r="F105" s="1257"/>
      <c r="G105" s="1257"/>
      <c r="H105" s="1277"/>
      <c r="I105" s="1282"/>
      <c r="J105" s="1257"/>
      <c r="K105" s="1277"/>
      <c r="L105" s="1257"/>
      <c r="M105" s="1257"/>
      <c r="N105" s="1277"/>
      <c r="O105" s="1257"/>
      <c r="P105" s="1257"/>
      <c r="Q105" s="1257"/>
      <c r="R105" s="1265">
        <v>22</v>
      </c>
    </row>
    <row r="106" spans="1:18">
      <c r="A106" s="1265">
        <v>23</v>
      </c>
      <c r="B106" s="1161" t="s">
        <v>3000</v>
      </c>
      <c r="C106" s="1257"/>
      <c r="D106" s="1257"/>
      <c r="E106" s="1277"/>
      <c r="F106" s="1257"/>
      <c r="G106" s="1257"/>
      <c r="H106" s="1277"/>
      <c r="I106" s="1282"/>
      <c r="J106" s="1257"/>
      <c r="K106" s="1277"/>
      <c r="L106" s="1257"/>
      <c r="M106" s="1257"/>
      <c r="N106" s="1277"/>
      <c r="O106" s="1257"/>
      <c r="P106" s="1257"/>
      <c r="Q106" s="1257"/>
      <c r="R106" s="1265">
        <v>23</v>
      </c>
    </row>
    <row r="107" spans="1:18">
      <c r="A107" s="1265">
        <v>24</v>
      </c>
      <c r="B107" s="1161" t="s">
        <v>3001</v>
      </c>
      <c r="C107" s="1257"/>
      <c r="D107" s="1257"/>
      <c r="E107" s="1277"/>
      <c r="F107" s="1257"/>
      <c r="G107" s="1257"/>
      <c r="H107" s="1277"/>
      <c r="I107" s="1282"/>
      <c r="J107" s="1257"/>
      <c r="K107" s="1277"/>
      <c r="L107" s="1257"/>
      <c r="M107" s="1257"/>
      <c r="N107" s="1277"/>
      <c r="O107" s="1257"/>
      <c r="P107" s="1257"/>
      <c r="Q107" s="1257"/>
      <c r="R107" s="1265">
        <v>24</v>
      </c>
    </row>
    <row r="108" spans="1:18">
      <c r="A108" s="1265">
        <v>25</v>
      </c>
      <c r="B108" s="1161" t="s">
        <v>3002</v>
      </c>
      <c r="C108" s="1257"/>
      <c r="D108" s="1257"/>
      <c r="E108" s="1277"/>
      <c r="F108" s="1257"/>
      <c r="G108" s="1257"/>
      <c r="H108" s="1277"/>
      <c r="I108" s="1282"/>
      <c r="J108" s="1257"/>
      <c r="K108" s="1277"/>
      <c r="L108" s="1257"/>
      <c r="M108" s="1257"/>
      <c r="N108" s="1277"/>
      <c r="O108" s="1257"/>
      <c r="P108" s="1257"/>
      <c r="Q108" s="1257"/>
      <c r="R108" s="1265">
        <v>25</v>
      </c>
    </row>
    <row r="109" spans="1:18">
      <c r="A109" s="1265">
        <v>26</v>
      </c>
      <c r="B109" s="1161" t="s">
        <v>693</v>
      </c>
      <c r="C109" s="1257"/>
      <c r="D109" s="1257"/>
      <c r="E109" s="1277"/>
      <c r="F109" s="1257"/>
      <c r="G109" s="1257"/>
      <c r="H109" s="1277"/>
      <c r="I109" s="1282"/>
      <c r="J109" s="1257"/>
      <c r="K109" s="1277"/>
      <c r="L109" s="1257"/>
      <c r="M109" s="1257"/>
      <c r="N109" s="1277"/>
      <c r="O109" s="1257"/>
      <c r="P109" s="1257"/>
      <c r="Q109" s="1257"/>
      <c r="R109" s="1265">
        <v>26</v>
      </c>
    </row>
    <row r="110" spans="1:18">
      <c r="A110" s="1265">
        <v>27</v>
      </c>
      <c r="B110" s="1161" t="s">
        <v>1478</v>
      </c>
      <c r="C110" s="1257"/>
      <c r="D110" s="1257"/>
      <c r="E110" s="1277"/>
      <c r="F110" s="1257"/>
      <c r="G110" s="1257"/>
      <c r="H110" s="1277"/>
      <c r="I110" s="1282"/>
      <c r="J110" s="1257"/>
      <c r="K110" s="1277"/>
      <c r="L110" s="1257"/>
      <c r="M110" s="1257"/>
      <c r="N110" s="1277"/>
      <c r="O110" s="1257"/>
      <c r="P110" s="1257"/>
      <c r="Q110" s="1257"/>
      <c r="R110" s="1265">
        <v>27</v>
      </c>
    </row>
    <row r="111" spans="1:18">
      <c r="A111" s="1265">
        <v>28</v>
      </c>
      <c r="B111" s="1161" t="s">
        <v>4096</v>
      </c>
      <c r="C111" s="1257"/>
      <c r="D111" s="1257"/>
      <c r="E111" s="1277"/>
      <c r="F111" s="1257"/>
      <c r="G111" s="1257"/>
      <c r="H111" s="1277"/>
      <c r="I111" s="1282"/>
      <c r="J111" s="1257"/>
      <c r="K111" s="1277"/>
      <c r="L111" s="1257"/>
      <c r="M111" s="1257"/>
      <c r="N111" s="1277"/>
      <c r="O111" s="1257"/>
      <c r="P111" s="1257"/>
      <c r="Q111" s="1257"/>
      <c r="R111" s="1265">
        <v>28</v>
      </c>
    </row>
    <row r="112" spans="1:18">
      <c r="A112" s="1265">
        <v>29</v>
      </c>
      <c r="B112" s="1161" t="s">
        <v>4101</v>
      </c>
      <c r="C112" s="1257"/>
      <c r="D112" s="1257"/>
      <c r="E112" s="1277"/>
      <c r="F112" s="1257"/>
      <c r="G112" s="1257"/>
      <c r="H112" s="1277"/>
      <c r="I112" s="1282"/>
      <c r="J112" s="1257"/>
      <c r="K112" s="1277"/>
      <c r="L112" s="1257"/>
      <c r="M112" s="1257"/>
      <c r="N112" s="1277"/>
      <c r="O112" s="1257"/>
      <c r="P112" s="1257"/>
      <c r="Q112" s="1257"/>
      <c r="R112" s="1265">
        <v>29</v>
      </c>
    </row>
    <row r="113" spans="1:18">
      <c r="A113" s="1265">
        <v>30</v>
      </c>
      <c r="B113" s="1161" t="s">
        <v>3003</v>
      </c>
      <c r="C113" s="1257"/>
      <c r="D113" s="1257"/>
      <c r="E113" s="1277"/>
      <c r="F113" s="1257"/>
      <c r="G113" s="1257"/>
      <c r="H113" s="1277"/>
      <c r="I113" s="1282"/>
      <c r="J113" s="1257"/>
      <c r="K113" s="1277"/>
      <c r="L113" s="1257"/>
      <c r="M113" s="1257"/>
      <c r="N113" s="1277"/>
      <c r="O113" s="1257"/>
      <c r="P113" s="1257"/>
      <c r="Q113" s="1257"/>
      <c r="R113" s="1265">
        <v>30</v>
      </c>
    </row>
    <row r="114" spans="1:18">
      <c r="A114" s="1265">
        <v>31</v>
      </c>
      <c r="B114" s="1161" t="s">
        <v>1257</v>
      </c>
      <c r="C114" s="1257"/>
      <c r="D114" s="1257"/>
      <c r="E114" s="1277"/>
      <c r="F114" s="1257"/>
      <c r="G114" s="1257"/>
      <c r="H114" s="1277"/>
      <c r="I114" s="1282"/>
      <c r="J114" s="1257"/>
      <c r="K114" s="1277"/>
      <c r="L114" s="1257"/>
      <c r="M114" s="1257"/>
      <c r="N114" s="1277"/>
      <c r="O114" s="1257"/>
      <c r="P114" s="1257"/>
      <c r="Q114" s="1257"/>
      <c r="R114" s="1265">
        <v>31</v>
      </c>
    </row>
    <row r="115" spans="1:18">
      <c r="A115" s="1265">
        <v>32</v>
      </c>
      <c r="B115" s="1161" t="s">
        <v>3004</v>
      </c>
      <c r="C115" s="1257"/>
      <c r="D115" s="1257"/>
      <c r="E115" s="1277"/>
      <c r="F115" s="1257"/>
      <c r="G115" s="1257"/>
      <c r="H115" s="1277"/>
      <c r="I115" s="1282"/>
      <c r="J115" s="1257"/>
      <c r="K115" s="1277"/>
      <c r="L115" s="1257"/>
      <c r="M115" s="1257"/>
      <c r="N115" s="1277"/>
      <c r="O115" s="1257"/>
      <c r="P115" s="1257"/>
      <c r="Q115" s="1257"/>
      <c r="R115" s="1265">
        <v>32</v>
      </c>
    </row>
    <row r="116" spans="1:18">
      <c r="A116" s="1265">
        <v>33</v>
      </c>
      <c r="B116" s="1161" t="s">
        <v>3005</v>
      </c>
      <c r="C116" s="1279"/>
      <c r="D116" s="1279"/>
      <c r="E116" s="1280"/>
      <c r="F116" s="1279"/>
      <c r="G116" s="1279"/>
      <c r="H116" s="1280"/>
      <c r="I116" s="1283"/>
      <c r="J116" s="1279"/>
      <c r="K116" s="1280"/>
      <c r="L116" s="1279"/>
      <c r="M116" s="1279"/>
      <c r="N116" s="1280"/>
      <c r="O116" s="1279"/>
      <c r="P116" s="1279"/>
      <c r="Q116" s="1279"/>
      <c r="R116" s="1265">
        <v>33</v>
      </c>
    </row>
    <row r="117" spans="1:18" ht="15.75" thickBot="1">
      <c r="A117" s="1265">
        <v>34</v>
      </c>
      <c r="B117" s="1161" t="s">
        <v>3006</v>
      </c>
      <c r="C117" s="1287"/>
      <c r="D117" s="1287"/>
      <c r="E117" s="1288"/>
      <c r="F117" s="1287"/>
      <c r="G117" s="1287"/>
      <c r="H117" s="1288"/>
      <c r="I117" s="1289"/>
      <c r="J117" s="1287"/>
      <c r="K117" s="1288"/>
      <c r="L117" s="1287"/>
      <c r="M117" s="1287"/>
      <c r="N117" s="1288"/>
      <c r="O117" s="1287"/>
      <c r="P117" s="1287"/>
      <c r="Q117" s="1287"/>
      <c r="R117" s="1265">
        <v>34</v>
      </c>
    </row>
    <row r="118" spans="1:18" ht="15.75" thickBot="1">
      <c r="A118" s="1265">
        <v>35</v>
      </c>
      <c r="B118" s="1161" t="s">
        <v>3007</v>
      </c>
      <c r="C118" s="1206"/>
      <c r="D118" s="1206"/>
      <c r="E118" s="1206"/>
      <c r="F118" s="1206"/>
      <c r="G118" s="1206"/>
      <c r="H118" s="1206"/>
      <c r="I118" s="1290"/>
      <c r="J118" s="1291"/>
      <c r="K118" s="1206"/>
      <c r="L118" s="1291"/>
      <c r="M118" s="1291"/>
      <c r="N118" s="1206"/>
      <c r="O118" s="1291"/>
      <c r="P118" s="1291"/>
      <c r="Q118" s="1291"/>
      <c r="R118" s="1265">
        <v>35</v>
      </c>
    </row>
    <row r="119" spans="1:18">
      <c r="A119" s="1201">
        <v>36</v>
      </c>
      <c r="B119" s="1147" t="s">
        <v>3008</v>
      </c>
      <c r="C119" s="1147"/>
      <c r="D119" s="1147"/>
      <c r="E119" s="1147"/>
      <c r="F119" s="1147"/>
      <c r="G119" s="1147"/>
      <c r="H119" s="1147"/>
      <c r="I119" s="1201"/>
      <c r="J119" s="1147"/>
      <c r="K119" s="1147"/>
      <c r="L119" s="1147"/>
      <c r="M119" s="1147"/>
      <c r="N119" s="1147"/>
      <c r="O119" s="1147"/>
      <c r="P119" s="1147"/>
      <c r="Q119" s="1083"/>
      <c r="R119" s="1201">
        <v>36</v>
      </c>
    </row>
    <row r="120" spans="1:18">
      <c r="A120" s="1265"/>
      <c r="B120" s="1161" t="s">
        <v>3009</v>
      </c>
      <c r="C120" s="1161"/>
      <c r="D120" s="1161"/>
      <c r="E120" s="1161"/>
      <c r="F120" s="1161"/>
      <c r="G120" s="1161"/>
      <c r="H120" s="1161"/>
      <c r="I120" s="1265"/>
      <c r="J120" s="1161"/>
      <c r="K120" s="1161"/>
      <c r="L120" s="1161"/>
      <c r="M120" s="1161"/>
      <c r="N120" s="1161"/>
      <c r="O120" s="1161"/>
      <c r="P120" s="1161"/>
      <c r="Q120" s="1098"/>
      <c r="R120" s="1265"/>
    </row>
    <row r="121" spans="1:18">
      <c r="A121" s="1265">
        <v>37</v>
      </c>
      <c r="B121" s="1161" t="s">
        <v>3010</v>
      </c>
      <c r="C121" s="1277"/>
      <c r="D121" s="1277"/>
      <c r="E121" s="1277"/>
      <c r="F121" s="1277"/>
      <c r="G121" s="1277"/>
      <c r="H121" s="1277"/>
      <c r="I121" s="1292"/>
      <c r="J121" s="1277"/>
      <c r="K121" s="1277"/>
      <c r="L121" s="1277"/>
      <c r="M121" s="1277"/>
      <c r="N121" s="1277"/>
      <c r="O121" s="1277"/>
      <c r="P121" s="1277"/>
      <c r="Q121" s="1257"/>
      <c r="R121" s="1265">
        <v>37</v>
      </c>
    </row>
    <row r="122" spans="1:18">
      <c r="A122" s="1201">
        <v>38</v>
      </c>
      <c r="B122" s="1147" t="s">
        <v>495</v>
      </c>
      <c r="C122" s="1219"/>
      <c r="D122" s="1219"/>
      <c r="E122" s="1219"/>
      <c r="F122" s="1219"/>
      <c r="G122" s="1219"/>
      <c r="H122" s="1219"/>
      <c r="I122" s="1293"/>
      <c r="J122" s="1219"/>
      <c r="K122" s="1219"/>
      <c r="L122" s="1219"/>
      <c r="M122" s="1219"/>
      <c r="N122" s="1219"/>
      <c r="O122" s="1219"/>
      <c r="P122" s="1219"/>
      <c r="Q122" s="1160"/>
      <c r="R122" s="1201">
        <v>38</v>
      </c>
    </row>
    <row r="123" spans="1:18">
      <c r="A123" s="1265"/>
      <c r="B123" s="1161" t="s">
        <v>496</v>
      </c>
      <c r="C123" s="1277"/>
      <c r="D123" s="1277"/>
      <c r="E123" s="1277"/>
      <c r="F123" s="1277"/>
      <c r="G123" s="1277"/>
      <c r="H123" s="1277"/>
      <c r="I123" s="1292"/>
      <c r="J123" s="1277"/>
      <c r="K123" s="1277"/>
      <c r="L123" s="1277"/>
      <c r="M123" s="1277"/>
      <c r="N123" s="1277"/>
      <c r="O123" s="1277"/>
      <c r="P123" s="1277"/>
      <c r="Q123" s="1257"/>
      <c r="R123" s="1265"/>
    </row>
    <row r="124" spans="1:18">
      <c r="A124" s="1201">
        <v>39</v>
      </c>
      <c r="B124" s="1147" t="s">
        <v>88</v>
      </c>
      <c r="C124" s="1294"/>
      <c r="D124" s="1294"/>
      <c r="E124" s="1294"/>
      <c r="F124" s="1294"/>
      <c r="G124" s="1294"/>
      <c r="H124" s="1294"/>
      <c r="I124" s="1295"/>
      <c r="J124" s="1294"/>
      <c r="K124" s="1294"/>
      <c r="L124" s="1294"/>
      <c r="M124" s="1294"/>
      <c r="N124" s="1294"/>
      <c r="O124" s="1294"/>
      <c r="P124" s="1294"/>
      <c r="Q124" s="1296"/>
      <c r="R124" s="1201">
        <v>39</v>
      </c>
    </row>
    <row r="125" spans="1:18">
      <c r="A125" s="1265"/>
      <c r="B125" s="1161" t="s">
        <v>89</v>
      </c>
      <c r="C125" s="1297"/>
      <c r="D125" s="1297"/>
      <c r="E125" s="1297"/>
      <c r="F125" s="1297"/>
      <c r="G125" s="1297"/>
      <c r="H125" s="1297"/>
      <c r="I125" s="1298"/>
      <c r="J125" s="1297"/>
      <c r="K125" s="1297"/>
      <c r="L125" s="1297"/>
      <c r="M125" s="1297"/>
      <c r="N125" s="1297"/>
      <c r="O125" s="1297"/>
      <c r="P125" s="1297"/>
      <c r="Q125" s="1299"/>
      <c r="R125" s="1265"/>
    </row>
    <row r="126" spans="1:18">
      <c r="A126" s="1265">
        <v>40</v>
      </c>
      <c r="B126" s="1161" t="s">
        <v>90</v>
      </c>
      <c r="C126" s="1297"/>
      <c r="D126" s="1297"/>
      <c r="E126" s="1297"/>
      <c r="F126" s="1297"/>
      <c r="G126" s="1297"/>
      <c r="H126" s="1297"/>
      <c r="I126" s="1298"/>
      <c r="J126" s="1297"/>
      <c r="K126" s="1297"/>
      <c r="L126" s="1297"/>
      <c r="M126" s="1297"/>
      <c r="N126" s="1297"/>
      <c r="O126" s="1297"/>
      <c r="P126" s="1297"/>
      <c r="Q126" s="1299"/>
      <c r="R126" s="1265">
        <v>40</v>
      </c>
    </row>
    <row r="127" spans="1:18">
      <c r="A127" s="1265">
        <v>41</v>
      </c>
      <c r="B127" s="1161" t="s">
        <v>91</v>
      </c>
      <c r="C127" s="1297"/>
      <c r="D127" s="1297"/>
      <c r="E127" s="1297"/>
      <c r="F127" s="1297"/>
      <c r="G127" s="1297"/>
      <c r="H127" s="1297"/>
      <c r="I127" s="1298"/>
      <c r="J127" s="1297"/>
      <c r="K127" s="1297"/>
      <c r="L127" s="1297"/>
      <c r="M127" s="1297"/>
      <c r="N127" s="1297"/>
      <c r="O127" s="1297"/>
      <c r="P127" s="1297"/>
      <c r="Q127" s="1299"/>
      <c r="R127" s="1265">
        <v>41</v>
      </c>
    </row>
    <row r="128" spans="1:18">
      <c r="A128" s="1265">
        <v>42</v>
      </c>
      <c r="B128" s="1161" t="s">
        <v>92</v>
      </c>
      <c r="C128" s="1297"/>
      <c r="D128" s="1297"/>
      <c r="E128" s="1297"/>
      <c r="F128" s="1297"/>
      <c r="G128" s="1297"/>
      <c r="H128" s="1297"/>
      <c r="I128" s="1298"/>
      <c r="J128" s="1297"/>
      <c r="K128" s="1297"/>
      <c r="L128" s="1297"/>
      <c r="M128" s="1297"/>
      <c r="N128" s="1297"/>
      <c r="O128" s="1297"/>
      <c r="P128" s="1297"/>
      <c r="Q128" s="1299"/>
      <c r="R128" s="1265">
        <v>42</v>
      </c>
    </row>
    <row r="129" spans="1:18" ht="15.75" thickBot="1">
      <c r="A129" s="1220">
        <v>43</v>
      </c>
      <c r="B129" s="1170" t="s">
        <v>93</v>
      </c>
      <c r="C129" s="1300"/>
      <c r="D129" s="1300"/>
      <c r="E129" s="1300"/>
      <c r="F129" s="1300"/>
      <c r="G129" s="1300"/>
      <c r="H129" s="1300"/>
      <c r="I129" s="1301"/>
      <c r="J129" s="1300"/>
      <c r="K129" s="1300"/>
      <c r="L129" s="1300"/>
      <c r="M129" s="1300"/>
      <c r="N129" s="1300"/>
      <c r="O129" s="1300"/>
      <c r="P129" s="1300"/>
      <c r="Q129" s="1302"/>
      <c r="R129" s="1220">
        <v>43</v>
      </c>
    </row>
    <row r="130" spans="1:18" ht="15.75">
      <c r="A130" s="115" t="s">
        <v>94</v>
      </c>
      <c r="B130" s="1083"/>
      <c r="C130" s="1083"/>
      <c r="D130" s="1083"/>
      <c r="E130" s="1083"/>
      <c r="F130" s="1083"/>
      <c r="G130" s="1083"/>
      <c r="H130" s="1083"/>
      <c r="I130" s="115" t="s">
        <v>94</v>
      </c>
      <c r="J130" s="1083"/>
      <c r="K130" s="1083"/>
      <c r="L130" s="1083"/>
      <c r="M130" s="1083"/>
      <c r="N130" s="1083"/>
      <c r="O130" s="1083"/>
      <c r="P130" s="1083"/>
      <c r="Q130" s="1084" t="s">
        <v>95</v>
      </c>
      <c r="R130" s="1084"/>
    </row>
    <row r="131" spans="1:18">
      <c r="A131" s="1084" t="s">
        <v>98</v>
      </c>
      <c r="B131" s="1084"/>
      <c r="C131" s="1084"/>
      <c r="D131" s="1084"/>
      <c r="E131" s="1084"/>
      <c r="F131" s="1084"/>
      <c r="G131" s="1084"/>
      <c r="H131" s="1084"/>
      <c r="I131" s="1084" t="s">
        <v>99</v>
      </c>
      <c r="J131" s="1084"/>
      <c r="K131" s="1084"/>
      <c r="L131" s="1084"/>
      <c r="M131" s="1084"/>
      <c r="N131" s="1084"/>
      <c r="O131" s="1084"/>
      <c r="P131" s="1084"/>
      <c r="Q131" s="1084"/>
      <c r="R131" s="1084"/>
    </row>
  </sheetData>
  <customSheetViews>
    <customSheetView guid="{98C50475-4C04-4614-833E-ABC6EEFF4E8E}" scale="60" colorId="22" showPageBreaks="1" printArea="1" view="pageBreakPreview" topLeftCell="B1">
      <selection activeCell="G37" sqref="G37"/>
      <rowBreaks count="1" manualBreakCount="1">
        <brk id="72" max="16383" man="1"/>
      </rowBreaks>
      <pageMargins left="0.25" right="0.25" top="0.25" bottom="0.25" header="0" footer="0"/>
      <printOptions horizontalCentered="1" verticalCentered="1"/>
      <pageSetup scale="68" fitToWidth="2" fitToHeight="2" pageOrder="overThenDown" orientation="portrait" r:id="rId1"/>
      <headerFooter alignWithMargins="0"/>
    </customSheetView>
    <customSheetView guid="{C6EFCE4C-D5CB-4C1D-A286-0DC52BE770F9}" scale="85" colorId="22">
      <selection activeCell="G37" sqref="G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2"/>
      <headerFooter alignWithMargins="0"/>
    </customSheetView>
    <customSheetView guid="{4BC658A1-0B43-4474-B09F-01138A2D4649}" scale="85" colorId="22">
      <selection activeCell="G37" sqref="G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3"/>
      <headerFooter alignWithMargins="0"/>
    </customSheetView>
    <customSheetView guid="{615B5AE4-EF39-45E8-9166-92037A1A48C3}"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4"/>
      <headerFooter alignWithMargins="0"/>
    </customSheetView>
    <customSheetView guid="{5615FF12-3AD0-401B-9520-85684B49B8C2}" scale="85" colorId="22">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5"/>
      <headerFooter alignWithMargins="0"/>
    </customSheetView>
    <customSheetView guid="{770BB473-BE5C-4268-9ADA-B2B104B49C99}" scale="85" colorId="22" showPageBreaks="1">
      <rowBreaks count="34" manualBreakCount="34">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6" max="16383" man="1"/>
        <brk id="57" max="16383" man="1"/>
        <brk id="58" max="16383" man="1"/>
        <brk id="59" max="16383" man="1"/>
        <brk id="60" max="16383" man="1"/>
        <brk id="61" max="16383" man="1"/>
        <brk id="62" max="16383" man="1"/>
        <brk id="63" max="16383" man="1"/>
        <brk id="64" max="16383" man="1"/>
        <brk id="65" max="16383" man="1"/>
        <brk id="66" max="16383" man="1"/>
        <brk id="68" max="16383" man="1"/>
        <brk id="69" max="16383" man="1"/>
        <brk id="70" max="16383" man="1"/>
        <brk id="72" max="16383" man="1"/>
        <brk id="74" max="16383" man="1"/>
        <brk id="75" max="16383" man="1"/>
      </rowBreaks>
      <pageMargins left="0.25" right="0.25" top="0.25" bottom="0.25" header="0" footer="0"/>
      <printOptions horizontalCentered="1" verticalCentered="1"/>
      <pageSetup scale="68" fitToWidth="2" fitToHeight="2" pageOrder="overThenDown" orientation="portrait" horizontalDpi="300" verticalDpi="300" r:id="rId6"/>
      <headerFooter alignWithMargins="0"/>
    </customSheetView>
    <customSheetView guid="{2DCD765F-7FFB-4119-8ABA-95F832C93250}" scale="85" colorId="22">
      <selection activeCell="G37" sqref="G37"/>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7"/>
      <headerFooter alignWithMargins="0"/>
    </customSheetView>
    <customSheetView guid="{9A54DEF0-DEC4-4137-89B1-509D03916E27}" scale="85" colorId="22" topLeftCell="A55">
      <selection activeCell="G37" sqref="G37"/>
      <rowBreaks count="43" manualBreakCount="43">
        <brk id="48" max="16383" man="1"/>
        <brk id="49" max="16383" man="1"/>
        <brk id="50" max="16383" man="1"/>
        <brk id="51" max="16383" man="1"/>
        <brk id="52" max="16383" man="1"/>
        <brk id="53" max="16383" man="1"/>
        <brk id="54" max="16383" man="1"/>
        <brk id="56" max="16383" man="1"/>
        <brk id="57" max="16383" man="1"/>
        <brk id="58" max="16383" man="1"/>
        <brk id="59" max="16383" man="1"/>
        <brk id="60" max="16383" man="1"/>
        <brk id="61" max="16383" man="1"/>
        <brk id="62" max="16383" man="1"/>
        <brk id="63" max="16383" man="1"/>
        <brk id="64" max="16383" man="1"/>
        <brk id="65" max="16383" man="1"/>
        <brk id="66" max="16383" man="1"/>
        <brk id="68" max="16383" man="1"/>
        <brk id="69" max="16383" man="1"/>
        <brk id="70" max="16383" man="1"/>
        <brk id="72" max="16383" man="1"/>
        <brk id="74" max="16383" man="1"/>
        <brk id="75"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25" right="0.25" top="0.25" bottom="0.25" header="0" footer="0"/>
      <printOptions horizontalCentered="1" verticalCentered="1"/>
      <pageSetup scale="68" fitToWidth="2" fitToHeight="2" pageOrder="overThenDown" orientation="portrait" r:id="rId8"/>
      <headerFooter alignWithMargins="0"/>
    </customSheetView>
    <customSheetView guid="{3F1C1F7F-1627-415A-A980-D9471073F5DE}" scale="85" colorId="22" showPageBreaks="1" topLeftCell="A55">
      <selection activeCell="G37" sqref="G37"/>
      <rowBreaks count="43" manualBreakCount="43">
        <brk id="48" max="16383" man="1"/>
        <brk id="49" max="16383" man="1"/>
        <brk id="50" max="16383" man="1"/>
        <brk id="51" max="16383" man="1"/>
        <brk id="52" max="16383" man="1"/>
        <brk id="53" max="16383" man="1"/>
        <brk id="54" max="16383" man="1"/>
        <brk id="56" max="16383" man="1"/>
        <brk id="57" max="16383" man="1"/>
        <brk id="58" max="16383" man="1"/>
        <brk id="59" max="16383" man="1"/>
        <brk id="60" max="16383" man="1"/>
        <brk id="61" max="16383" man="1"/>
        <brk id="62" max="16383" man="1"/>
        <brk id="63" max="16383" man="1"/>
        <brk id="64" max="16383" man="1"/>
        <brk id="65" max="16383" man="1"/>
        <brk id="66" max="16383" man="1"/>
        <brk id="68" max="16383" man="1"/>
        <brk id="69" max="16383" man="1"/>
        <brk id="70" max="16383" man="1"/>
        <brk id="72" max="16383" man="1"/>
        <brk id="74" max="16383" man="1"/>
        <brk id="75"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25" right="0.25" top="0.25" bottom="0.25" header="0" footer="0"/>
      <printOptions horizontalCentered="1" verticalCentered="1"/>
      <pageSetup scale="68" fitToWidth="2" fitToHeight="2" pageOrder="overThenDown" orientation="portrait" r:id="rId9"/>
      <headerFooter alignWithMargins="0"/>
    </customSheetView>
    <customSheetView guid="{139C5046-2F46-48F5-A0B9-76AEA7D78668}" scale="85" colorId="22" topLeftCell="A55">
      <selection activeCell="G37" sqref="G37"/>
      <rowBreaks count="43" manualBreakCount="43">
        <brk id="48" max="16383" man="1"/>
        <brk id="49" max="16383" man="1"/>
        <brk id="50" max="16383" man="1"/>
        <brk id="51" max="16383" man="1"/>
        <brk id="52" max="16383" man="1"/>
        <brk id="53" max="16383" man="1"/>
        <brk id="54" max="16383" man="1"/>
        <brk id="56" max="16383" man="1"/>
        <brk id="57" max="16383" man="1"/>
        <brk id="58" max="16383" man="1"/>
        <brk id="59" max="16383" man="1"/>
        <brk id="60" max="16383" man="1"/>
        <brk id="61" max="16383" man="1"/>
        <brk id="62" max="16383" man="1"/>
        <brk id="63" max="16383" man="1"/>
        <brk id="64" max="16383" man="1"/>
        <brk id="65" max="16383" man="1"/>
        <brk id="66" max="16383" man="1"/>
        <brk id="68" max="16383" man="1"/>
        <brk id="69" max="16383" man="1"/>
        <brk id="70" max="16383" man="1"/>
        <brk id="72" max="16383" man="1"/>
        <brk id="74" max="16383" man="1"/>
        <brk id="75"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25" right="0.25" top="0.25" bottom="0.25" header="0" footer="0"/>
      <printOptions horizontalCentered="1" verticalCentered="1"/>
      <pageSetup scale="68" fitToWidth="2" fitToHeight="2" pageOrder="overThenDown" orientation="portrait" r:id="rId10"/>
      <headerFooter alignWithMargins="0"/>
    </customSheetView>
    <customSheetView guid="{B81AA01E-C0DE-4A87-A251-E1F5DB0B073A}" scale="85" colorId="22" topLeftCell="A55">
      <selection activeCell="G37" sqref="G37"/>
      <rowBreaks count="43" manualBreakCount="43">
        <brk id="48" max="16383" man="1"/>
        <brk id="49" max="16383" man="1"/>
        <brk id="50" max="16383" man="1"/>
        <brk id="51" max="16383" man="1"/>
        <brk id="52" max="16383" man="1"/>
        <brk id="53" max="16383" man="1"/>
        <brk id="54" max="16383" man="1"/>
        <brk id="56" max="16383" man="1"/>
        <brk id="57" max="16383" man="1"/>
        <brk id="58" max="16383" man="1"/>
        <brk id="59" max="16383" man="1"/>
        <brk id="60" max="16383" man="1"/>
        <brk id="61" max="16383" man="1"/>
        <brk id="62" max="16383" man="1"/>
        <brk id="63" max="16383" man="1"/>
        <brk id="64" max="16383" man="1"/>
        <brk id="65" max="16383" man="1"/>
        <brk id="66" max="16383" man="1"/>
        <brk id="68" max="16383" man="1"/>
        <brk id="69" max="16383" man="1"/>
        <brk id="70" max="16383" man="1"/>
        <brk id="72" max="16383" man="1"/>
        <brk id="74" max="16383" man="1"/>
        <brk id="75" max="16383" man="1"/>
        <brk id="77" max="16383" man="1"/>
        <brk id="78" max="16383" man="1"/>
        <brk id="79" max="16383" man="1"/>
        <brk id="80" max="16383" man="1"/>
        <brk id="81" max="16383" man="1"/>
        <brk id="82" max="16383" man="1"/>
        <brk id="83" max="16383" man="1"/>
        <brk id="84" max="16383" man="1"/>
        <brk id="85" max="16383" man="1"/>
        <brk id="86" max="16383" man="1"/>
        <brk id="87" max="16383" man="1"/>
        <brk id="88" max="16383" man="1"/>
        <brk id="89" max="16383" man="1"/>
        <brk id="90" max="16383" man="1"/>
        <brk id="91" max="16383" man="1"/>
        <brk id="92" max="16383" man="1"/>
        <brk id="93" max="16383" man="1"/>
        <brk id="94" max="16383" man="1"/>
        <brk id="95" max="16383" man="1"/>
      </rowBreaks>
      <pageMargins left="0.25" right="0.25" top="0.25" bottom="0.25" header="0" footer="0"/>
      <printOptions horizontalCentered="1" verticalCentered="1"/>
      <pageSetup scale="68" fitToWidth="2" fitToHeight="2" pageOrder="overThenDown" orientation="portrait" r:id="rId11"/>
      <headerFooter alignWithMargins="0"/>
    </customSheetView>
  </customSheetViews>
  <printOptions horizontalCentered="1" verticalCentered="1"/>
  <pageMargins left="0.25" right="0.25" top="0.25" bottom="0.25" header="0" footer="0"/>
  <pageSetup scale="68" fitToWidth="2" fitToHeight="2" pageOrder="overThenDown" orientation="portrait" r:id="rId12"/>
  <headerFooter alignWithMargins="0"/>
  <rowBreaks count="1" manualBreakCount="1">
    <brk id="72"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7"/>
  <sheetViews>
    <sheetView defaultGridColor="0" view="pageBreakPreview" topLeftCell="A10" colorId="22" zoomScale="60" zoomScaleNormal="85" workbookViewId="0">
      <selection activeCell="J36" sqref="J36"/>
    </sheetView>
  </sheetViews>
  <sheetFormatPr defaultColWidth="9.6640625" defaultRowHeight="15"/>
  <cols>
    <col min="1" max="1" width="4.6640625" customWidth="1"/>
    <col min="2" max="2" width="48.33203125" customWidth="1"/>
    <col min="3" max="3" width="14.6640625" customWidth="1"/>
    <col min="4" max="4" width="13.6640625" customWidth="1"/>
    <col min="5" max="5" width="14.6640625" customWidth="1"/>
    <col min="6" max="6" width="13.6640625" customWidth="1"/>
    <col min="7" max="7" width="2.6640625" customWidth="1"/>
    <col min="8" max="9" width="15.6640625" customWidth="1"/>
    <col min="10" max="10" width="17.6640625" customWidth="1"/>
    <col min="11" max="13" width="15.6640625" customWidth="1"/>
    <col min="14" max="14" width="4.6640625" customWidth="1"/>
  </cols>
  <sheetData>
    <row r="1" spans="1:14">
      <c r="A1" s="1085" t="s">
        <v>2036</v>
      </c>
      <c r="B1" s="1086"/>
      <c r="C1" s="1195" t="s">
        <v>1529</v>
      </c>
      <c r="D1" s="1198"/>
      <c r="E1" s="1197" t="s">
        <v>2038</v>
      </c>
      <c r="F1" s="1197" t="s">
        <v>2039</v>
      </c>
      <c r="G1" s="1083"/>
      <c r="H1" s="1085" t="s">
        <v>2036</v>
      </c>
      <c r="I1" s="1143"/>
      <c r="J1" s="1195" t="s">
        <v>1529</v>
      </c>
      <c r="K1" s="1198"/>
      <c r="L1" s="1197" t="s">
        <v>2038</v>
      </c>
      <c r="M1" s="1199" t="s">
        <v>2039</v>
      </c>
      <c r="N1" s="1182"/>
    </row>
    <row r="2" spans="1:14">
      <c r="A2" s="72" t="str">
        <f>'Data Sheet'!$C$25</f>
        <v>Central Hudson Gas &amp; Electric</v>
      </c>
      <c r="B2" s="1083"/>
      <c r="C2" s="1146" t="s">
        <v>1297</v>
      </c>
      <c r="D2" s="1083"/>
      <c r="E2" s="1200" t="s">
        <v>2041</v>
      </c>
      <c r="F2" s="1210"/>
      <c r="G2" s="1083"/>
      <c r="H2" s="72" t="str">
        <f>'Data Sheet'!$C$25</f>
        <v>Central Hudson Gas &amp; Electric</v>
      </c>
      <c r="I2" s="1147"/>
      <c r="J2" s="1146" t="s">
        <v>1297</v>
      </c>
      <c r="K2" s="1083"/>
      <c r="L2" s="1200" t="s">
        <v>2041</v>
      </c>
      <c r="M2" s="1144"/>
      <c r="N2" s="1145"/>
    </row>
    <row r="3" spans="1:14" ht="15" customHeight="1" thickBot="1">
      <c r="A3" s="1169"/>
      <c r="B3" s="1136"/>
      <c r="C3" s="1169" t="s">
        <v>1298</v>
      </c>
      <c r="D3" s="1170"/>
      <c r="E3" s="1303" t="str">
        <f>'Data Sheet'!$C$40</f>
        <v>4/15/2015</v>
      </c>
      <c r="F3" s="1220" t="str">
        <f>'Data Sheet'!$C$38</f>
        <v>12/31/14</v>
      </c>
      <c r="G3" s="1083"/>
      <c r="H3" s="1169"/>
      <c r="I3" s="1170"/>
      <c r="J3" s="1169" t="s">
        <v>1298</v>
      </c>
      <c r="K3" s="1170"/>
      <c r="L3" s="1303" t="str">
        <f>'Data Sheet'!$C$40</f>
        <v>4/15/2015</v>
      </c>
      <c r="M3" s="1215" t="str">
        <f>'Data Sheet'!$C$38</f>
        <v>12/31/14</v>
      </c>
      <c r="N3" s="1214"/>
    </row>
    <row r="4" spans="1:14" ht="15" customHeight="1" thickBot="1">
      <c r="A4" s="705" t="s">
        <v>100</v>
      </c>
      <c r="B4" s="706"/>
      <c r="C4" s="706"/>
      <c r="D4" s="1203"/>
      <c r="E4" s="1203"/>
      <c r="F4" s="1204"/>
      <c r="G4" s="1083"/>
      <c r="H4" s="705" t="s">
        <v>964</v>
      </c>
      <c r="I4" s="706"/>
      <c r="J4" s="706"/>
      <c r="K4" s="706"/>
      <c r="L4" s="1203"/>
      <c r="M4" s="1205"/>
      <c r="N4" s="1170"/>
    </row>
    <row r="5" spans="1:14" ht="15.75">
      <c r="A5" s="68"/>
      <c r="B5" s="71"/>
      <c r="C5" s="71"/>
      <c r="D5" s="1084"/>
      <c r="E5" s="1084"/>
      <c r="F5" s="1182"/>
      <c r="G5" s="1083"/>
      <c r="H5" s="68"/>
      <c r="I5" s="71"/>
      <c r="J5" s="71"/>
      <c r="K5" s="71"/>
      <c r="L5" s="1084"/>
      <c r="M5" s="1208"/>
      <c r="N5" s="1147"/>
    </row>
    <row r="6" spans="1:14">
      <c r="A6" s="1146" t="s">
        <v>965</v>
      </c>
      <c r="B6" s="1083"/>
      <c r="C6" s="1083" t="s">
        <v>966</v>
      </c>
      <c r="D6" s="1083"/>
      <c r="E6" s="1083"/>
      <c r="F6" s="1147"/>
      <c r="G6" s="1083"/>
      <c r="H6" s="1146" t="s">
        <v>967</v>
      </c>
      <c r="I6" s="1083"/>
      <c r="J6" s="1083"/>
      <c r="K6" s="1083" t="s">
        <v>968</v>
      </c>
      <c r="L6" s="1083"/>
      <c r="M6" s="1083"/>
      <c r="N6" s="1147"/>
    </row>
    <row r="7" spans="1:14">
      <c r="A7" s="1146" t="s">
        <v>969</v>
      </c>
      <c r="B7" s="1083"/>
      <c r="C7" s="1083" t="s">
        <v>970</v>
      </c>
      <c r="D7" s="1083"/>
      <c r="E7" s="1083"/>
      <c r="F7" s="1147"/>
      <c r="G7" s="1083"/>
      <c r="H7" s="1146" t="s">
        <v>971</v>
      </c>
      <c r="I7" s="1083"/>
      <c r="J7" s="1083"/>
      <c r="K7" s="1083" t="s">
        <v>972</v>
      </c>
      <c r="L7" s="1083"/>
      <c r="M7" s="1083"/>
      <c r="N7" s="1147"/>
    </row>
    <row r="8" spans="1:14">
      <c r="A8" s="1146" t="s">
        <v>973</v>
      </c>
      <c r="B8" s="1083"/>
      <c r="C8" s="1083" t="s">
        <v>974</v>
      </c>
      <c r="D8" s="1083"/>
      <c r="E8" s="1083"/>
      <c r="F8" s="1147"/>
      <c r="G8" s="1083"/>
      <c r="H8" s="1146" t="s">
        <v>975</v>
      </c>
      <c r="I8" s="1083"/>
      <c r="J8" s="1083"/>
      <c r="K8" s="1083" t="s">
        <v>976</v>
      </c>
      <c r="L8" s="1083"/>
      <c r="M8" s="1083"/>
      <c r="N8" s="1147"/>
    </row>
    <row r="9" spans="1:14">
      <c r="A9" s="1146" t="s">
        <v>977</v>
      </c>
      <c r="B9" s="1083"/>
      <c r="C9" s="1083" t="s">
        <v>978</v>
      </c>
      <c r="D9" s="1083"/>
      <c r="E9" s="1083"/>
      <c r="F9" s="1147"/>
      <c r="G9" s="1083"/>
      <c r="H9" s="1146" t="s">
        <v>979</v>
      </c>
      <c r="I9" s="1083"/>
      <c r="J9" s="1083"/>
      <c r="K9" s="1083"/>
      <c r="L9" s="1083"/>
      <c r="M9" s="1083"/>
      <c r="N9" s="1147"/>
    </row>
    <row r="10" spans="1:14">
      <c r="A10" s="1146" t="s">
        <v>980</v>
      </c>
      <c r="B10" s="1083"/>
      <c r="C10" s="1083" t="s">
        <v>981</v>
      </c>
      <c r="D10" s="1083"/>
      <c r="E10" s="1083"/>
      <c r="F10" s="1147"/>
      <c r="G10" s="1083"/>
      <c r="H10" s="1146" t="s">
        <v>982</v>
      </c>
      <c r="I10" s="1083"/>
      <c r="J10" s="1083"/>
      <c r="K10" s="1083"/>
      <c r="L10" s="1083"/>
      <c r="M10" s="1083"/>
      <c r="N10" s="1147"/>
    </row>
    <row r="11" spans="1:14">
      <c r="A11" s="1146" t="s">
        <v>983</v>
      </c>
      <c r="B11" s="1083"/>
      <c r="C11" s="1083"/>
      <c r="D11" s="1083"/>
      <c r="E11" s="1083"/>
      <c r="F11" s="1147"/>
      <c r="G11" s="1083"/>
      <c r="H11" s="1146"/>
      <c r="I11" s="1083"/>
      <c r="J11" s="1083"/>
      <c r="K11" s="1083"/>
      <c r="L11" s="1083"/>
      <c r="M11" s="1083"/>
      <c r="N11" s="1147"/>
    </row>
    <row r="12" spans="1:14" ht="15.75" thickBot="1">
      <c r="A12" s="1169"/>
      <c r="B12" s="1136"/>
      <c r="C12" s="1136"/>
      <c r="D12" s="1136"/>
      <c r="E12" s="1136"/>
      <c r="F12" s="1170"/>
      <c r="G12" s="1083"/>
      <c r="H12" s="1169"/>
      <c r="I12" s="1136"/>
      <c r="J12" s="1136"/>
      <c r="K12" s="1136"/>
      <c r="L12" s="1136"/>
      <c r="M12" s="1136"/>
      <c r="N12" s="1170"/>
    </row>
    <row r="13" spans="1:14">
      <c r="A13" s="1201"/>
      <c r="B13" s="1147"/>
      <c r="C13" s="1083"/>
      <c r="D13" s="1147"/>
      <c r="E13" s="1083"/>
      <c r="F13" s="1147"/>
      <c r="G13" s="1083"/>
      <c r="H13" s="1146"/>
      <c r="I13" s="1147"/>
      <c r="J13" s="1083"/>
      <c r="K13" s="1147"/>
      <c r="L13" s="1083"/>
      <c r="M13" s="1147"/>
      <c r="N13" s="1147"/>
    </row>
    <row r="14" spans="1:14">
      <c r="A14" s="1211"/>
      <c r="B14" s="1147"/>
      <c r="C14" s="1083" t="s">
        <v>984</v>
      </c>
      <c r="D14" s="1096"/>
      <c r="E14" s="1083" t="s">
        <v>984</v>
      </c>
      <c r="F14" s="1147"/>
      <c r="G14" s="1083"/>
      <c r="H14" s="1146" t="s">
        <v>985</v>
      </c>
      <c r="I14" s="1145"/>
      <c r="J14" s="1146" t="s">
        <v>985</v>
      </c>
      <c r="K14" s="1147"/>
      <c r="L14" s="1146" t="s">
        <v>985</v>
      </c>
      <c r="M14" s="1147"/>
      <c r="N14" s="1147"/>
    </row>
    <row r="15" spans="1:14">
      <c r="A15" s="1210" t="s">
        <v>1964</v>
      </c>
      <c r="B15" s="1145" t="s">
        <v>2019</v>
      </c>
      <c r="C15" s="1083" t="s">
        <v>986</v>
      </c>
      <c r="D15" s="1147"/>
      <c r="E15" s="1083" t="s">
        <v>4791</v>
      </c>
      <c r="F15" s="1147"/>
      <c r="G15" s="1083"/>
      <c r="H15" s="1146" t="s">
        <v>4792</v>
      </c>
      <c r="I15" s="1096"/>
      <c r="J15" s="1146" t="s">
        <v>4793</v>
      </c>
      <c r="K15" s="1147"/>
      <c r="L15" s="1146" t="s">
        <v>987</v>
      </c>
      <c r="M15" s="1147"/>
      <c r="N15" s="1210" t="s">
        <v>1964</v>
      </c>
    </row>
    <row r="16" spans="1:14">
      <c r="A16" s="1210" t="s">
        <v>1967</v>
      </c>
      <c r="B16" s="1145"/>
      <c r="C16" s="1083"/>
      <c r="D16" s="1147"/>
      <c r="E16" s="1083"/>
      <c r="F16" s="1147"/>
      <c r="G16" s="1083"/>
      <c r="H16" s="1200"/>
      <c r="I16" s="1096"/>
      <c r="J16" s="1083"/>
      <c r="K16" s="1147"/>
      <c r="L16" s="1083"/>
      <c r="M16" s="1147"/>
      <c r="N16" s="1210" t="s">
        <v>1967</v>
      </c>
    </row>
    <row r="17" spans="1:14" ht="15.75" thickBot="1">
      <c r="A17" s="1212"/>
      <c r="B17" s="1214" t="s">
        <v>3423</v>
      </c>
      <c r="C17" s="1203" t="s">
        <v>3424</v>
      </c>
      <c r="D17" s="1214"/>
      <c r="E17" s="1203" t="s">
        <v>3425</v>
      </c>
      <c r="F17" s="1214"/>
      <c r="G17" s="1083"/>
      <c r="H17" s="1215" t="s">
        <v>3426</v>
      </c>
      <c r="I17" s="1214"/>
      <c r="J17" s="1203" t="s">
        <v>2672</v>
      </c>
      <c r="K17" s="1214"/>
      <c r="L17" s="1203" t="s">
        <v>2673</v>
      </c>
      <c r="M17" s="1214"/>
      <c r="N17" s="1212"/>
    </row>
    <row r="18" spans="1:14">
      <c r="A18" s="1265">
        <v>1</v>
      </c>
      <c r="B18" s="1161" t="s">
        <v>988</v>
      </c>
      <c r="C18" s="1098"/>
      <c r="D18" s="1161"/>
      <c r="E18" s="1166"/>
      <c r="F18" s="1157"/>
      <c r="G18" s="1083"/>
      <c r="H18" s="1097"/>
      <c r="I18" s="1161"/>
      <c r="J18" s="1098"/>
      <c r="K18" s="1161"/>
      <c r="L18" s="1166"/>
      <c r="M18" s="1157"/>
      <c r="N18" s="1265">
        <v>1</v>
      </c>
    </row>
    <row r="19" spans="1:14">
      <c r="A19" s="1265">
        <v>2</v>
      </c>
      <c r="B19" s="1161" t="s">
        <v>989</v>
      </c>
      <c r="C19" s="1098"/>
      <c r="D19" s="1161"/>
      <c r="E19" s="1232"/>
      <c r="F19" s="1189"/>
      <c r="G19" s="1083"/>
      <c r="H19" s="1097"/>
      <c r="I19" s="1161"/>
      <c r="J19" s="1098"/>
      <c r="K19" s="1161"/>
      <c r="L19" s="1232"/>
      <c r="M19" s="1189"/>
      <c r="N19" s="1265">
        <v>2</v>
      </c>
    </row>
    <row r="20" spans="1:14">
      <c r="A20" s="1265">
        <v>3</v>
      </c>
      <c r="B20" s="1161" t="s">
        <v>1430</v>
      </c>
      <c r="C20" s="1098"/>
      <c r="D20" s="1161"/>
      <c r="E20" s="1232"/>
      <c r="F20" s="1189"/>
      <c r="G20" s="1083"/>
      <c r="H20" s="1097"/>
      <c r="I20" s="1161"/>
      <c r="J20" s="1098"/>
      <c r="K20" s="1161"/>
      <c r="L20" s="1232"/>
      <c r="M20" s="1189"/>
      <c r="N20" s="1265">
        <v>3</v>
      </c>
    </row>
    <row r="21" spans="1:14">
      <c r="A21" s="1271">
        <v>4</v>
      </c>
      <c r="B21" s="1161" t="s">
        <v>1431</v>
      </c>
      <c r="C21" s="1098"/>
      <c r="D21" s="1161"/>
      <c r="E21" s="1098"/>
      <c r="F21" s="1161"/>
      <c r="G21" s="1083"/>
      <c r="H21" s="1276"/>
      <c r="I21" s="1304"/>
      <c r="J21" s="1098"/>
      <c r="K21" s="1161"/>
      <c r="L21" s="1098"/>
      <c r="M21" s="1161"/>
      <c r="N21" s="1271">
        <v>4</v>
      </c>
    </row>
    <row r="22" spans="1:14">
      <c r="A22" s="1216">
        <v>5</v>
      </c>
      <c r="B22" s="1147" t="s">
        <v>990</v>
      </c>
      <c r="C22" s="1083"/>
      <c r="D22" s="1147"/>
      <c r="E22" s="1083"/>
      <c r="F22" s="1147"/>
      <c r="G22" s="1083"/>
      <c r="H22" s="1217"/>
      <c r="I22" s="1305"/>
      <c r="J22" s="1083"/>
      <c r="K22" s="1147"/>
      <c r="L22" s="1083"/>
      <c r="M22" s="1147"/>
      <c r="N22" s="1216">
        <v>5</v>
      </c>
    </row>
    <row r="23" spans="1:14">
      <c r="A23" s="1271"/>
      <c r="B23" s="1161" t="s">
        <v>991</v>
      </c>
      <c r="C23" s="1098"/>
      <c r="D23" s="1161"/>
      <c r="E23" s="1098"/>
      <c r="F23" s="1161"/>
      <c r="G23" s="1083"/>
      <c r="H23" s="1276"/>
      <c r="I23" s="1304"/>
      <c r="J23" s="1098"/>
      <c r="K23" s="1161"/>
      <c r="L23" s="1098"/>
      <c r="M23" s="1161"/>
      <c r="N23" s="1271"/>
    </row>
    <row r="24" spans="1:14">
      <c r="A24" s="1271">
        <v>6</v>
      </c>
      <c r="B24" s="1161" t="s">
        <v>992</v>
      </c>
      <c r="C24" s="1098"/>
      <c r="D24" s="1161"/>
      <c r="E24" s="1098"/>
      <c r="F24" s="1161"/>
      <c r="G24" s="1083"/>
      <c r="H24" s="1276"/>
      <c r="I24" s="1304"/>
      <c r="J24" s="1098"/>
      <c r="K24" s="1161"/>
      <c r="L24" s="1098"/>
      <c r="M24" s="1161"/>
      <c r="N24" s="1271">
        <v>6</v>
      </c>
    </row>
    <row r="25" spans="1:14">
      <c r="A25" s="1271">
        <v>7</v>
      </c>
      <c r="B25" s="1161" t="s">
        <v>1435</v>
      </c>
      <c r="C25" s="1098"/>
      <c r="D25" s="1161"/>
      <c r="E25" s="1098"/>
      <c r="F25" s="1161"/>
      <c r="G25" s="1083"/>
      <c r="H25" s="1276"/>
      <c r="I25" s="1304"/>
      <c r="J25" s="1098"/>
      <c r="K25" s="1161"/>
      <c r="L25" s="1098"/>
      <c r="M25" s="1161"/>
      <c r="N25" s="1271">
        <v>7</v>
      </c>
    </row>
    <row r="26" spans="1:14">
      <c r="A26" s="1271">
        <v>8</v>
      </c>
      <c r="B26" s="1161" t="s">
        <v>993</v>
      </c>
      <c r="C26" s="1098"/>
      <c r="D26" s="1161"/>
      <c r="E26" s="1098"/>
      <c r="F26" s="1161"/>
      <c r="G26" s="1083"/>
      <c r="H26" s="1276"/>
      <c r="I26" s="1304"/>
      <c r="J26" s="1098"/>
      <c r="K26" s="1161"/>
      <c r="L26" s="1098"/>
      <c r="M26" s="1161"/>
      <c r="N26" s="1271">
        <v>8</v>
      </c>
    </row>
    <row r="27" spans="1:14">
      <c r="A27" s="1271">
        <v>9</v>
      </c>
      <c r="B27" s="1161" t="s">
        <v>994</v>
      </c>
      <c r="C27" s="1098"/>
      <c r="D27" s="1161"/>
      <c r="E27" s="1098"/>
      <c r="F27" s="1161"/>
      <c r="G27" s="1083"/>
      <c r="H27" s="1276"/>
      <c r="I27" s="1304"/>
      <c r="J27" s="1098"/>
      <c r="K27" s="1161"/>
      <c r="L27" s="1098"/>
      <c r="M27" s="1161"/>
      <c r="N27" s="1271">
        <v>9</v>
      </c>
    </row>
    <row r="28" spans="1:14">
      <c r="A28" s="1271">
        <v>10</v>
      </c>
      <c r="B28" s="1161" t="s">
        <v>995</v>
      </c>
      <c r="C28" s="1098"/>
      <c r="D28" s="1161"/>
      <c r="E28" s="1098"/>
      <c r="F28" s="1161"/>
      <c r="G28" s="1083"/>
      <c r="H28" s="1276"/>
      <c r="I28" s="1304"/>
      <c r="J28" s="1098"/>
      <c r="K28" s="1161"/>
      <c r="L28" s="1098"/>
      <c r="M28" s="1161"/>
      <c r="N28" s="1271">
        <v>10</v>
      </c>
    </row>
    <row r="29" spans="1:14">
      <c r="A29" s="1271">
        <v>11</v>
      </c>
      <c r="B29" s="1161" t="s">
        <v>1439</v>
      </c>
      <c r="C29" s="1257"/>
      <c r="D29" s="1277"/>
      <c r="E29" s="1257"/>
      <c r="F29" s="1277"/>
      <c r="G29" s="1160"/>
      <c r="H29" s="1278"/>
      <c r="I29" s="1306"/>
      <c r="J29" s="1257"/>
      <c r="K29" s="1277"/>
      <c r="L29" s="1257"/>
      <c r="M29" s="1277"/>
      <c r="N29" s="1271">
        <v>11</v>
      </c>
    </row>
    <row r="30" spans="1:14">
      <c r="A30" s="1271">
        <v>12</v>
      </c>
      <c r="B30" s="1161" t="s">
        <v>1440</v>
      </c>
      <c r="C30" s="1257"/>
      <c r="D30" s="1277"/>
      <c r="E30" s="1257"/>
      <c r="F30" s="1277"/>
      <c r="G30" s="1160"/>
      <c r="H30" s="1278"/>
      <c r="I30" s="1306"/>
      <c r="J30" s="1257"/>
      <c r="K30" s="1277"/>
      <c r="L30" s="1257"/>
      <c r="M30" s="1277"/>
      <c r="N30" s="1271">
        <v>12</v>
      </c>
    </row>
    <row r="31" spans="1:14">
      <c r="A31" s="1271">
        <v>13</v>
      </c>
      <c r="B31" s="1161" t="s">
        <v>996</v>
      </c>
      <c r="C31" s="1098"/>
      <c r="D31" s="1161"/>
      <c r="E31" s="1098"/>
      <c r="F31" s="1161"/>
      <c r="G31" s="1083"/>
      <c r="H31" s="1276"/>
      <c r="I31" s="1304"/>
      <c r="J31" s="1098"/>
      <c r="K31" s="1161"/>
      <c r="L31" s="1098"/>
      <c r="M31" s="1161"/>
      <c r="N31" s="1271">
        <v>13</v>
      </c>
    </row>
    <row r="32" spans="1:14">
      <c r="A32" s="1265">
        <v>14</v>
      </c>
      <c r="B32" s="1161" t="s">
        <v>997</v>
      </c>
      <c r="C32" s="1279"/>
      <c r="D32" s="1280"/>
      <c r="E32" s="1279">
        <v>354068</v>
      </c>
      <c r="F32" s="1280"/>
      <c r="G32" s="1307"/>
      <c r="H32" s="1283">
        <v>25600</v>
      </c>
      <c r="I32" s="1280"/>
      <c r="J32" s="1279">
        <v>22182</v>
      </c>
      <c r="K32" s="1280"/>
      <c r="L32" s="1279"/>
      <c r="M32" s="1280"/>
      <c r="N32" s="1265">
        <v>14</v>
      </c>
    </row>
    <row r="33" spans="1:14">
      <c r="A33" s="1265">
        <v>15</v>
      </c>
      <c r="B33" s="1161" t="s">
        <v>998</v>
      </c>
      <c r="C33" s="1257"/>
      <c r="D33" s="1277"/>
      <c r="E33" s="1257">
        <v>1413368</v>
      </c>
      <c r="F33" s="1277"/>
      <c r="G33" s="1160"/>
      <c r="H33" s="1282">
        <v>444606</v>
      </c>
      <c r="I33" s="1277"/>
      <c r="J33" s="1257">
        <v>874024</v>
      </c>
      <c r="K33" s="1277"/>
      <c r="L33" s="1257"/>
      <c r="M33" s="1277"/>
      <c r="N33" s="1265">
        <v>15</v>
      </c>
    </row>
    <row r="34" spans="1:14">
      <c r="A34" s="1265">
        <v>16</v>
      </c>
      <c r="B34" s="1161" t="s">
        <v>251</v>
      </c>
      <c r="C34" s="1257"/>
      <c r="D34" s="1277"/>
      <c r="E34" s="1257">
        <v>17584240</v>
      </c>
      <c r="F34" s="1277"/>
      <c r="G34" s="1160"/>
      <c r="H34" s="1282">
        <v>3189119</v>
      </c>
      <c r="I34" s="1277"/>
      <c r="J34" s="1257">
        <v>1771060</v>
      </c>
      <c r="K34" s="1277"/>
      <c r="L34" s="1257"/>
      <c r="M34" s="1277"/>
      <c r="N34" s="1265">
        <v>16</v>
      </c>
    </row>
    <row r="35" spans="1:14">
      <c r="A35" s="1265">
        <v>17</v>
      </c>
      <c r="B35" s="1161" t="s">
        <v>252</v>
      </c>
      <c r="C35" s="1257"/>
      <c r="D35" s="1277"/>
      <c r="E35" s="1257">
        <v>2386237</v>
      </c>
      <c r="F35" s="1277"/>
      <c r="G35" s="1160"/>
      <c r="H35" s="1282">
        <v>2610616</v>
      </c>
      <c r="I35" s="1277"/>
      <c r="J35" s="1257">
        <v>3443029</v>
      </c>
      <c r="K35" s="1277"/>
      <c r="L35" s="1257"/>
      <c r="M35" s="1277"/>
      <c r="N35" s="1265">
        <v>17</v>
      </c>
    </row>
    <row r="36" spans="1:14">
      <c r="A36" s="1265">
        <v>18</v>
      </c>
      <c r="B36" s="1161" t="s">
        <v>253</v>
      </c>
      <c r="C36" s="1257"/>
      <c r="D36" s="1277"/>
      <c r="E36" s="1257"/>
      <c r="F36" s="1277"/>
      <c r="G36" s="1160"/>
      <c r="H36" s="1282"/>
      <c r="I36" s="1277"/>
      <c r="J36" s="1257"/>
      <c r="K36" s="1277"/>
      <c r="L36" s="1257"/>
      <c r="M36" s="1277"/>
      <c r="N36" s="1265">
        <v>18</v>
      </c>
    </row>
    <row r="37" spans="1:14">
      <c r="A37" s="1265">
        <v>19</v>
      </c>
      <c r="B37" s="1161" t="s">
        <v>254</v>
      </c>
      <c r="C37" s="1279">
        <f>SUM(C32:C36)</f>
        <v>0</v>
      </c>
      <c r="D37" s="1280"/>
      <c r="E37" s="1279">
        <f>SUM(E32:E36)</f>
        <v>21737913</v>
      </c>
      <c r="F37" s="1280"/>
      <c r="G37" s="1307"/>
      <c r="H37" s="1283">
        <f>SUM(H32:H36)</f>
        <v>6269941</v>
      </c>
      <c r="I37" s="1280"/>
      <c r="J37" s="1279">
        <f>SUM(J32:J36)</f>
        <v>6110295</v>
      </c>
      <c r="K37" s="1280"/>
      <c r="L37" s="1279">
        <f>SUM(L32:L36)</f>
        <v>0</v>
      </c>
      <c r="M37" s="1280"/>
      <c r="N37" s="1265">
        <v>19</v>
      </c>
    </row>
    <row r="38" spans="1:14">
      <c r="A38" s="1265">
        <v>20</v>
      </c>
      <c r="B38" s="1161" t="s">
        <v>255</v>
      </c>
      <c r="C38" s="1308"/>
      <c r="D38" s="1309"/>
      <c r="E38" s="1308"/>
      <c r="F38" s="1309"/>
      <c r="G38" s="1310"/>
      <c r="H38" s="1311"/>
      <c r="I38" s="1309"/>
      <c r="J38" s="1308"/>
      <c r="K38" s="1309"/>
      <c r="L38" s="1308"/>
      <c r="M38" s="1309"/>
      <c r="N38" s="1265">
        <v>20</v>
      </c>
    </row>
    <row r="39" spans="1:14">
      <c r="A39" s="1265">
        <v>21</v>
      </c>
      <c r="B39" s="1161" t="s">
        <v>256</v>
      </c>
      <c r="C39" s="1098"/>
      <c r="D39" s="1161"/>
      <c r="E39" s="1098"/>
      <c r="F39" s="1161"/>
      <c r="G39" s="1083"/>
      <c r="H39" s="1097"/>
      <c r="I39" s="1161"/>
      <c r="J39" s="1098"/>
      <c r="K39" s="1161"/>
      <c r="L39" s="1098"/>
      <c r="M39" s="1161"/>
      <c r="N39" s="1265">
        <v>21</v>
      </c>
    </row>
    <row r="40" spans="1:14">
      <c r="A40" s="1265">
        <v>22</v>
      </c>
      <c r="B40" s="1161" t="s">
        <v>257</v>
      </c>
      <c r="C40" s="1279"/>
      <c r="D40" s="1280"/>
      <c r="E40" s="1279"/>
      <c r="F40" s="1280"/>
      <c r="G40" s="1307"/>
      <c r="H40" s="1283"/>
      <c r="I40" s="1280"/>
      <c r="J40" s="1279"/>
      <c r="K40" s="1280"/>
      <c r="L40" s="1279"/>
      <c r="M40" s="1280"/>
      <c r="N40" s="1265">
        <v>22</v>
      </c>
    </row>
    <row r="41" spans="1:14">
      <c r="A41" s="1265">
        <v>23</v>
      </c>
      <c r="B41" s="1161" t="s">
        <v>258</v>
      </c>
      <c r="C41" s="1257"/>
      <c r="D41" s="1277"/>
      <c r="E41" s="1257"/>
      <c r="F41" s="1277"/>
      <c r="G41" s="1160"/>
      <c r="H41" s="1282"/>
      <c r="I41" s="1277"/>
      <c r="J41" s="1257"/>
      <c r="K41" s="1277"/>
      <c r="L41" s="1257"/>
      <c r="M41" s="1277"/>
      <c r="N41" s="1265">
        <v>23</v>
      </c>
    </row>
    <row r="42" spans="1:14">
      <c r="A42" s="1265">
        <v>24</v>
      </c>
      <c r="B42" s="1161" t="s">
        <v>259</v>
      </c>
      <c r="C42" s="1257"/>
      <c r="D42" s="1277"/>
      <c r="E42" s="1257"/>
      <c r="F42" s="1277"/>
      <c r="G42" s="1160"/>
      <c r="H42" s="1282"/>
      <c r="I42" s="1277"/>
      <c r="J42" s="1257"/>
      <c r="K42" s="1277"/>
      <c r="L42" s="1257"/>
      <c r="M42" s="1277"/>
      <c r="N42" s="1265">
        <v>24</v>
      </c>
    </row>
    <row r="43" spans="1:14">
      <c r="A43" s="1265">
        <v>25</v>
      </c>
      <c r="B43" s="1161" t="s">
        <v>260</v>
      </c>
      <c r="C43" s="1257"/>
      <c r="D43" s="1277"/>
      <c r="E43" s="1257"/>
      <c r="F43" s="1277"/>
      <c r="G43" s="1160"/>
      <c r="H43" s="1282"/>
      <c r="I43" s="1277"/>
      <c r="J43" s="1257"/>
      <c r="K43" s="1277"/>
      <c r="L43" s="1257"/>
      <c r="M43" s="1277"/>
      <c r="N43" s="1265">
        <v>25</v>
      </c>
    </row>
    <row r="44" spans="1:14">
      <c r="A44" s="1265">
        <v>26</v>
      </c>
      <c r="B44" s="1161" t="s">
        <v>261</v>
      </c>
      <c r="C44" s="1257"/>
      <c r="D44" s="1277"/>
      <c r="E44" s="1257"/>
      <c r="F44" s="1277"/>
      <c r="G44" s="1160"/>
      <c r="H44" s="1282"/>
      <c r="I44" s="1277"/>
      <c r="J44" s="1257"/>
      <c r="K44" s="1277"/>
      <c r="L44" s="1257"/>
      <c r="M44" s="1277"/>
      <c r="N44" s="1265">
        <v>26</v>
      </c>
    </row>
    <row r="45" spans="1:14">
      <c r="A45" s="1265">
        <v>27</v>
      </c>
      <c r="B45" s="1161" t="s">
        <v>262</v>
      </c>
      <c r="C45" s="1257"/>
      <c r="D45" s="1277"/>
      <c r="E45" s="1257"/>
      <c r="F45" s="1277"/>
      <c r="G45" s="1160"/>
      <c r="H45" s="1282"/>
      <c r="I45" s="1277"/>
      <c r="J45" s="1257"/>
      <c r="K45" s="1277"/>
      <c r="L45" s="1257"/>
      <c r="M45" s="1277"/>
      <c r="N45" s="1265">
        <v>27</v>
      </c>
    </row>
    <row r="46" spans="1:14">
      <c r="A46" s="1265">
        <v>28</v>
      </c>
      <c r="B46" s="1161" t="s">
        <v>263</v>
      </c>
      <c r="C46" s="1257"/>
      <c r="D46" s="1277"/>
      <c r="E46" s="1257"/>
      <c r="F46" s="1277"/>
      <c r="G46" s="1160"/>
      <c r="H46" s="1282"/>
      <c r="I46" s="1277"/>
      <c r="J46" s="1257"/>
      <c r="K46" s="1277"/>
      <c r="L46" s="1257"/>
      <c r="M46" s="1277"/>
      <c r="N46" s="1265">
        <v>28</v>
      </c>
    </row>
    <row r="47" spans="1:14">
      <c r="A47" s="1265">
        <v>29</v>
      </c>
      <c r="B47" s="1161" t="s">
        <v>264</v>
      </c>
      <c r="C47" s="1257"/>
      <c r="D47" s="1277"/>
      <c r="E47" s="1257"/>
      <c r="F47" s="1277"/>
      <c r="G47" s="1160"/>
      <c r="H47" s="1282"/>
      <c r="I47" s="1277"/>
      <c r="J47" s="1257"/>
      <c r="K47" s="1277"/>
      <c r="L47" s="1257"/>
      <c r="M47" s="1277"/>
      <c r="N47" s="1265">
        <v>29</v>
      </c>
    </row>
    <row r="48" spans="1:14">
      <c r="A48" s="1265">
        <v>30</v>
      </c>
      <c r="B48" s="1161" t="s">
        <v>265</v>
      </c>
      <c r="C48" s="1257"/>
      <c r="D48" s="1277"/>
      <c r="E48" s="1257"/>
      <c r="F48" s="1277"/>
      <c r="G48" s="1160"/>
      <c r="H48" s="1282"/>
      <c r="I48" s="1277"/>
      <c r="J48" s="1257"/>
      <c r="K48" s="1277"/>
      <c r="L48" s="1257"/>
      <c r="M48" s="1277"/>
      <c r="N48" s="1265">
        <v>30</v>
      </c>
    </row>
    <row r="49" spans="1:14">
      <c r="A49" s="1265">
        <v>31</v>
      </c>
      <c r="B49" s="1161" t="s">
        <v>266</v>
      </c>
      <c r="C49" s="1257"/>
      <c r="D49" s="1277"/>
      <c r="E49" s="1257"/>
      <c r="F49" s="1277"/>
      <c r="G49" s="1160"/>
      <c r="H49" s="1282"/>
      <c r="I49" s="1277"/>
      <c r="K49" s="1277"/>
      <c r="L49" s="1257"/>
      <c r="M49" s="1277"/>
      <c r="N49" s="1265">
        <v>31</v>
      </c>
    </row>
    <row r="50" spans="1:14">
      <c r="A50" s="1265">
        <v>32</v>
      </c>
      <c r="B50" s="1161" t="s">
        <v>267</v>
      </c>
      <c r="C50" s="1257"/>
      <c r="D50" s="1277"/>
      <c r="E50" s="1257"/>
      <c r="F50" s="1277"/>
      <c r="G50" s="1160"/>
      <c r="H50" s="1282"/>
      <c r="I50" s="1277"/>
      <c r="J50" s="1257"/>
      <c r="K50" s="1277"/>
      <c r="L50" s="1257"/>
      <c r="M50" s="1277"/>
      <c r="N50" s="1265">
        <v>32</v>
      </c>
    </row>
    <row r="51" spans="1:14">
      <c r="A51" s="1265">
        <v>33</v>
      </c>
      <c r="B51" s="1161" t="s">
        <v>268</v>
      </c>
      <c r="C51" s="1279">
        <f>SUM(C40:C50)</f>
        <v>0</v>
      </c>
      <c r="D51" s="1280"/>
      <c r="E51" s="1279">
        <f>SUM(E40:E50)</f>
        <v>0</v>
      </c>
      <c r="F51" s="1280"/>
      <c r="G51" s="1307"/>
      <c r="H51" s="1283">
        <f>SUM(H40:H50)</f>
        <v>0</v>
      </c>
      <c r="I51" s="1257"/>
      <c r="J51" s="1279">
        <f>SUM(J40:J50)</f>
        <v>0</v>
      </c>
      <c r="K51" s="1280"/>
      <c r="L51" s="1279">
        <f>SUM(L40:L50)</f>
        <v>0</v>
      </c>
      <c r="M51" s="1280"/>
      <c r="N51" s="1265">
        <v>33</v>
      </c>
    </row>
    <row r="52" spans="1:14">
      <c r="A52" s="1265">
        <v>34</v>
      </c>
      <c r="B52" s="1161" t="s">
        <v>147</v>
      </c>
      <c r="C52" s="1308"/>
      <c r="D52" s="1309"/>
      <c r="E52" s="1308"/>
      <c r="F52" s="1309"/>
      <c r="G52" s="1310"/>
      <c r="H52" s="1311"/>
      <c r="I52" s="1309"/>
      <c r="J52" s="1308"/>
      <c r="K52" s="1309"/>
      <c r="L52" s="1308"/>
      <c r="M52" s="1309"/>
      <c r="N52" s="1265">
        <v>34</v>
      </c>
    </row>
    <row r="53" spans="1:14">
      <c r="A53" s="1201"/>
      <c r="B53" s="1147"/>
      <c r="C53" s="1083"/>
      <c r="D53" s="1147"/>
      <c r="E53" s="1083"/>
      <c r="F53" s="1147"/>
      <c r="G53" s="1083"/>
      <c r="H53" s="1146"/>
      <c r="I53" s="1083"/>
      <c r="J53" s="1083"/>
      <c r="K53" s="1083"/>
      <c r="L53" s="1083"/>
      <c r="M53" s="1083"/>
      <c r="N53" s="1201"/>
    </row>
    <row r="54" spans="1:14">
      <c r="A54" s="1201"/>
      <c r="B54" s="1147"/>
      <c r="C54" s="1083"/>
      <c r="D54" s="1147"/>
      <c r="E54" s="1083"/>
      <c r="F54" s="1147"/>
      <c r="G54" s="1083"/>
      <c r="H54" s="1146"/>
      <c r="I54" s="1083"/>
      <c r="J54" s="1083"/>
      <c r="K54" s="1083"/>
      <c r="L54" s="1083"/>
      <c r="M54" s="1083"/>
      <c r="N54" s="1201"/>
    </row>
    <row r="55" spans="1:14">
      <c r="A55" s="1201"/>
      <c r="B55" s="1147"/>
      <c r="C55" s="1083"/>
      <c r="D55" s="1147"/>
      <c r="E55" s="1083"/>
      <c r="F55" s="1147"/>
      <c r="G55" s="1083"/>
      <c r="H55" s="1146"/>
      <c r="I55" s="1083"/>
      <c r="J55" s="1083"/>
      <c r="K55" s="1083"/>
      <c r="L55" s="1083"/>
      <c r="M55" s="1083"/>
      <c r="N55" s="1201"/>
    </row>
    <row r="56" spans="1:14">
      <c r="A56" s="1201"/>
      <c r="B56" s="1147"/>
      <c r="C56" s="1083"/>
      <c r="D56" s="1147"/>
      <c r="E56" s="1083"/>
      <c r="F56" s="1147"/>
      <c r="G56" s="1083"/>
      <c r="H56" s="1146"/>
      <c r="I56" s="1083"/>
      <c r="J56" s="1083"/>
      <c r="K56" s="1083"/>
      <c r="L56" s="1083"/>
      <c r="M56" s="1083"/>
      <c r="N56" s="1201"/>
    </row>
    <row r="57" spans="1:14">
      <c r="A57" s="1201"/>
      <c r="B57" s="1147"/>
      <c r="C57" s="1083"/>
      <c r="D57" s="1147"/>
      <c r="E57" s="1083"/>
      <c r="F57" s="1147"/>
      <c r="G57" s="1083"/>
      <c r="H57" s="1146"/>
      <c r="I57" s="1083"/>
      <c r="J57" s="1083"/>
      <c r="K57" s="1083"/>
      <c r="L57" s="1083"/>
      <c r="M57" s="1083"/>
      <c r="N57" s="1201"/>
    </row>
    <row r="58" spans="1:14">
      <c r="A58" s="1201"/>
      <c r="B58" s="1147"/>
      <c r="C58" s="1083"/>
      <c r="D58" s="1147"/>
      <c r="E58" s="1083"/>
      <c r="F58" s="1147"/>
      <c r="G58" s="1083"/>
      <c r="H58" s="1146"/>
      <c r="I58" s="1083"/>
      <c r="J58" s="1083"/>
      <c r="K58" s="1083"/>
      <c r="L58" s="1083"/>
      <c r="M58" s="1083"/>
      <c r="N58" s="1201"/>
    </row>
    <row r="59" spans="1:14">
      <c r="A59" s="1201"/>
      <c r="B59" s="1147"/>
      <c r="C59" s="1083"/>
      <c r="D59" s="1147"/>
      <c r="E59" s="1083"/>
      <c r="F59" s="1147"/>
      <c r="G59" s="1083"/>
      <c r="H59" s="1146"/>
      <c r="I59" s="1083"/>
      <c r="J59" s="1083"/>
      <c r="K59" s="1083"/>
      <c r="L59" s="1083"/>
      <c r="M59" s="1083"/>
      <c r="N59" s="1201"/>
    </row>
    <row r="60" spans="1:14">
      <c r="A60" s="1201"/>
      <c r="B60" s="1147"/>
      <c r="C60" s="1083"/>
      <c r="D60" s="1147"/>
      <c r="E60" s="1083"/>
      <c r="F60" s="1147"/>
      <c r="G60" s="1083"/>
      <c r="H60" s="1146"/>
      <c r="I60" s="1083"/>
      <c r="J60" s="1083"/>
      <c r="K60" s="1083"/>
      <c r="L60" s="1083"/>
      <c r="M60" s="1083"/>
      <c r="N60" s="1201"/>
    </row>
    <row r="61" spans="1:14">
      <c r="A61" s="1201"/>
      <c r="B61" s="1147"/>
      <c r="C61" s="1083"/>
      <c r="D61" s="1147"/>
      <c r="E61" s="1083"/>
      <c r="F61" s="1147"/>
      <c r="G61" s="1083"/>
      <c r="H61" s="1146"/>
      <c r="I61" s="1083"/>
      <c r="J61" s="1083"/>
      <c r="K61" s="1083"/>
      <c r="L61" s="1083"/>
      <c r="M61" s="1083"/>
      <c r="N61" s="1201"/>
    </row>
    <row r="62" spans="1:14">
      <c r="A62" s="1201"/>
      <c r="B62" s="1147"/>
      <c r="C62" s="1083"/>
      <c r="D62" s="1147"/>
      <c r="E62" s="1083"/>
      <c r="F62" s="1147"/>
      <c r="G62" s="1083"/>
      <c r="H62" s="1146"/>
      <c r="I62" s="1083"/>
      <c r="J62" s="1083"/>
      <c r="K62" s="1083"/>
      <c r="L62" s="1083"/>
      <c r="M62" s="1083"/>
      <c r="N62" s="1201"/>
    </row>
    <row r="63" spans="1:14">
      <c r="A63" s="1201"/>
      <c r="B63" s="1147"/>
      <c r="C63" s="1083"/>
      <c r="D63" s="1147"/>
      <c r="E63" s="1083"/>
      <c r="F63" s="1147"/>
      <c r="G63" s="1083"/>
      <c r="H63" s="1146"/>
      <c r="I63" s="1083"/>
      <c r="J63" s="1083"/>
      <c r="K63" s="1083"/>
      <c r="L63" s="1083"/>
      <c r="M63" s="1083"/>
      <c r="N63" s="1201"/>
    </row>
    <row r="64" spans="1:14" ht="15.75" thickBot="1">
      <c r="A64" s="1220"/>
      <c r="B64" s="1170"/>
      <c r="C64" s="1136"/>
      <c r="D64" s="1170"/>
      <c r="E64" s="1136"/>
      <c r="F64" s="1170"/>
      <c r="G64" s="1083"/>
      <c r="H64" s="1169"/>
      <c r="I64" s="1136"/>
      <c r="J64" s="1136"/>
      <c r="K64" s="1136"/>
      <c r="L64" s="1136"/>
      <c r="M64" s="1136"/>
      <c r="N64" s="1220"/>
    </row>
    <row r="65" spans="1:14">
      <c r="A65" s="1312"/>
      <c r="B65" s="1312"/>
      <c r="C65" s="1312"/>
      <c r="D65" s="1312"/>
      <c r="E65" s="1312"/>
      <c r="F65" s="1312"/>
      <c r="G65" s="1083"/>
      <c r="H65" s="1312"/>
      <c r="I65" s="1312"/>
      <c r="J65" s="1312"/>
      <c r="K65" s="1312"/>
      <c r="L65" s="1312"/>
      <c r="M65" s="1312"/>
      <c r="N65" s="1312"/>
    </row>
    <row r="66" spans="1:14" ht="15.75">
      <c r="A66" s="115" t="s">
        <v>669</v>
      </c>
      <c r="B66" s="1083"/>
      <c r="C66" s="1083"/>
      <c r="D66" s="1083"/>
      <c r="E66" s="1083"/>
      <c r="F66" s="1083"/>
      <c r="G66" s="1083"/>
      <c r="H66" s="115" t="s">
        <v>148</v>
      </c>
      <c r="I66" s="1083"/>
      <c r="J66" s="1083"/>
      <c r="K66" s="1084"/>
    </row>
    <row r="67" spans="1:14">
      <c r="A67" s="1084" t="s">
        <v>149</v>
      </c>
      <c r="B67" s="1084"/>
      <c r="C67" s="1084"/>
      <c r="D67" s="1084"/>
      <c r="E67" s="1084"/>
      <c r="F67" s="1084"/>
      <c r="G67" s="1083"/>
      <c r="H67" s="1084" t="s">
        <v>150</v>
      </c>
      <c r="I67" s="1084"/>
      <c r="J67" s="1084"/>
      <c r="K67" s="1084"/>
      <c r="L67" s="1084"/>
      <c r="M67" s="1084"/>
      <c r="N67" s="1084"/>
    </row>
    <row r="70" spans="1:14" ht="15.75">
      <c r="A70" s="71" t="s">
        <v>506</v>
      </c>
      <c r="B70" s="1084"/>
      <c r="C70" s="1084"/>
      <c r="D70" s="1084"/>
      <c r="E70" s="1084"/>
      <c r="F70" s="1084"/>
    </row>
    <row r="72" spans="1:14" ht="16.5" thickBot="1">
      <c r="A72" s="1152" t="str">
        <f>'Data Sheet'!$C$25</f>
        <v>Central Hudson Gas &amp; Electric</v>
      </c>
      <c r="B72" s="1083"/>
      <c r="C72" s="1313"/>
      <c r="D72" s="1313"/>
      <c r="E72" s="1223" t="str">
        <f>'Data Sheet'!$C$40</f>
        <v>4/15/2015</v>
      </c>
      <c r="F72" s="1083" t="str">
        <f>'Data Sheet'!$C$38</f>
        <v>12/31/14</v>
      </c>
      <c r="G72" s="1083"/>
      <c r="H72" s="1152" t="str">
        <f>'Data Sheet'!$C$25</f>
        <v>Central Hudson Gas &amp; Electric</v>
      </c>
      <c r="I72" s="1083"/>
      <c r="J72" s="1313"/>
      <c r="K72" s="1313"/>
      <c r="L72" s="1223" t="str">
        <f>'Data Sheet'!$C$40</f>
        <v>4/15/2015</v>
      </c>
      <c r="M72" s="1083" t="str">
        <f>'Data Sheet'!$C$38</f>
        <v>12/31/14</v>
      </c>
      <c r="N72" s="1084"/>
    </row>
    <row r="73" spans="1:14">
      <c r="A73" s="1085"/>
      <c r="B73" s="1086"/>
      <c r="C73" s="1086"/>
      <c r="D73" s="1086"/>
      <c r="E73" s="1086"/>
      <c r="F73" s="1143"/>
      <c r="G73" s="1083"/>
      <c r="H73" s="1085"/>
      <c r="I73" s="1086"/>
      <c r="J73" s="1086"/>
      <c r="K73" s="1086"/>
      <c r="L73" s="1086"/>
      <c r="M73" s="1086"/>
      <c r="N73" s="1182"/>
    </row>
    <row r="74" spans="1:14" ht="15.75">
      <c r="A74" s="68" t="s">
        <v>100</v>
      </c>
      <c r="B74" s="71"/>
      <c r="C74" s="71"/>
      <c r="D74" s="1084"/>
      <c r="E74" s="1084"/>
      <c r="F74" s="1145"/>
      <c r="G74" s="1083"/>
      <c r="H74" s="68" t="s">
        <v>100</v>
      </c>
      <c r="I74" s="71"/>
      <c r="J74" s="71"/>
      <c r="K74" s="1084"/>
      <c r="L74" s="1084"/>
      <c r="M74" s="1084"/>
      <c r="N74" s="1147"/>
    </row>
    <row r="75" spans="1:14" ht="16.5" thickBot="1">
      <c r="A75" s="705"/>
      <c r="B75" s="706"/>
      <c r="C75" s="706"/>
      <c r="D75" s="1203"/>
      <c r="E75" s="1203"/>
      <c r="F75" s="1214"/>
      <c r="G75" s="1083"/>
      <c r="H75" s="705"/>
      <c r="I75" s="706"/>
      <c r="J75" s="706"/>
      <c r="K75" s="706"/>
      <c r="L75" s="1203"/>
      <c r="M75" s="1203"/>
      <c r="N75" s="1170"/>
    </row>
    <row r="76" spans="1:14">
      <c r="A76" s="1085" t="s">
        <v>965</v>
      </c>
      <c r="B76" s="1086"/>
      <c r="C76" s="1086" t="s">
        <v>966</v>
      </c>
      <c r="D76" s="1086"/>
      <c r="E76" s="1086"/>
      <c r="F76" s="1143"/>
      <c r="G76" s="1083"/>
      <c r="H76" s="1146" t="s">
        <v>967</v>
      </c>
      <c r="I76" s="1083"/>
      <c r="J76" s="1083"/>
      <c r="K76" s="1083" t="s">
        <v>968</v>
      </c>
      <c r="L76" s="1083"/>
      <c r="M76" s="1083"/>
      <c r="N76" s="1147"/>
    </row>
    <row r="77" spans="1:14">
      <c r="A77" s="1146" t="s">
        <v>969</v>
      </c>
      <c r="B77" s="1083"/>
      <c r="C77" s="1083" t="s">
        <v>970</v>
      </c>
      <c r="D77" s="1083"/>
      <c r="E77" s="1083"/>
      <c r="F77" s="1147"/>
      <c r="G77" s="1083"/>
      <c r="H77" s="1146" t="s">
        <v>971</v>
      </c>
      <c r="I77" s="1083"/>
      <c r="J77" s="1083"/>
      <c r="K77" s="1083" t="s">
        <v>972</v>
      </c>
      <c r="L77" s="1083"/>
      <c r="M77" s="1083"/>
      <c r="N77" s="1147"/>
    </row>
    <row r="78" spans="1:14">
      <c r="A78" s="1146" t="s">
        <v>973</v>
      </c>
      <c r="B78" s="1083"/>
      <c r="C78" s="1083" t="s">
        <v>974</v>
      </c>
      <c r="D78" s="1083"/>
      <c r="E78" s="1083"/>
      <c r="F78" s="1147"/>
      <c r="G78" s="1083"/>
      <c r="H78" s="1146" t="s">
        <v>975</v>
      </c>
      <c r="I78" s="1083"/>
      <c r="J78" s="1083"/>
      <c r="K78" s="1083" t="s">
        <v>976</v>
      </c>
      <c r="L78" s="1083"/>
      <c r="M78" s="1083"/>
      <c r="N78" s="1147"/>
    </row>
    <row r="79" spans="1:14">
      <c r="A79" s="1146" t="s">
        <v>977</v>
      </c>
      <c r="B79" s="1083"/>
      <c r="C79" s="1083" t="s">
        <v>978</v>
      </c>
      <c r="D79" s="1083"/>
      <c r="E79" s="1083"/>
      <c r="F79" s="1147"/>
      <c r="G79" s="1083"/>
      <c r="H79" s="1146" t="s">
        <v>979</v>
      </c>
      <c r="I79" s="1083"/>
      <c r="J79" s="1083"/>
      <c r="K79" s="1083"/>
      <c r="L79" s="1083"/>
      <c r="M79" s="1083"/>
      <c r="N79" s="1147"/>
    </row>
    <row r="80" spans="1:14">
      <c r="A80" s="1146" t="s">
        <v>980</v>
      </c>
      <c r="B80" s="1083"/>
      <c r="C80" s="1083" t="s">
        <v>981</v>
      </c>
      <c r="D80" s="1083"/>
      <c r="E80" s="1083"/>
      <c r="F80" s="1147"/>
      <c r="G80" s="1083"/>
      <c r="H80" s="1146" t="s">
        <v>982</v>
      </c>
      <c r="I80" s="1083"/>
      <c r="J80" s="1083"/>
      <c r="K80" s="1083"/>
      <c r="L80" s="1083"/>
      <c r="M80" s="1083"/>
      <c r="N80" s="1147"/>
    </row>
    <row r="81" spans="1:14">
      <c r="A81" s="1146" t="s">
        <v>983</v>
      </c>
      <c r="B81" s="1083"/>
      <c r="C81" s="1083"/>
      <c r="D81" s="1083"/>
      <c r="E81" s="1083"/>
      <c r="F81" s="1147"/>
      <c r="G81" s="1083"/>
      <c r="H81" s="1146"/>
      <c r="I81" s="1083"/>
      <c r="J81" s="1083"/>
      <c r="K81" s="1083"/>
      <c r="L81" s="1083"/>
      <c r="M81" s="1083"/>
      <c r="N81" s="1147"/>
    </row>
    <row r="82" spans="1:14" ht="15.75" thickBot="1">
      <c r="A82" s="1169"/>
      <c r="B82" s="1136"/>
      <c r="C82" s="1136"/>
      <c r="D82" s="1136"/>
      <c r="E82" s="1136"/>
      <c r="F82" s="1170"/>
      <c r="G82" s="1083"/>
      <c r="H82" s="1169"/>
      <c r="I82" s="1136"/>
      <c r="J82" s="1136"/>
      <c r="K82" s="1136"/>
      <c r="L82" s="1136"/>
      <c r="M82" s="1136"/>
      <c r="N82" s="1170"/>
    </row>
    <row r="83" spans="1:14">
      <c r="A83" s="1201"/>
      <c r="B83" s="1147"/>
      <c r="C83" s="1083"/>
      <c r="D83" s="1147"/>
      <c r="E83" s="1083"/>
      <c r="F83" s="1147"/>
      <c r="G83" s="1083"/>
      <c r="H83" s="1146"/>
      <c r="I83" s="1147"/>
      <c r="J83" s="1083"/>
      <c r="K83" s="1147"/>
      <c r="L83" s="1083"/>
      <c r="M83" s="1147"/>
      <c r="N83" s="1147"/>
    </row>
    <row r="84" spans="1:14">
      <c r="A84" s="1211"/>
      <c r="B84" s="1147"/>
      <c r="C84" s="1083" t="s">
        <v>984</v>
      </c>
      <c r="D84" s="1096"/>
      <c r="E84" s="1083" t="s">
        <v>984</v>
      </c>
      <c r="F84" s="1147"/>
      <c r="G84" s="1083"/>
      <c r="H84" s="1146" t="s">
        <v>985</v>
      </c>
      <c r="I84" s="1145"/>
      <c r="J84" s="1146" t="s">
        <v>985</v>
      </c>
      <c r="K84" s="1147"/>
      <c r="L84" s="1146" t="s">
        <v>985</v>
      </c>
      <c r="M84" s="1147"/>
      <c r="N84" s="1147"/>
    </row>
    <row r="85" spans="1:14">
      <c r="A85" s="1210" t="s">
        <v>1964</v>
      </c>
      <c r="B85" s="1145" t="s">
        <v>2019</v>
      </c>
      <c r="C85" s="1083" t="s">
        <v>986</v>
      </c>
      <c r="D85" s="1147"/>
      <c r="E85" s="1083" t="s">
        <v>986</v>
      </c>
      <c r="F85" s="1147"/>
      <c r="G85" s="1083"/>
      <c r="H85" s="1146" t="s">
        <v>987</v>
      </c>
      <c r="I85" s="1096"/>
      <c r="J85" s="1146" t="s">
        <v>987</v>
      </c>
      <c r="K85" s="1147"/>
      <c r="L85" s="1146" t="s">
        <v>987</v>
      </c>
      <c r="M85" s="1147"/>
      <c r="N85" s="1210" t="s">
        <v>1964</v>
      </c>
    </row>
    <row r="86" spans="1:14">
      <c r="A86" s="1210" t="s">
        <v>1967</v>
      </c>
      <c r="B86" s="1145"/>
      <c r="C86" s="1083"/>
      <c r="D86" s="1147"/>
      <c r="E86" s="1083"/>
      <c r="F86" s="1147"/>
      <c r="G86" s="1083"/>
      <c r="H86" s="1200"/>
      <c r="I86" s="1096"/>
      <c r="J86" s="1083"/>
      <c r="K86" s="1147"/>
      <c r="L86" s="1083"/>
      <c r="M86" s="1147"/>
      <c r="N86" s="1210" t="s">
        <v>1967</v>
      </c>
    </row>
    <row r="87" spans="1:14" ht="15.75" thickBot="1">
      <c r="A87" s="1212"/>
      <c r="B87" s="1214" t="s">
        <v>3423</v>
      </c>
      <c r="C87" s="1203" t="s">
        <v>3424</v>
      </c>
      <c r="D87" s="1214"/>
      <c r="E87" s="1203" t="s">
        <v>3425</v>
      </c>
      <c r="F87" s="1214"/>
      <c r="G87" s="1083"/>
      <c r="H87" s="1215" t="s">
        <v>3426</v>
      </c>
      <c r="I87" s="1214"/>
      <c r="J87" s="1203" t="s">
        <v>2672</v>
      </c>
      <c r="K87" s="1214"/>
      <c r="L87" s="1203" t="s">
        <v>2673</v>
      </c>
      <c r="M87" s="1214"/>
      <c r="N87" s="1212"/>
    </row>
    <row r="88" spans="1:14">
      <c r="A88" s="1265">
        <v>1</v>
      </c>
      <c r="B88" s="1161" t="s">
        <v>988</v>
      </c>
      <c r="C88" s="1098"/>
      <c r="D88" s="1161"/>
      <c r="E88" s="1166"/>
      <c r="F88" s="1157"/>
      <c r="G88" s="1083"/>
      <c r="H88" s="1097"/>
      <c r="I88" s="1161"/>
      <c r="J88" s="1098"/>
      <c r="K88" s="1161"/>
      <c r="L88" s="1166"/>
      <c r="M88" s="1157"/>
      <c r="N88" s="1265">
        <v>1</v>
      </c>
    </row>
    <row r="89" spans="1:14">
      <c r="A89" s="1265">
        <v>2</v>
      </c>
      <c r="B89" s="1161" t="s">
        <v>989</v>
      </c>
      <c r="C89" s="1098"/>
      <c r="D89" s="1161"/>
      <c r="E89" s="1232"/>
      <c r="F89" s="1189"/>
      <c r="G89" s="1083"/>
      <c r="H89" s="1097"/>
      <c r="I89" s="1161"/>
      <c r="J89" s="1098"/>
      <c r="K89" s="1161"/>
      <c r="L89" s="1232"/>
      <c r="M89" s="1189"/>
      <c r="N89" s="1265">
        <v>2</v>
      </c>
    </row>
    <row r="90" spans="1:14">
      <c r="A90" s="1265">
        <v>3</v>
      </c>
      <c r="B90" s="1161" t="s">
        <v>1430</v>
      </c>
      <c r="C90" s="1098"/>
      <c r="D90" s="1161"/>
      <c r="E90" s="1232"/>
      <c r="F90" s="1189"/>
      <c r="G90" s="1083"/>
      <c r="H90" s="1097"/>
      <c r="I90" s="1161"/>
      <c r="J90" s="1098"/>
      <c r="K90" s="1161"/>
      <c r="L90" s="1232"/>
      <c r="M90" s="1189"/>
      <c r="N90" s="1265">
        <v>3</v>
      </c>
    </row>
    <row r="91" spans="1:14">
      <c r="A91" s="1271">
        <v>4</v>
      </c>
      <c r="B91" s="1161" t="s">
        <v>1431</v>
      </c>
      <c r="C91" s="1098"/>
      <c r="D91" s="1161"/>
      <c r="E91" s="1098"/>
      <c r="F91" s="1161"/>
      <c r="G91" s="1083"/>
      <c r="H91" s="1276"/>
      <c r="I91" s="1304"/>
      <c r="J91" s="1098"/>
      <c r="K91" s="1161"/>
      <c r="L91" s="1098"/>
      <c r="M91" s="1161"/>
      <c r="N91" s="1271">
        <v>4</v>
      </c>
    </row>
    <row r="92" spans="1:14">
      <c r="A92" s="1216">
        <v>5</v>
      </c>
      <c r="B92" s="1147" t="s">
        <v>990</v>
      </c>
      <c r="C92" s="1083"/>
      <c r="D92" s="1147"/>
      <c r="E92" s="1083"/>
      <c r="F92" s="1147"/>
      <c r="G92" s="1083"/>
      <c r="H92" s="1217"/>
      <c r="I92" s="1305"/>
      <c r="J92" s="1083"/>
      <c r="K92" s="1147"/>
      <c r="L92" s="1083"/>
      <c r="M92" s="1147"/>
      <c r="N92" s="1216">
        <v>5</v>
      </c>
    </row>
    <row r="93" spans="1:14">
      <c r="A93" s="1271"/>
      <c r="B93" s="1161" t="s">
        <v>991</v>
      </c>
      <c r="C93" s="1098"/>
      <c r="D93" s="1161"/>
      <c r="E93" s="1098"/>
      <c r="F93" s="1161"/>
      <c r="G93" s="1083"/>
      <c r="H93" s="1276"/>
      <c r="I93" s="1304"/>
      <c r="J93" s="1098"/>
      <c r="K93" s="1161"/>
      <c r="L93" s="1098"/>
      <c r="M93" s="1161"/>
      <c r="N93" s="1271"/>
    </row>
    <row r="94" spans="1:14">
      <c r="A94" s="1271">
        <v>6</v>
      </c>
      <c r="B94" s="1161" t="s">
        <v>992</v>
      </c>
      <c r="C94" s="1098"/>
      <c r="D94" s="1161"/>
      <c r="E94" s="1098"/>
      <c r="F94" s="1161"/>
      <c r="G94" s="1083"/>
      <c r="H94" s="1276"/>
      <c r="I94" s="1304"/>
      <c r="J94" s="1098"/>
      <c r="K94" s="1161"/>
      <c r="L94" s="1098"/>
      <c r="M94" s="1161"/>
      <c r="N94" s="1271">
        <v>6</v>
      </c>
    </row>
    <row r="95" spans="1:14">
      <c r="A95" s="1271">
        <v>7</v>
      </c>
      <c r="B95" s="1161" t="s">
        <v>1435</v>
      </c>
      <c r="C95" s="1098"/>
      <c r="D95" s="1161"/>
      <c r="E95" s="1098"/>
      <c r="F95" s="1161"/>
      <c r="G95" s="1083"/>
      <c r="H95" s="1276"/>
      <c r="I95" s="1304"/>
      <c r="J95" s="1098"/>
      <c r="K95" s="1161"/>
      <c r="L95" s="1098"/>
      <c r="M95" s="1161"/>
      <c r="N95" s="1271">
        <v>7</v>
      </c>
    </row>
    <row r="96" spans="1:14">
      <c r="A96" s="1271">
        <v>8</v>
      </c>
      <c r="B96" s="1161" t="s">
        <v>993</v>
      </c>
      <c r="C96" s="1098"/>
      <c r="D96" s="1161"/>
      <c r="E96" s="1098"/>
      <c r="F96" s="1161"/>
      <c r="G96" s="1083"/>
      <c r="H96" s="1276"/>
      <c r="I96" s="1304"/>
      <c r="J96" s="1098"/>
      <c r="K96" s="1161"/>
      <c r="L96" s="1098"/>
      <c r="M96" s="1161"/>
      <c r="N96" s="1271">
        <v>8</v>
      </c>
    </row>
    <row r="97" spans="1:14">
      <c r="A97" s="1271">
        <v>9</v>
      </c>
      <c r="B97" s="1161" t="s">
        <v>994</v>
      </c>
      <c r="C97" s="1098"/>
      <c r="D97" s="1161"/>
      <c r="E97" s="1098"/>
      <c r="F97" s="1161"/>
      <c r="G97" s="1083"/>
      <c r="H97" s="1276"/>
      <c r="I97" s="1304"/>
      <c r="J97" s="1098"/>
      <c r="K97" s="1161"/>
      <c r="L97" s="1098"/>
      <c r="M97" s="1161"/>
      <c r="N97" s="1271">
        <v>9</v>
      </c>
    </row>
    <row r="98" spans="1:14">
      <c r="A98" s="1271">
        <v>10</v>
      </c>
      <c r="B98" s="1161" t="s">
        <v>995</v>
      </c>
      <c r="C98" s="1098"/>
      <c r="D98" s="1161"/>
      <c r="E98" s="1098"/>
      <c r="F98" s="1161"/>
      <c r="G98" s="1083"/>
      <c r="H98" s="1276"/>
      <c r="I98" s="1304"/>
      <c r="J98" s="1098"/>
      <c r="K98" s="1161"/>
      <c r="L98" s="1098"/>
      <c r="M98" s="1161"/>
      <c r="N98" s="1271">
        <v>10</v>
      </c>
    </row>
    <row r="99" spans="1:14">
      <c r="A99" s="1271">
        <v>11</v>
      </c>
      <c r="B99" s="1161" t="s">
        <v>1439</v>
      </c>
      <c r="C99" s="1257"/>
      <c r="D99" s="1277"/>
      <c r="E99" s="1257"/>
      <c r="F99" s="1277"/>
      <c r="G99" s="1160"/>
      <c r="H99" s="1278"/>
      <c r="I99" s="1306"/>
      <c r="J99" s="1257"/>
      <c r="K99" s="1277"/>
      <c r="L99" s="1257"/>
      <c r="M99" s="1277"/>
      <c r="N99" s="1271">
        <v>11</v>
      </c>
    </row>
    <row r="100" spans="1:14">
      <c r="A100" s="1271">
        <v>12</v>
      </c>
      <c r="B100" s="1161" t="s">
        <v>1440</v>
      </c>
      <c r="C100" s="1257"/>
      <c r="D100" s="1277"/>
      <c r="E100" s="1257"/>
      <c r="F100" s="1277"/>
      <c r="G100" s="1160"/>
      <c r="H100" s="1278"/>
      <c r="I100" s="1306"/>
      <c r="J100" s="1257"/>
      <c r="K100" s="1277"/>
      <c r="L100" s="1257"/>
      <c r="M100" s="1277"/>
      <c r="N100" s="1271">
        <v>12</v>
      </c>
    </row>
    <row r="101" spans="1:14">
      <c r="A101" s="1271">
        <v>13</v>
      </c>
      <c r="B101" s="1161" t="s">
        <v>996</v>
      </c>
      <c r="C101" s="1098"/>
      <c r="D101" s="1161"/>
      <c r="E101" s="1098"/>
      <c r="F101" s="1161"/>
      <c r="G101" s="1083"/>
      <c r="H101" s="1276"/>
      <c r="I101" s="1304"/>
      <c r="J101" s="1098"/>
      <c r="K101" s="1161"/>
      <c r="L101" s="1098"/>
      <c r="M101" s="1161"/>
      <c r="N101" s="1271">
        <v>13</v>
      </c>
    </row>
    <row r="102" spans="1:14">
      <c r="A102" s="1265">
        <v>14</v>
      </c>
      <c r="B102" s="1161" t="s">
        <v>997</v>
      </c>
      <c r="C102" s="1279"/>
      <c r="D102" s="1280"/>
      <c r="E102" s="1279"/>
      <c r="F102" s="1280"/>
      <c r="G102" s="1307"/>
      <c r="H102" s="1283"/>
      <c r="I102" s="1280"/>
      <c r="J102" s="1279"/>
      <c r="K102" s="1280"/>
      <c r="L102" s="1279"/>
      <c r="M102" s="1280"/>
      <c r="N102" s="1265">
        <v>14</v>
      </c>
    </row>
    <row r="103" spans="1:14">
      <c r="A103" s="1265">
        <v>15</v>
      </c>
      <c r="B103" s="1161" t="s">
        <v>998</v>
      </c>
      <c r="C103" s="1257"/>
      <c r="D103" s="1277"/>
      <c r="E103" s="1257"/>
      <c r="F103" s="1277"/>
      <c r="G103" s="1160"/>
      <c r="H103" s="1282"/>
      <c r="I103" s="1277"/>
      <c r="J103" s="1257"/>
      <c r="K103" s="1277"/>
      <c r="L103" s="1257"/>
      <c r="M103" s="1277"/>
      <c r="N103" s="1265">
        <v>15</v>
      </c>
    </row>
    <row r="104" spans="1:14">
      <c r="A104" s="1265">
        <v>16</v>
      </c>
      <c r="B104" s="1161" t="s">
        <v>251</v>
      </c>
      <c r="C104" s="1257"/>
      <c r="D104" s="1277"/>
      <c r="E104" s="1257"/>
      <c r="F104" s="1277"/>
      <c r="G104" s="1160"/>
      <c r="H104" s="1282"/>
      <c r="I104" s="1277"/>
      <c r="J104" s="1257"/>
      <c r="K104" s="1277"/>
      <c r="L104" s="1257"/>
      <c r="M104" s="1277"/>
      <c r="N104" s="1265">
        <v>16</v>
      </c>
    </row>
    <row r="105" spans="1:14">
      <c r="A105" s="1265">
        <v>17</v>
      </c>
      <c r="B105" s="1161" t="s">
        <v>252</v>
      </c>
      <c r="C105" s="1257"/>
      <c r="D105" s="1277"/>
      <c r="E105" s="1257"/>
      <c r="F105" s="1277"/>
      <c r="G105" s="1160"/>
      <c r="H105" s="1282"/>
      <c r="I105" s="1277"/>
      <c r="J105" s="1257"/>
      <c r="K105" s="1277"/>
      <c r="L105" s="1257"/>
      <c r="M105" s="1277"/>
      <c r="N105" s="1265">
        <v>17</v>
      </c>
    </row>
    <row r="106" spans="1:14">
      <c r="A106" s="1265">
        <v>18</v>
      </c>
      <c r="B106" s="1161" t="s">
        <v>253</v>
      </c>
      <c r="C106" s="1257"/>
      <c r="D106" s="1277"/>
      <c r="E106" s="1257"/>
      <c r="F106" s="1277"/>
      <c r="G106" s="1160"/>
      <c r="H106" s="1282"/>
      <c r="I106" s="1277"/>
      <c r="J106" s="1257"/>
      <c r="K106" s="1277"/>
      <c r="L106" s="1257"/>
      <c r="M106" s="1277"/>
      <c r="N106" s="1265">
        <v>18</v>
      </c>
    </row>
    <row r="107" spans="1:14">
      <c r="A107" s="1265">
        <v>19</v>
      </c>
      <c r="B107" s="1161" t="s">
        <v>254</v>
      </c>
      <c r="C107" s="1279">
        <f>SUM(C102:C106)</f>
        <v>0</v>
      </c>
      <c r="D107" s="1280"/>
      <c r="E107" s="1279">
        <f>SUM(E102:E106)</f>
        <v>0</v>
      </c>
      <c r="F107" s="1280"/>
      <c r="G107" s="1307"/>
      <c r="H107" s="1283">
        <f>SUM(H102:H106)</f>
        <v>0</v>
      </c>
      <c r="I107" s="1280"/>
      <c r="J107" s="1279">
        <f>SUM(J102:J106)</f>
        <v>0</v>
      </c>
      <c r="K107" s="1280"/>
      <c r="L107" s="1279">
        <f>SUM(L102:L106)</f>
        <v>0</v>
      </c>
      <c r="M107" s="1280"/>
      <c r="N107" s="1265">
        <v>19</v>
      </c>
    </row>
    <row r="108" spans="1:14">
      <c r="A108" s="1265">
        <v>20</v>
      </c>
      <c r="B108" s="1161" t="s">
        <v>255</v>
      </c>
      <c r="C108" s="1308"/>
      <c r="D108" s="1309"/>
      <c r="E108" s="1308"/>
      <c r="F108" s="1309"/>
      <c r="G108" s="1310"/>
      <c r="H108" s="1311"/>
      <c r="I108" s="1309"/>
      <c r="J108" s="1308"/>
      <c r="K108" s="1309"/>
      <c r="L108" s="1308"/>
      <c r="M108" s="1309"/>
      <c r="N108" s="1265">
        <v>20</v>
      </c>
    </row>
    <row r="109" spans="1:14">
      <c r="A109" s="1265">
        <v>21</v>
      </c>
      <c r="B109" s="1161" t="s">
        <v>256</v>
      </c>
      <c r="C109" s="1098"/>
      <c r="D109" s="1161"/>
      <c r="E109" s="1098"/>
      <c r="F109" s="1161"/>
      <c r="G109" s="1083"/>
      <c r="H109" s="1097"/>
      <c r="I109" s="1161"/>
      <c r="J109" s="1098"/>
      <c r="K109" s="1161"/>
      <c r="L109" s="1098"/>
      <c r="M109" s="1161"/>
      <c r="N109" s="1265">
        <v>21</v>
      </c>
    </row>
    <row r="110" spans="1:14">
      <c r="A110" s="1265">
        <v>22</v>
      </c>
      <c r="B110" s="1161" t="s">
        <v>257</v>
      </c>
      <c r="C110" s="1279"/>
      <c r="D110" s="1280"/>
      <c r="E110" s="1279"/>
      <c r="F110" s="1280"/>
      <c r="G110" s="1307"/>
      <c r="H110" s="1283"/>
      <c r="I110" s="1280"/>
      <c r="J110" s="1279"/>
      <c r="K110" s="1280"/>
      <c r="L110" s="1279"/>
      <c r="M110" s="1280"/>
      <c r="N110" s="1265">
        <v>22</v>
      </c>
    </row>
    <row r="111" spans="1:14">
      <c r="A111" s="1265">
        <v>23</v>
      </c>
      <c r="B111" s="1161" t="s">
        <v>258</v>
      </c>
      <c r="C111" s="1257"/>
      <c r="D111" s="1277"/>
      <c r="E111" s="1257"/>
      <c r="F111" s="1277"/>
      <c r="G111" s="1160"/>
      <c r="H111" s="1282"/>
      <c r="I111" s="1277"/>
      <c r="J111" s="1257"/>
      <c r="K111" s="1277"/>
      <c r="L111" s="1257"/>
      <c r="M111" s="1277"/>
      <c r="N111" s="1265">
        <v>23</v>
      </c>
    </row>
    <row r="112" spans="1:14">
      <c r="A112" s="1265">
        <v>24</v>
      </c>
      <c r="B112" s="1161" t="s">
        <v>259</v>
      </c>
      <c r="C112" s="1257"/>
      <c r="D112" s="1277"/>
      <c r="E112" s="1257"/>
      <c r="F112" s="1277"/>
      <c r="G112" s="1160"/>
      <c r="H112" s="1282"/>
      <c r="I112" s="1277"/>
      <c r="J112" s="1257"/>
      <c r="K112" s="1277"/>
      <c r="L112" s="1257"/>
      <c r="M112" s="1277"/>
      <c r="N112" s="1265">
        <v>24</v>
      </c>
    </row>
    <row r="113" spans="1:14">
      <c r="A113" s="1265">
        <v>25</v>
      </c>
      <c r="B113" s="1161" t="s">
        <v>260</v>
      </c>
      <c r="C113" s="1257"/>
      <c r="D113" s="1277"/>
      <c r="E113" s="1257"/>
      <c r="F113" s="1277"/>
      <c r="G113" s="1160"/>
      <c r="H113" s="1282"/>
      <c r="I113" s="1277"/>
      <c r="J113" s="1257"/>
      <c r="K113" s="1277"/>
      <c r="L113" s="1257"/>
      <c r="M113" s="1277"/>
      <c r="N113" s="1265">
        <v>25</v>
      </c>
    </row>
    <row r="114" spans="1:14">
      <c r="A114" s="1265">
        <v>26</v>
      </c>
      <c r="B114" s="1161" t="s">
        <v>261</v>
      </c>
      <c r="C114" s="1257"/>
      <c r="D114" s="1277"/>
      <c r="E114" s="1257"/>
      <c r="F114" s="1277"/>
      <c r="G114" s="1160"/>
      <c r="H114" s="1282"/>
      <c r="I114" s="1277"/>
      <c r="J114" s="1257"/>
      <c r="K114" s="1277"/>
      <c r="L114" s="1257"/>
      <c r="M114" s="1277"/>
      <c r="N114" s="1265">
        <v>26</v>
      </c>
    </row>
    <row r="115" spans="1:14">
      <c r="A115" s="1265">
        <v>27</v>
      </c>
      <c r="B115" s="1161" t="s">
        <v>262</v>
      </c>
      <c r="C115" s="1257"/>
      <c r="D115" s="1277"/>
      <c r="E115" s="1257"/>
      <c r="F115" s="1277"/>
      <c r="G115" s="1160"/>
      <c r="H115" s="1282"/>
      <c r="I115" s="1277"/>
      <c r="J115" s="1257"/>
      <c r="K115" s="1277"/>
      <c r="L115" s="1257"/>
      <c r="M115" s="1277"/>
      <c r="N115" s="1265">
        <v>27</v>
      </c>
    </row>
    <row r="116" spans="1:14">
      <c r="A116" s="1265">
        <v>28</v>
      </c>
      <c r="B116" s="1161" t="s">
        <v>263</v>
      </c>
      <c r="C116" s="1257"/>
      <c r="D116" s="1277"/>
      <c r="E116" s="1257"/>
      <c r="F116" s="1277"/>
      <c r="G116" s="1160"/>
      <c r="H116" s="1282"/>
      <c r="I116" s="1277"/>
      <c r="J116" s="1257"/>
      <c r="K116" s="1277"/>
      <c r="L116" s="1257"/>
      <c r="M116" s="1277"/>
      <c r="N116" s="1265">
        <v>28</v>
      </c>
    </row>
    <row r="117" spans="1:14">
      <c r="A117" s="1265">
        <v>29</v>
      </c>
      <c r="B117" s="1161" t="s">
        <v>264</v>
      </c>
      <c r="C117" s="1257"/>
      <c r="D117" s="1277"/>
      <c r="E117" s="1257"/>
      <c r="F117" s="1277"/>
      <c r="G117" s="1160"/>
      <c r="H117" s="1282"/>
      <c r="I117" s="1277"/>
      <c r="J117" s="1257"/>
      <c r="K117" s="1277"/>
      <c r="L117" s="1257"/>
      <c r="M117" s="1277"/>
      <c r="N117" s="1265">
        <v>29</v>
      </c>
    </row>
    <row r="118" spans="1:14">
      <c r="A118" s="1265">
        <v>30</v>
      </c>
      <c r="B118" s="1161" t="s">
        <v>265</v>
      </c>
      <c r="C118" s="1257"/>
      <c r="D118" s="1277"/>
      <c r="E118" s="1257"/>
      <c r="F118" s="1277"/>
      <c r="G118" s="1160"/>
      <c r="H118" s="1282"/>
      <c r="I118" s="1277"/>
      <c r="J118" s="1257"/>
      <c r="K118" s="1277"/>
      <c r="L118" s="1257"/>
      <c r="M118" s="1277"/>
      <c r="N118" s="1265">
        <v>30</v>
      </c>
    </row>
    <row r="119" spans="1:14">
      <c r="A119" s="1265">
        <v>31</v>
      </c>
      <c r="B119" s="1161" t="s">
        <v>266</v>
      </c>
      <c r="C119" s="1257"/>
      <c r="D119" s="1277"/>
      <c r="E119" s="1257"/>
      <c r="F119" s="1277"/>
      <c r="G119" s="1160"/>
      <c r="H119" s="1282"/>
      <c r="I119" s="1277"/>
      <c r="J119" s="1257"/>
      <c r="K119" s="1277"/>
      <c r="L119" s="1257"/>
      <c r="M119" s="1277"/>
      <c r="N119" s="1265">
        <v>31</v>
      </c>
    </row>
    <row r="120" spans="1:14">
      <c r="A120" s="1265">
        <v>32</v>
      </c>
      <c r="B120" s="1161" t="s">
        <v>267</v>
      </c>
      <c r="C120" s="1257"/>
      <c r="D120" s="1277"/>
      <c r="E120" s="1257"/>
      <c r="F120" s="1277"/>
      <c r="G120" s="1160"/>
      <c r="H120" s="1282"/>
      <c r="I120" s="1277"/>
      <c r="J120" s="1257"/>
      <c r="K120" s="1277"/>
      <c r="L120" s="1257"/>
      <c r="M120" s="1277"/>
      <c r="N120" s="1265">
        <v>32</v>
      </c>
    </row>
    <row r="121" spans="1:14">
      <c r="A121" s="1265">
        <v>33</v>
      </c>
      <c r="B121" s="1161" t="s">
        <v>268</v>
      </c>
      <c r="C121" s="1279">
        <f>SUM(C110:C120)</f>
        <v>0</v>
      </c>
      <c r="D121" s="1280"/>
      <c r="E121" s="1279">
        <f>SUM(E110:E120)</f>
        <v>0</v>
      </c>
      <c r="F121" s="1280"/>
      <c r="G121" s="1307"/>
      <c r="H121" s="1283">
        <f>SUM(H110:H120)</f>
        <v>0</v>
      </c>
      <c r="I121" s="1280"/>
      <c r="J121" s="1279">
        <f>SUM(J110:J120)</f>
        <v>0</v>
      </c>
      <c r="K121" s="1280"/>
      <c r="L121" s="1279">
        <f>SUM(L110:L120)</f>
        <v>0</v>
      </c>
      <c r="M121" s="1280"/>
      <c r="N121" s="1265">
        <v>33</v>
      </c>
    </row>
    <row r="122" spans="1:14">
      <c r="A122" s="1265">
        <v>34</v>
      </c>
      <c r="B122" s="1161" t="s">
        <v>147</v>
      </c>
      <c r="C122" s="1098"/>
      <c r="D122" s="1161"/>
      <c r="E122" s="1098"/>
      <c r="F122" s="1161"/>
      <c r="G122" s="1083"/>
      <c r="H122" s="1097"/>
      <c r="I122" s="1161"/>
      <c r="J122" s="1098"/>
      <c r="K122" s="1161"/>
      <c r="L122" s="1098"/>
      <c r="M122" s="1161"/>
      <c r="N122" s="1265">
        <v>34</v>
      </c>
    </row>
    <row r="123" spans="1:14">
      <c r="A123" s="1201"/>
      <c r="B123" s="1147"/>
      <c r="C123" s="1083"/>
      <c r="D123" s="1147"/>
      <c r="E123" s="1083"/>
      <c r="F123" s="1147"/>
      <c r="G123" s="1083"/>
      <c r="H123" s="1146"/>
      <c r="I123" s="1083"/>
      <c r="J123" s="1083"/>
      <c r="K123" s="1083"/>
      <c r="L123" s="1083"/>
      <c r="M123" s="1083"/>
      <c r="N123" s="1201"/>
    </row>
    <row r="124" spans="1:14">
      <c r="A124" s="1201"/>
      <c r="B124" s="1147"/>
      <c r="C124" s="1083"/>
      <c r="D124" s="1147"/>
      <c r="E124" s="1083"/>
      <c r="F124" s="1147"/>
      <c r="G124" s="1083"/>
      <c r="H124" s="1146"/>
      <c r="I124" s="1083"/>
      <c r="J124" s="1083"/>
      <c r="K124" s="1083"/>
      <c r="L124" s="1083"/>
      <c r="M124" s="1083"/>
      <c r="N124" s="1201"/>
    </row>
    <row r="125" spans="1:14">
      <c r="A125" s="1201"/>
      <c r="B125" s="1147"/>
      <c r="C125" s="1083"/>
      <c r="D125" s="1147"/>
      <c r="E125" s="1083"/>
      <c r="F125" s="1147"/>
      <c r="G125" s="1083"/>
      <c r="H125" s="1146"/>
      <c r="I125" s="1083"/>
      <c r="J125" s="1083"/>
      <c r="K125" s="1083"/>
      <c r="L125" s="1083"/>
      <c r="M125" s="1083"/>
      <c r="N125" s="1201"/>
    </row>
    <row r="126" spans="1:14">
      <c r="A126" s="1201"/>
      <c r="B126" s="1147"/>
      <c r="C126" s="1083"/>
      <c r="D126" s="1147"/>
      <c r="E126" s="1083"/>
      <c r="F126" s="1147"/>
      <c r="G126" s="1083"/>
      <c r="H126" s="1146"/>
      <c r="I126" s="1083"/>
      <c r="J126" s="1083"/>
      <c r="K126" s="1083"/>
      <c r="L126" s="1083"/>
      <c r="M126" s="1083"/>
      <c r="N126" s="1201"/>
    </row>
    <row r="127" spans="1:14">
      <c r="A127" s="1201"/>
      <c r="B127" s="1147"/>
      <c r="C127" s="1083"/>
      <c r="D127" s="1147"/>
      <c r="E127" s="1083"/>
      <c r="F127" s="1147"/>
      <c r="G127" s="1083"/>
      <c r="H127" s="1146"/>
      <c r="I127" s="1083"/>
      <c r="J127" s="1083"/>
      <c r="K127" s="1083"/>
      <c r="L127" s="1083"/>
      <c r="M127" s="1083"/>
      <c r="N127" s="1201"/>
    </row>
    <row r="128" spans="1:14">
      <c r="A128" s="1201"/>
      <c r="B128" s="1147"/>
      <c r="C128" s="1083"/>
      <c r="D128" s="1147"/>
      <c r="E128" s="1083"/>
      <c r="F128" s="1147"/>
      <c r="G128" s="1083"/>
      <c r="H128" s="1146"/>
      <c r="I128" s="1083"/>
      <c r="J128" s="1083"/>
      <c r="K128" s="1083"/>
      <c r="L128" s="1083"/>
      <c r="M128" s="1083"/>
      <c r="N128" s="1201"/>
    </row>
    <row r="129" spans="1:14">
      <c r="A129" s="1201"/>
      <c r="B129" s="1147"/>
      <c r="C129" s="1083"/>
      <c r="D129" s="1147"/>
      <c r="E129" s="1083"/>
      <c r="F129" s="1147"/>
      <c r="G129" s="1083"/>
      <c r="H129" s="1146"/>
      <c r="I129" s="1083"/>
      <c r="J129" s="1083"/>
      <c r="K129" s="1083"/>
      <c r="L129" s="1083"/>
      <c r="M129" s="1083"/>
      <c r="N129" s="1201"/>
    </row>
    <row r="130" spans="1:14">
      <c r="A130" s="1201"/>
      <c r="B130" s="1147"/>
      <c r="C130" s="1083"/>
      <c r="D130" s="1147"/>
      <c r="E130" s="1083"/>
      <c r="F130" s="1147"/>
      <c r="G130" s="1083"/>
      <c r="H130" s="1146"/>
      <c r="J130" s="1083"/>
      <c r="K130" s="1083"/>
      <c r="L130" s="1083"/>
      <c r="M130" s="1083"/>
      <c r="N130" s="1201"/>
    </row>
    <row r="131" spans="1:14">
      <c r="A131" s="1201"/>
      <c r="B131" s="1147"/>
      <c r="C131" s="1083"/>
      <c r="D131" s="1147"/>
      <c r="E131" s="1083"/>
      <c r="F131" s="1147"/>
      <c r="G131" s="1083"/>
      <c r="H131" s="1146"/>
      <c r="I131" s="1083"/>
      <c r="J131" s="1083"/>
      <c r="K131" s="1083"/>
      <c r="L131" s="1083"/>
      <c r="M131" s="1083"/>
      <c r="N131" s="1201"/>
    </row>
    <row r="132" spans="1:14">
      <c r="A132" s="1201"/>
      <c r="B132" s="1147"/>
      <c r="C132" s="1083"/>
      <c r="D132" s="1147"/>
      <c r="E132" s="1083"/>
      <c r="F132" s="1147"/>
      <c r="G132" s="1083"/>
      <c r="H132" s="1146"/>
      <c r="I132" s="1083"/>
      <c r="J132" s="1083"/>
      <c r="K132" s="1083"/>
      <c r="L132" s="1083"/>
      <c r="M132" s="1083"/>
      <c r="N132" s="1201"/>
    </row>
    <row r="133" spans="1:14">
      <c r="A133" s="1201"/>
      <c r="B133" s="1147"/>
      <c r="C133" s="1083"/>
      <c r="D133" s="1147"/>
      <c r="E133" s="1083"/>
      <c r="F133" s="1147"/>
      <c r="G133" s="1083"/>
      <c r="H133" s="1146"/>
      <c r="I133" s="1083"/>
      <c r="J133" s="1083"/>
      <c r="K133" s="1083"/>
      <c r="L133" s="1083"/>
      <c r="M133" s="1083"/>
      <c r="N133" s="1201"/>
    </row>
    <row r="134" spans="1:14" ht="15.75" thickBot="1">
      <c r="A134" s="1220"/>
      <c r="B134" s="1170"/>
      <c r="C134" s="1136"/>
      <c r="D134" s="1170"/>
      <c r="E134" s="1136"/>
      <c r="F134" s="1170"/>
      <c r="G134" s="1083"/>
      <c r="H134" s="1169"/>
      <c r="I134" s="1136"/>
      <c r="J134" s="1136"/>
      <c r="K134" s="1136"/>
      <c r="L134" s="1136"/>
      <c r="M134" s="1136"/>
      <c r="N134" s="1220"/>
    </row>
    <row r="135" spans="1:14">
      <c r="A135" s="1312"/>
      <c r="B135" s="1312"/>
      <c r="C135" s="1312"/>
      <c r="D135" s="1312"/>
      <c r="E135" s="1312"/>
      <c r="F135" s="1312"/>
      <c r="G135" s="1083"/>
      <c r="H135" s="1312"/>
      <c r="I135" s="1312"/>
      <c r="J135" s="1312"/>
      <c r="K135" s="1312"/>
      <c r="L135" s="1312"/>
      <c r="M135" s="1312"/>
      <c r="N135" s="1312"/>
    </row>
    <row r="136" spans="1:14" ht="15.75">
      <c r="A136" s="115" t="s">
        <v>669</v>
      </c>
      <c r="B136" s="1083"/>
      <c r="C136" s="1083"/>
      <c r="D136" s="1083"/>
      <c r="E136" s="1083"/>
      <c r="F136" s="1083"/>
      <c r="G136" s="1083"/>
      <c r="H136" s="115" t="s">
        <v>148</v>
      </c>
      <c r="I136" s="1083"/>
      <c r="J136" s="1083"/>
      <c r="K136" s="1084"/>
    </row>
    <row r="137" spans="1:14">
      <c r="A137" s="1084" t="s">
        <v>151</v>
      </c>
      <c r="B137" s="1084"/>
      <c r="C137" s="1084"/>
      <c r="D137" s="1084"/>
      <c r="E137" s="1084"/>
      <c r="F137" s="1084"/>
      <c r="G137" s="1083"/>
      <c r="H137" s="1084" t="s">
        <v>152</v>
      </c>
      <c r="I137" s="1084"/>
      <c r="J137" s="1084"/>
      <c r="K137" s="1084"/>
      <c r="L137" s="1084"/>
      <c r="M137" s="1084"/>
      <c r="N137" s="1084"/>
    </row>
  </sheetData>
  <customSheetViews>
    <customSheetView guid="{98C50475-4C04-4614-833E-ABC6EEFF4E8E}" scale="60" colorId="22" showPageBreaks="1" printArea="1" view="pageBreakPreview" topLeftCell="A10">
      <selection activeCell="J36" sqref="J36"/>
      <pageMargins left="0.25" right="0.25" top="0.25" bottom="0.25" header="0" footer="0"/>
      <printOptions horizontalCentered="1" verticalCentered="1"/>
      <pageSetup scale="75" fitToWidth="2" fitToHeight="2" pageOrder="overThenDown" orientation="portrait" horizontalDpi="300" verticalDpi="300" r:id="rId1"/>
      <headerFooter alignWithMargins="0"/>
    </customSheetView>
    <customSheetView guid="{C6EFCE4C-D5CB-4C1D-A286-0DC52BE770F9}" scale="85" colorId="22" fitToPage="1">
      <selection activeCell="J36" sqref="J36"/>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2"/>
      <headerFooter alignWithMargins="0"/>
    </customSheetView>
    <customSheetView guid="{4BC658A1-0B43-4474-B09F-01138A2D4649}" scale="85" colorId="22" fitToPage="1">
      <selection activeCell="J36" sqref="J36"/>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3"/>
      <headerFooter alignWithMargins="0"/>
    </customSheetView>
    <customSheetView guid="{615B5AE4-EF39-45E8-9166-92037A1A48C3}"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4"/>
      <headerFooter alignWithMargins="0"/>
    </customSheetView>
    <customSheetView guid="{5615FF12-3AD0-401B-9520-85684B49B8C2}" scale="85" colorId="22" fitToPage="1">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5"/>
      <headerFooter alignWithMargins="0"/>
    </customSheetView>
    <customSheetView guid="{770BB473-BE5C-4268-9ADA-B2B104B49C99}" scale="85" colorId="22" showPageBreaks="1" fitToPage="1">
      <colBreaks count="3" manualBreakCount="3">
        <brk id="6" max="1048575" man="1"/>
        <brk id="7" max="1048575" man="1"/>
        <brk id="15" max="1048575" man="1"/>
      </colBreaks>
      <pageMargins left="0.25" right="0.25" top="0.25" bottom="0.25" header="0" footer="0"/>
      <printOptions horizontalCentered="1" verticalCentered="1"/>
      <pageSetup scale="10" fitToWidth="2" fitToHeight="2" pageOrder="overThenDown" orientation="portrait" horizontalDpi="300" verticalDpi="300" r:id="rId6"/>
      <headerFooter alignWithMargins="0"/>
    </customSheetView>
    <customSheetView guid="{2DCD765F-7FFB-4119-8ABA-95F832C93250}" scale="85" colorId="22" fitToPage="1">
      <selection activeCell="J36" sqref="J36"/>
      <colBreaks count="1" manualBreakCount="1">
        <brk id="6" max="1048575" man="1"/>
      </colBreaks>
      <pageMargins left="0.25" right="0.25" top="0.25" bottom="0.25" header="0" footer="0"/>
      <printOptions horizontalCentered="1" verticalCentered="1"/>
      <pageSetup scale="72" fitToWidth="2" fitToHeight="2" pageOrder="overThenDown" orientation="portrait" horizontalDpi="300" verticalDpi="300" r:id="rId7"/>
      <headerFooter alignWithMargins="0"/>
    </customSheetView>
    <customSheetView guid="{9A54DEF0-DEC4-4137-89B1-509D03916E27}" scale="85" colorId="22" fitToPage="1" topLeftCell="A103">
      <selection activeCell="J36" sqref="J36"/>
      <colBreaks count="4" manualBreakCount="4">
        <brk id="6" max="1048575" man="1"/>
        <brk id="7" max="1048575" man="1"/>
        <brk id="15" max="1048575" man="1"/>
        <brk id="27" max="1048575" man="1"/>
      </colBreaks>
      <pageMargins left="0.25" right="0.25" top="0.25" bottom="0.25" header="0" footer="0"/>
      <printOptions horizontalCentered="1" verticalCentered="1"/>
      <pageSetup scale="73" fitToWidth="2" fitToHeight="2" pageOrder="overThenDown" orientation="portrait" r:id="rId8"/>
      <headerFooter alignWithMargins="0"/>
    </customSheetView>
    <customSheetView guid="{3F1C1F7F-1627-415A-A980-D9471073F5DE}" scale="85" colorId="22" showPageBreaks="1" fitToPage="1" topLeftCell="A103">
      <selection activeCell="J36" sqref="J36"/>
      <colBreaks count="4" manualBreakCount="4">
        <brk id="6" max="1048575" man="1"/>
        <brk id="7" max="1048575" man="1"/>
        <brk id="15" max="1048575" man="1"/>
        <brk id="27" max="1048575" man="1"/>
      </colBreaks>
      <pageMargins left="0.25" right="0.25" top="0.25" bottom="0.25" header="0" footer="0"/>
      <printOptions horizontalCentered="1" verticalCentered="1"/>
      <pageSetup scale="73" fitToWidth="2" fitToHeight="2" pageOrder="overThenDown" orientation="portrait" r:id="rId9"/>
      <headerFooter alignWithMargins="0"/>
    </customSheetView>
    <customSheetView guid="{139C5046-2F46-48F5-A0B9-76AEA7D78668}" scale="85" colorId="22" fitToPage="1" topLeftCell="A103">
      <selection activeCell="J36" sqref="J36"/>
      <colBreaks count="4" manualBreakCount="4">
        <brk id="6" max="1048575" man="1"/>
        <brk id="7" max="1048575" man="1"/>
        <brk id="15" max="1048575" man="1"/>
        <brk id="27" max="1048575" man="1"/>
      </colBreaks>
      <pageMargins left="0.25" right="0.25" top="0.25" bottom="0.25" header="0" footer="0"/>
      <printOptions horizontalCentered="1" verticalCentered="1"/>
      <pageSetup scale="73" fitToWidth="2" fitToHeight="2" pageOrder="overThenDown" orientation="portrait" r:id="rId10"/>
      <headerFooter alignWithMargins="0"/>
    </customSheetView>
    <customSheetView guid="{B81AA01E-C0DE-4A87-A251-E1F5DB0B073A}" scale="85" colorId="22" fitToPage="1" topLeftCell="A103">
      <selection activeCell="J36" sqref="J36"/>
      <colBreaks count="4" manualBreakCount="4">
        <brk id="6" max="1048575" man="1"/>
        <brk id="7" max="1048575" man="1"/>
        <brk id="15" max="1048575" man="1"/>
        <brk id="27" max="1048575" man="1"/>
      </colBreaks>
      <pageMargins left="0.25" right="0.25" top="0.25" bottom="0.25" header="0" footer="0"/>
      <printOptions horizontalCentered="1" verticalCentered="1"/>
      <pageSetup scale="73" fitToWidth="2" fitToHeight="2" pageOrder="overThenDown" orientation="portrait" r:id="rId11"/>
      <headerFooter alignWithMargins="0"/>
    </customSheetView>
  </customSheetViews>
  <printOptions horizontalCentered="1" verticalCentered="1"/>
  <pageMargins left="0.25" right="0.25" top="0.25" bottom="0.25" header="0" footer="0"/>
  <pageSetup scale="75" fitToWidth="2" fitToHeight="2" pageOrder="overThenDown" orientation="portrait" horizontalDpi="300" verticalDpi="300" r:id="rId1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0"/>
  <sheetViews>
    <sheetView defaultGridColor="0" colorId="22" zoomScale="85" workbookViewId="0"/>
  </sheetViews>
  <sheetFormatPr defaultColWidth="9.6640625" defaultRowHeight="15"/>
  <cols>
    <col min="1" max="1" width="4.6640625" customWidth="1"/>
    <col min="2" max="2" width="52.5546875" customWidth="1"/>
    <col min="3" max="3" width="14.6640625" customWidth="1"/>
    <col min="4" max="4" width="5.6640625" customWidth="1"/>
    <col min="5" max="5" width="14.6640625" customWidth="1"/>
    <col min="6" max="6" width="16.77734375" customWidth="1"/>
    <col min="7" max="7" width="2.6640625" customWidth="1"/>
    <col min="8" max="13" width="16.6640625" customWidth="1"/>
    <col min="14" max="14" width="4.6640625" customWidth="1"/>
  </cols>
  <sheetData>
    <row r="1" spans="1:14">
      <c r="A1" s="1085" t="s">
        <v>2036</v>
      </c>
      <c r="B1" s="1086"/>
      <c r="C1" s="1195" t="s">
        <v>1529</v>
      </c>
      <c r="D1" s="1198"/>
      <c r="E1" s="1197" t="s">
        <v>2038</v>
      </c>
      <c r="F1" s="1197" t="s">
        <v>2039</v>
      </c>
      <c r="G1" s="1083"/>
      <c r="H1" s="1085" t="s">
        <v>2036</v>
      </c>
      <c r="I1" s="1143"/>
      <c r="J1" s="1195" t="s">
        <v>1529</v>
      </c>
      <c r="K1" s="1198"/>
      <c r="L1" s="1197" t="s">
        <v>2038</v>
      </c>
      <c r="M1" s="1199" t="s">
        <v>2039</v>
      </c>
      <c r="N1" s="1182"/>
    </row>
    <row r="2" spans="1:14">
      <c r="A2" s="72" t="str">
        <f>'Data Sheet'!$C$25</f>
        <v>Central Hudson Gas &amp; Electric</v>
      </c>
      <c r="B2" s="1083"/>
      <c r="C2" s="1146" t="s">
        <v>1297</v>
      </c>
      <c r="D2" s="1083"/>
      <c r="E2" s="1200" t="s">
        <v>2041</v>
      </c>
      <c r="F2" s="1210"/>
      <c r="G2" s="1083"/>
      <c r="H2" s="72" t="str">
        <f>'Data Sheet'!$C$25</f>
        <v>Central Hudson Gas &amp; Electric</v>
      </c>
      <c r="I2" s="1147"/>
      <c r="J2" s="1146" t="s">
        <v>1297</v>
      </c>
      <c r="K2" s="1083"/>
      <c r="L2" s="1200" t="s">
        <v>2041</v>
      </c>
      <c r="M2" s="1144"/>
      <c r="N2" s="1145"/>
    </row>
    <row r="3" spans="1:14" ht="15" customHeight="1" thickBot="1">
      <c r="A3" s="1169"/>
      <c r="B3" s="1136"/>
      <c r="C3" s="1169" t="s">
        <v>1298</v>
      </c>
      <c r="D3" s="1170"/>
      <c r="E3" s="1303" t="str">
        <f>'Data Sheet'!$C$40</f>
        <v>4/15/2015</v>
      </c>
      <c r="F3" s="1587" t="str">
        <f>'Data Sheet'!$C$38</f>
        <v>12/31/14</v>
      </c>
      <c r="G3" s="1083"/>
      <c r="H3" s="1169"/>
      <c r="I3" s="1170"/>
      <c r="J3" s="1169" t="s">
        <v>1298</v>
      </c>
      <c r="K3" s="1170"/>
      <c r="L3" s="1303" t="str">
        <f>'Data Sheet'!$C$40</f>
        <v>4/15/2015</v>
      </c>
      <c r="M3" s="1215" t="str">
        <f>'Data Sheet'!$C$38</f>
        <v>12/31/14</v>
      </c>
      <c r="N3" s="1214"/>
    </row>
    <row r="4" spans="1:14" ht="15" customHeight="1" thickBot="1">
      <c r="A4" s="705" t="s">
        <v>153</v>
      </c>
      <c r="B4" s="706"/>
      <c r="C4" s="706"/>
      <c r="D4" s="1203"/>
      <c r="E4" s="1203"/>
      <c r="F4" s="1204"/>
      <c r="G4" s="1083"/>
      <c r="H4" s="705" t="s">
        <v>154</v>
      </c>
      <c r="I4" s="706"/>
      <c r="J4" s="706"/>
      <c r="K4" s="706"/>
      <c r="L4" s="1203"/>
      <c r="M4" s="1205"/>
      <c r="N4" s="1170"/>
    </row>
    <row r="5" spans="1:14" ht="15.75">
      <c r="A5" s="68"/>
      <c r="B5" s="71"/>
      <c r="C5" s="71"/>
      <c r="D5" s="1084"/>
      <c r="E5" s="1084"/>
      <c r="F5" s="1182"/>
      <c r="G5" s="1083"/>
      <c r="H5" s="68"/>
      <c r="I5" s="71"/>
      <c r="J5" s="71"/>
      <c r="K5" s="71"/>
      <c r="L5" s="1084"/>
      <c r="M5" s="1208"/>
      <c r="N5" s="1147"/>
    </row>
    <row r="6" spans="1:14">
      <c r="A6" s="1146" t="s">
        <v>155</v>
      </c>
      <c r="B6" s="1083"/>
      <c r="C6" s="1083" t="s">
        <v>156</v>
      </c>
      <c r="D6" s="1083"/>
      <c r="E6" s="1083"/>
      <c r="F6" s="1147"/>
      <c r="G6" s="1083"/>
      <c r="H6" s="1146" t="s">
        <v>157</v>
      </c>
      <c r="I6" s="1083"/>
      <c r="J6" s="1083"/>
      <c r="K6" s="1083" t="s">
        <v>158</v>
      </c>
      <c r="L6" s="1083"/>
      <c r="M6" s="1083"/>
      <c r="N6" s="1147"/>
    </row>
    <row r="7" spans="1:14">
      <c r="A7" s="1146" t="s">
        <v>159</v>
      </c>
      <c r="B7" s="1083"/>
      <c r="C7" s="1083" t="s">
        <v>160</v>
      </c>
      <c r="D7" s="1083"/>
      <c r="E7" s="1083"/>
      <c r="F7" s="1147"/>
      <c r="G7" s="1083"/>
      <c r="H7" s="1146" t="s">
        <v>161</v>
      </c>
      <c r="I7" s="1083"/>
      <c r="J7" s="1083"/>
      <c r="K7" s="1083" t="s">
        <v>162</v>
      </c>
      <c r="L7" s="1083"/>
      <c r="M7" s="1083"/>
      <c r="N7" s="1147"/>
    </row>
    <row r="8" spans="1:14">
      <c r="A8" s="1146" t="s">
        <v>973</v>
      </c>
      <c r="B8" s="1083"/>
      <c r="C8" s="1083" t="s">
        <v>116</v>
      </c>
      <c r="D8" s="1083"/>
      <c r="E8" s="1083"/>
      <c r="F8" s="1147"/>
      <c r="G8" s="1083"/>
      <c r="H8" s="1146" t="s">
        <v>117</v>
      </c>
      <c r="I8" s="1083"/>
      <c r="J8" s="1083"/>
      <c r="K8" s="1083" t="s">
        <v>118</v>
      </c>
      <c r="L8" s="1083"/>
      <c r="M8" s="1083"/>
      <c r="N8" s="1147"/>
    </row>
    <row r="9" spans="1:14">
      <c r="A9" s="1146" t="s">
        <v>999</v>
      </c>
      <c r="B9" s="1083"/>
      <c r="C9" s="1083" t="s">
        <v>1000</v>
      </c>
      <c r="D9" s="1083"/>
      <c r="E9" s="1083"/>
      <c r="F9" s="1147"/>
      <c r="G9" s="1083"/>
      <c r="H9" s="1146" t="s">
        <v>1001</v>
      </c>
      <c r="I9" s="1083"/>
      <c r="J9" s="1083"/>
      <c r="K9" s="1083" t="s">
        <v>1002</v>
      </c>
      <c r="L9" s="1083"/>
      <c r="M9" s="1083"/>
      <c r="N9" s="1147"/>
    </row>
    <row r="10" spans="1:14">
      <c r="A10" s="1146" t="s">
        <v>1003</v>
      </c>
      <c r="B10" s="1083"/>
      <c r="C10" s="1083" t="s">
        <v>1004</v>
      </c>
      <c r="D10" s="1083"/>
      <c r="E10" s="1083"/>
      <c r="F10" s="1147"/>
      <c r="G10" s="1083"/>
      <c r="H10" s="1146" t="s">
        <v>1005</v>
      </c>
      <c r="I10" s="1083"/>
      <c r="J10" s="1083"/>
      <c r="K10" s="1083" t="s">
        <v>1006</v>
      </c>
      <c r="L10" s="1083"/>
      <c r="M10" s="1083"/>
      <c r="N10" s="1147"/>
    </row>
    <row r="11" spans="1:14">
      <c r="A11" s="1146" t="s">
        <v>1007</v>
      </c>
      <c r="B11" s="1083"/>
      <c r="C11" s="1083" t="s">
        <v>1008</v>
      </c>
      <c r="D11" s="1083"/>
      <c r="E11" s="1083"/>
      <c r="F11" s="1147"/>
      <c r="G11" s="1083"/>
      <c r="H11" s="1146" t="s">
        <v>1009</v>
      </c>
      <c r="I11" s="1083"/>
      <c r="J11" s="1083"/>
      <c r="K11" s="1083" t="s">
        <v>1010</v>
      </c>
      <c r="L11" s="1083"/>
      <c r="M11" s="1083"/>
      <c r="N11" s="1147"/>
    </row>
    <row r="12" spans="1:14">
      <c r="A12" s="1146" t="s">
        <v>184</v>
      </c>
      <c r="B12" s="1083"/>
      <c r="C12" s="1083" t="s">
        <v>185</v>
      </c>
      <c r="D12" s="1083"/>
      <c r="E12" s="1083"/>
      <c r="F12" s="1147"/>
      <c r="G12" s="1083"/>
      <c r="H12" s="1146" t="s">
        <v>186</v>
      </c>
      <c r="I12" s="1083"/>
      <c r="J12" s="1083"/>
      <c r="K12" s="1083" t="s">
        <v>187</v>
      </c>
      <c r="L12" s="1083"/>
      <c r="M12" s="1083"/>
      <c r="N12" s="1147"/>
    </row>
    <row r="13" spans="1:14">
      <c r="A13" s="1146"/>
      <c r="B13" s="1083"/>
      <c r="C13" s="1083" t="s">
        <v>188</v>
      </c>
      <c r="D13" s="1083"/>
      <c r="E13" s="1083"/>
      <c r="F13" s="1147"/>
      <c r="G13" s="1083"/>
      <c r="H13" s="1146" t="s">
        <v>189</v>
      </c>
      <c r="I13" s="1083"/>
      <c r="J13" s="1083"/>
      <c r="K13" s="1083" t="s">
        <v>190</v>
      </c>
      <c r="L13" s="1083"/>
      <c r="M13" s="1083"/>
      <c r="N13" s="1147"/>
    </row>
    <row r="14" spans="1:14">
      <c r="A14" s="1146"/>
      <c r="B14" s="1083"/>
      <c r="C14" s="1083"/>
      <c r="D14" s="1083"/>
      <c r="E14" s="1083"/>
      <c r="F14" s="1147"/>
      <c r="G14" s="1083"/>
      <c r="H14" s="1146"/>
      <c r="I14" s="1083"/>
      <c r="J14" s="1083"/>
      <c r="K14" s="1083"/>
      <c r="L14" s="1083"/>
      <c r="M14" s="1083"/>
      <c r="N14" s="1147"/>
    </row>
    <row r="15" spans="1:14" ht="15.75" thickBot="1">
      <c r="A15" s="1169"/>
      <c r="B15" s="1136"/>
      <c r="C15" s="1136"/>
      <c r="D15" s="1136"/>
      <c r="E15" s="1136"/>
      <c r="F15" s="1170"/>
      <c r="G15" s="1083"/>
      <c r="H15" s="1169"/>
      <c r="I15" s="1136"/>
      <c r="J15" s="1136"/>
      <c r="K15" s="1136"/>
      <c r="L15" s="1136"/>
      <c r="M15" s="1136"/>
      <c r="N15" s="1170"/>
    </row>
    <row r="16" spans="1:14">
      <c r="A16" s="1201"/>
      <c r="B16" s="1083"/>
      <c r="C16" s="1083"/>
      <c r="D16" s="1147"/>
      <c r="E16" s="1083"/>
      <c r="F16" s="1147"/>
      <c r="G16" s="1083"/>
      <c r="H16" s="1146"/>
      <c r="I16" s="1147"/>
      <c r="J16" s="1083"/>
      <c r="K16" s="1147"/>
      <c r="L16" s="1083"/>
      <c r="M16" s="1147"/>
      <c r="N16" s="1147"/>
    </row>
    <row r="17" spans="1:14">
      <c r="A17" s="1211"/>
      <c r="B17" s="1083"/>
      <c r="C17" s="1083"/>
      <c r="D17" s="1096"/>
      <c r="E17" s="1083" t="s">
        <v>191</v>
      </c>
      <c r="F17" s="1147"/>
      <c r="G17" s="1083"/>
      <c r="H17" s="1146" t="s">
        <v>191</v>
      </c>
      <c r="I17" s="1145"/>
      <c r="J17" s="1146" t="s">
        <v>191</v>
      </c>
      <c r="K17" s="1147"/>
      <c r="L17" s="1146" t="s">
        <v>191</v>
      </c>
      <c r="M17" s="1147"/>
      <c r="N17" s="1147"/>
    </row>
    <row r="18" spans="1:14">
      <c r="A18" s="1210" t="s">
        <v>1964</v>
      </c>
      <c r="B18" s="1084" t="s">
        <v>2019</v>
      </c>
      <c r="C18" s="1083"/>
      <c r="D18" s="1147"/>
      <c r="E18" s="1083" t="s">
        <v>1852</v>
      </c>
      <c r="F18" s="1147"/>
      <c r="G18" s="1083"/>
      <c r="H18" s="1146" t="s">
        <v>1852</v>
      </c>
      <c r="I18" s="1096"/>
      <c r="J18" s="1146" t="s">
        <v>1852</v>
      </c>
      <c r="K18" s="1147"/>
      <c r="L18" s="1146" t="s">
        <v>1852</v>
      </c>
      <c r="M18" s="1147"/>
      <c r="N18" s="1210" t="s">
        <v>1964</v>
      </c>
    </row>
    <row r="19" spans="1:14">
      <c r="A19" s="1210" t="s">
        <v>1967</v>
      </c>
      <c r="B19" s="1084"/>
      <c r="C19" s="1083"/>
      <c r="D19" s="1147"/>
      <c r="E19" s="1083"/>
      <c r="F19" s="1147"/>
      <c r="G19" s="1083"/>
      <c r="H19" s="1200"/>
      <c r="I19" s="1096"/>
      <c r="J19" s="1083"/>
      <c r="K19" s="1147"/>
      <c r="L19" s="1083"/>
      <c r="M19" s="1147"/>
      <c r="N19" s="1210" t="s">
        <v>1967</v>
      </c>
    </row>
    <row r="20" spans="1:14" ht="15.75" thickBot="1">
      <c r="A20" s="1212"/>
      <c r="B20" s="1203" t="s">
        <v>3423</v>
      </c>
      <c r="C20" s="1203"/>
      <c r="D20" s="1214"/>
      <c r="E20" s="1203" t="s">
        <v>3424</v>
      </c>
      <c r="F20" s="1214"/>
      <c r="G20" s="1083"/>
      <c r="H20" s="1215" t="s">
        <v>3425</v>
      </c>
      <c r="I20" s="1214"/>
      <c r="J20" s="1203" t="s">
        <v>3426</v>
      </c>
      <c r="K20" s="1214"/>
      <c r="L20" s="1203" t="s">
        <v>2672</v>
      </c>
      <c r="M20" s="1214"/>
      <c r="N20" s="1212"/>
    </row>
    <row r="21" spans="1:14">
      <c r="A21" s="1265">
        <v>1</v>
      </c>
      <c r="B21" s="359" t="s">
        <v>989</v>
      </c>
      <c r="C21" s="1098"/>
      <c r="D21" s="1161"/>
      <c r="E21" s="1166"/>
      <c r="F21" s="1157"/>
      <c r="G21" s="1083"/>
      <c r="H21" s="1097"/>
      <c r="I21" s="1161"/>
      <c r="J21" s="1098"/>
      <c r="K21" s="1161"/>
      <c r="L21" s="1166"/>
      <c r="M21" s="1157"/>
      <c r="N21" s="1265">
        <v>1</v>
      </c>
    </row>
    <row r="22" spans="1:14">
      <c r="A22" s="1265">
        <v>2</v>
      </c>
      <c r="B22" s="359" t="s">
        <v>1430</v>
      </c>
      <c r="C22" s="1098"/>
      <c r="D22" s="1161"/>
      <c r="E22" s="1232"/>
      <c r="F22" s="1189"/>
      <c r="G22" s="1083"/>
      <c r="H22" s="1097"/>
      <c r="I22" s="1161"/>
      <c r="J22" s="1098"/>
      <c r="K22" s="1161"/>
      <c r="L22" s="1232"/>
      <c r="M22" s="1189"/>
      <c r="N22" s="1265">
        <v>2</v>
      </c>
    </row>
    <row r="23" spans="1:14">
      <c r="A23" s="1265">
        <v>3</v>
      </c>
      <c r="B23" s="359" t="s">
        <v>1431</v>
      </c>
      <c r="C23" s="1098"/>
      <c r="D23" s="1161"/>
      <c r="E23" s="1232"/>
      <c r="F23" s="1189"/>
      <c r="G23" s="1083"/>
      <c r="H23" s="1097"/>
      <c r="I23" s="1161"/>
      <c r="J23" s="1098"/>
      <c r="K23" s="1161"/>
      <c r="L23" s="1232"/>
      <c r="M23" s="1189"/>
      <c r="N23" s="1265">
        <v>3</v>
      </c>
    </row>
    <row r="24" spans="1:14">
      <c r="A24" s="1271">
        <v>4</v>
      </c>
      <c r="B24" s="359" t="s">
        <v>1853</v>
      </c>
      <c r="C24" s="1098"/>
      <c r="D24" s="1161"/>
      <c r="E24" s="1098"/>
      <c r="F24" s="1161"/>
      <c r="G24" s="1083"/>
      <c r="H24" s="1276"/>
      <c r="I24" s="1304"/>
      <c r="J24" s="1098"/>
      <c r="K24" s="1161"/>
      <c r="L24" s="1098"/>
      <c r="M24" s="1161"/>
      <c r="N24" s="1271">
        <v>4</v>
      </c>
    </row>
    <row r="25" spans="1:14">
      <c r="A25" s="1271">
        <v>5</v>
      </c>
      <c r="B25" s="359" t="s">
        <v>992</v>
      </c>
      <c r="C25" s="1098"/>
      <c r="D25" s="1161"/>
      <c r="E25" s="1098"/>
      <c r="F25" s="1161"/>
      <c r="G25" s="1083"/>
      <c r="H25" s="1276"/>
      <c r="I25" s="1304"/>
      <c r="J25" s="1098"/>
      <c r="K25" s="1161"/>
      <c r="L25" s="1098"/>
      <c r="M25" s="1161"/>
      <c r="N25" s="1271">
        <v>5</v>
      </c>
    </row>
    <row r="26" spans="1:14">
      <c r="A26" s="1271">
        <v>6</v>
      </c>
      <c r="B26" s="359" t="s">
        <v>3308</v>
      </c>
      <c r="C26" s="1098"/>
      <c r="D26" s="1161"/>
      <c r="E26" s="1098"/>
      <c r="F26" s="1161"/>
      <c r="G26" s="1083"/>
      <c r="H26" s="1276"/>
      <c r="I26" s="1304"/>
      <c r="J26" s="1098"/>
      <c r="K26" s="1161"/>
      <c r="L26" s="1098"/>
      <c r="M26" s="1161"/>
      <c r="N26" s="1271">
        <v>6</v>
      </c>
    </row>
    <row r="27" spans="1:14">
      <c r="A27" s="1271">
        <v>7</v>
      </c>
      <c r="B27" s="359" t="s">
        <v>993</v>
      </c>
      <c r="C27" s="1098"/>
      <c r="D27" s="1161"/>
      <c r="E27" s="1098"/>
      <c r="F27" s="1161"/>
      <c r="G27" s="1083"/>
      <c r="H27" s="1276"/>
      <c r="I27" s="1304"/>
      <c r="J27" s="1098"/>
      <c r="K27" s="1161"/>
      <c r="L27" s="1098"/>
      <c r="M27" s="1161"/>
      <c r="N27" s="1271">
        <v>7</v>
      </c>
    </row>
    <row r="28" spans="1:14">
      <c r="A28" s="1271">
        <v>8</v>
      </c>
      <c r="B28" s="359" t="s">
        <v>1439</v>
      </c>
      <c r="C28" s="1098"/>
      <c r="D28" s="1161"/>
      <c r="E28" s="1098"/>
      <c r="F28" s="1161"/>
      <c r="G28" s="1083"/>
      <c r="H28" s="1276"/>
      <c r="I28" s="1304"/>
      <c r="J28" s="1098"/>
      <c r="K28" s="1161"/>
      <c r="L28" s="1098"/>
      <c r="M28" s="1161"/>
      <c r="N28" s="1271">
        <v>8</v>
      </c>
    </row>
    <row r="29" spans="1:14">
      <c r="A29" s="1271">
        <v>9</v>
      </c>
      <c r="B29" s="359" t="s">
        <v>3309</v>
      </c>
      <c r="C29" s="1098"/>
      <c r="D29" s="1161"/>
      <c r="E29" s="1098"/>
      <c r="F29" s="1161"/>
      <c r="G29" s="1083"/>
      <c r="H29" s="1276"/>
      <c r="I29" s="1304"/>
      <c r="J29" s="1098"/>
      <c r="K29" s="1161"/>
      <c r="L29" s="1098"/>
      <c r="M29" s="1161"/>
      <c r="N29" s="1271">
        <v>9</v>
      </c>
    </row>
    <row r="30" spans="1:14">
      <c r="A30" s="1271">
        <v>10</v>
      </c>
      <c r="B30" s="359" t="s">
        <v>3310</v>
      </c>
      <c r="C30" s="1098"/>
      <c r="D30" s="1161"/>
      <c r="E30" s="1098"/>
      <c r="F30" s="1161"/>
      <c r="G30" s="1083"/>
      <c r="H30" s="1276"/>
      <c r="I30" s="1304"/>
      <c r="J30" s="1098"/>
      <c r="K30" s="1161"/>
      <c r="L30" s="1098"/>
      <c r="M30" s="1161"/>
      <c r="N30" s="1271">
        <v>10</v>
      </c>
    </row>
    <row r="31" spans="1:14">
      <c r="A31" s="1271">
        <v>11</v>
      </c>
      <c r="B31" s="359" t="s">
        <v>3311</v>
      </c>
      <c r="C31" s="1098"/>
      <c r="D31" s="1161"/>
      <c r="E31" s="1098"/>
      <c r="F31" s="1161"/>
      <c r="G31" s="1083"/>
      <c r="H31" s="1276"/>
      <c r="I31" s="1304"/>
      <c r="J31" s="1098"/>
      <c r="K31" s="1161"/>
      <c r="L31" s="1098"/>
      <c r="M31" s="1161"/>
      <c r="N31" s="1271">
        <v>11</v>
      </c>
    </row>
    <row r="32" spans="1:14">
      <c r="A32" s="1271">
        <v>12</v>
      </c>
      <c r="B32" s="359" t="s">
        <v>996</v>
      </c>
      <c r="C32" s="1098"/>
      <c r="D32" s="1161"/>
      <c r="E32" s="1098"/>
      <c r="F32" s="1161"/>
      <c r="G32" s="1083"/>
      <c r="H32" s="1276"/>
      <c r="I32" s="1304"/>
      <c r="J32" s="1098"/>
      <c r="K32" s="1161"/>
      <c r="L32" s="1098"/>
      <c r="M32" s="1161"/>
      <c r="N32" s="1271">
        <v>12</v>
      </c>
    </row>
    <row r="33" spans="1:14">
      <c r="A33" s="1271">
        <v>13</v>
      </c>
      <c r="B33" s="359" t="s">
        <v>997</v>
      </c>
      <c r="C33" s="1098"/>
      <c r="D33" s="1161"/>
      <c r="E33" s="1098"/>
      <c r="F33" s="1161"/>
      <c r="G33" s="1083"/>
      <c r="H33" s="1276"/>
      <c r="I33" s="1304"/>
      <c r="J33" s="1098"/>
      <c r="K33" s="1161"/>
      <c r="L33" s="1098"/>
      <c r="M33" s="1161"/>
      <c r="N33" s="1271">
        <v>13</v>
      </c>
    </row>
    <row r="34" spans="1:14">
      <c r="A34" s="1265">
        <v>14</v>
      </c>
      <c r="B34" s="359" t="s">
        <v>998</v>
      </c>
      <c r="C34" s="1098"/>
      <c r="D34" s="1161"/>
      <c r="E34" s="1098"/>
      <c r="F34" s="1161"/>
      <c r="G34" s="1083"/>
      <c r="H34" s="1097"/>
      <c r="I34" s="1161"/>
      <c r="J34" s="1098"/>
      <c r="K34" s="1161"/>
      <c r="L34" s="1098"/>
      <c r="M34" s="1161"/>
      <c r="N34" s="1265">
        <v>14</v>
      </c>
    </row>
    <row r="35" spans="1:14">
      <c r="A35" s="1265">
        <v>15</v>
      </c>
      <c r="B35" s="359" t="s">
        <v>251</v>
      </c>
      <c r="C35" s="1098"/>
      <c r="D35" s="1161"/>
      <c r="E35" s="1098"/>
      <c r="F35" s="1161"/>
      <c r="G35" s="1083"/>
      <c r="H35" s="1097"/>
      <c r="I35" s="1161"/>
      <c r="J35" s="1098"/>
      <c r="K35" s="1161"/>
      <c r="L35" s="1098"/>
      <c r="M35" s="1161"/>
      <c r="N35" s="1265">
        <v>15</v>
      </c>
    </row>
    <row r="36" spans="1:14">
      <c r="A36" s="1265">
        <v>16</v>
      </c>
      <c r="B36" s="359" t="s">
        <v>3312</v>
      </c>
      <c r="C36" s="1098"/>
      <c r="D36" s="1161"/>
      <c r="E36" s="1098"/>
      <c r="F36" s="1161"/>
      <c r="G36" s="1083"/>
      <c r="H36" s="1097"/>
      <c r="I36" s="1161"/>
      <c r="J36" s="1098"/>
      <c r="K36" s="1161"/>
      <c r="L36" s="1098"/>
      <c r="M36" s="1161"/>
      <c r="N36" s="1265">
        <v>16</v>
      </c>
    </row>
    <row r="37" spans="1:14">
      <c r="A37" s="1265">
        <v>17</v>
      </c>
      <c r="B37" s="359" t="s">
        <v>3313</v>
      </c>
      <c r="C37" s="1098"/>
      <c r="D37" s="1161"/>
      <c r="E37" s="1098"/>
      <c r="F37" s="1161"/>
      <c r="G37" s="1083"/>
      <c r="H37" s="1097"/>
      <c r="I37" s="1161"/>
      <c r="J37" s="1098"/>
      <c r="K37" s="1161"/>
      <c r="L37" s="1098"/>
      <c r="M37" s="1161"/>
      <c r="N37" s="1265">
        <v>17</v>
      </c>
    </row>
    <row r="38" spans="1:14">
      <c r="A38" s="1265">
        <v>18</v>
      </c>
      <c r="B38" s="359" t="s">
        <v>3314</v>
      </c>
      <c r="C38" s="1098"/>
      <c r="D38" s="1161"/>
      <c r="E38" s="1098"/>
      <c r="F38" s="1161"/>
      <c r="G38" s="1083"/>
      <c r="H38" s="1097"/>
      <c r="I38" s="1161"/>
      <c r="J38" s="1098"/>
      <c r="K38" s="1161"/>
      <c r="L38" s="1098"/>
      <c r="M38" s="1161"/>
      <c r="N38" s="1265">
        <v>18</v>
      </c>
    </row>
    <row r="39" spans="1:14">
      <c r="A39" s="1265">
        <v>19</v>
      </c>
      <c r="B39" s="359" t="s">
        <v>253</v>
      </c>
      <c r="C39" s="1098"/>
      <c r="D39" s="1161"/>
      <c r="E39" s="1098"/>
      <c r="F39" s="1161"/>
      <c r="G39" s="1083"/>
      <c r="H39" s="1097"/>
      <c r="I39" s="1161"/>
      <c r="J39" s="1098"/>
      <c r="K39" s="1161"/>
      <c r="L39" s="1098"/>
      <c r="M39" s="1161"/>
      <c r="N39" s="1265">
        <v>19</v>
      </c>
    </row>
    <row r="40" spans="1:14">
      <c r="A40" s="1265">
        <v>20</v>
      </c>
      <c r="B40" s="359" t="s">
        <v>3315</v>
      </c>
      <c r="C40" s="1098"/>
      <c r="D40" s="1161"/>
      <c r="E40" s="1098"/>
      <c r="F40" s="1161"/>
      <c r="G40" s="1083"/>
      <c r="H40" s="1097"/>
      <c r="I40" s="1161"/>
      <c r="J40" s="1098"/>
      <c r="K40" s="1161"/>
      <c r="L40" s="1098"/>
      <c r="M40" s="1161"/>
      <c r="N40" s="1265">
        <v>20</v>
      </c>
    </row>
    <row r="41" spans="1:14">
      <c r="A41" s="1265">
        <v>21</v>
      </c>
      <c r="B41" s="359" t="s">
        <v>3269</v>
      </c>
      <c r="C41" s="1098"/>
      <c r="D41" s="1161"/>
      <c r="E41" s="1098"/>
      <c r="F41" s="1161"/>
      <c r="G41" s="1083"/>
      <c r="H41" s="1097"/>
      <c r="I41" s="1161"/>
      <c r="J41" s="1098"/>
      <c r="K41" s="1161"/>
      <c r="L41" s="1098"/>
      <c r="M41" s="1161"/>
      <c r="N41" s="1265">
        <v>21</v>
      </c>
    </row>
    <row r="42" spans="1:14">
      <c r="A42" s="1265">
        <v>22</v>
      </c>
      <c r="B42" s="359" t="s">
        <v>3270</v>
      </c>
      <c r="C42" s="1098"/>
      <c r="D42" s="1161"/>
      <c r="E42" s="1098"/>
      <c r="F42" s="1161"/>
      <c r="G42" s="1083"/>
      <c r="H42" s="1097"/>
      <c r="I42" s="1161"/>
      <c r="J42" s="1098"/>
      <c r="K42" s="1161"/>
      <c r="L42" s="1098"/>
      <c r="M42" s="1161"/>
      <c r="N42" s="1265">
        <v>22</v>
      </c>
    </row>
    <row r="43" spans="1:14">
      <c r="A43" s="1265">
        <v>23</v>
      </c>
      <c r="B43" s="359" t="s">
        <v>257</v>
      </c>
      <c r="C43" s="1098"/>
      <c r="D43" s="1161"/>
      <c r="E43" s="1098"/>
      <c r="F43" s="1161"/>
      <c r="G43" s="1083"/>
      <c r="H43" s="1097"/>
      <c r="I43" s="1161"/>
      <c r="J43" s="1098"/>
      <c r="K43" s="1161"/>
      <c r="L43" s="1098"/>
      <c r="M43" s="1161"/>
      <c r="N43" s="1265">
        <v>23</v>
      </c>
    </row>
    <row r="44" spans="1:14">
      <c r="A44" s="1265">
        <v>24</v>
      </c>
      <c r="B44" s="359" t="s">
        <v>258</v>
      </c>
      <c r="C44" s="1098"/>
      <c r="D44" s="1161"/>
      <c r="E44" s="1098"/>
      <c r="F44" s="1161"/>
      <c r="G44" s="1083"/>
      <c r="H44" s="1097"/>
      <c r="I44" s="1161"/>
      <c r="J44" s="1098"/>
      <c r="K44" s="1161"/>
      <c r="L44" s="1098"/>
      <c r="M44" s="1161"/>
      <c r="N44" s="1265">
        <v>24</v>
      </c>
    </row>
    <row r="45" spans="1:14">
      <c r="A45" s="1265">
        <v>25</v>
      </c>
      <c r="B45" s="359" t="s">
        <v>3271</v>
      </c>
      <c r="C45" s="1098"/>
      <c r="D45" s="1161"/>
      <c r="E45" s="1098"/>
      <c r="F45" s="1161"/>
      <c r="G45" s="1083"/>
      <c r="H45" s="1097"/>
      <c r="I45" s="1161"/>
      <c r="J45" s="1098"/>
      <c r="K45" s="1161"/>
      <c r="L45" s="1098"/>
      <c r="M45" s="1161"/>
      <c r="N45" s="1265">
        <v>25</v>
      </c>
    </row>
    <row r="46" spans="1:14">
      <c r="A46" s="1265">
        <v>26</v>
      </c>
      <c r="B46" s="359" t="s">
        <v>260</v>
      </c>
      <c r="C46" s="1098"/>
      <c r="D46" s="1161"/>
      <c r="E46" s="1098"/>
      <c r="F46" s="1161"/>
      <c r="G46" s="1083"/>
      <c r="H46" s="1097"/>
      <c r="I46" s="1161"/>
      <c r="J46" s="1098"/>
      <c r="K46" s="1161"/>
      <c r="L46" s="1098"/>
      <c r="M46" s="1161"/>
      <c r="N46" s="1265">
        <v>26</v>
      </c>
    </row>
    <row r="47" spans="1:14">
      <c r="A47" s="1265">
        <v>27</v>
      </c>
      <c r="B47" s="359" t="s">
        <v>3272</v>
      </c>
      <c r="C47" s="1098"/>
      <c r="D47" s="1161"/>
      <c r="E47" s="1098"/>
      <c r="F47" s="1161"/>
      <c r="G47" s="1083"/>
      <c r="H47" s="1097"/>
      <c r="I47" s="1161"/>
      <c r="J47" s="1098"/>
      <c r="K47" s="1161"/>
      <c r="L47" s="1098"/>
      <c r="M47" s="1161"/>
      <c r="N47" s="1265">
        <v>27</v>
      </c>
    </row>
    <row r="48" spans="1:14">
      <c r="A48" s="1265">
        <v>28</v>
      </c>
      <c r="B48" s="359" t="s">
        <v>262</v>
      </c>
      <c r="C48" s="1098"/>
      <c r="D48" s="1161"/>
      <c r="E48" s="1098"/>
      <c r="F48" s="1161"/>
      <c r="G48" s="1083"/>
      <c r="H48" s="1097"/>
      <c r="I48" s="1161"/>
      <c r="J48" s="1098"/>
      <c r="K48" s="1161"/>
      <c r="L48" s="1098"/>
      <c r="M48" s="1161"/>
      <c r="N48" s="1265">
        <v>28</v>
      </c>
    </row>
    <row r="49" spans="1:14">
      <c r="A49" s="1265">
        <v>29</v>
      </c>
      <c r="B49" s="359" t="s">
        <v>263</v>
      </c>
      <c r="C49" s="1098"/>
      <c r="D49" s="1161"/>
      <c r="E49" s="1098"/>
      <c r="F49" s="1161"/>
      <c r="G49" s="1083"/>
      <c r="H49" s="1097"/>
      <c r="I49" s="1161"/>
      <c r="J49" s="1098"/>
      <c r="K49" s="1161"/>
      <c r="L49" s="1098"/>
      <c r="M49" s="1161"/>
      <c r="N49" s="1265">
        <v>29</v>
      </c>
    </row>
    <row r="50" spans="1:14">
      <c r="A50" s="1265">
        <v>30</v>
      </c>
      <c r="B50" s="359" t="s">
        <v>264</v>
      </c>
      <c r="C50" s="1098"/>
      <c r="D50" s="1161"/>
      <c r="E50" s="1098"/>
      <c r="F50" s="1161"/>
      <c r="G50" s="1083"/>
      <c r="H50" s="1097"/>
      <c r="I50" s="1161"/>
      <c r="J50" s="1098"/>
      <c r="K50" s="1161"/>
      <c r="L50" s="1098"/>
      <c r="M50" s="1161"/>
      <c r="N50" s="1265">
        <v>30</v>
      </c>
    </row>
    <row r="51" spans="1:14">
      <c r="A51" s="1265">
        <v>31</v>
      </c>
      <c r="B51" s="359" t="s">
        <v>265</v>
      </c>
      <c r="C51" s="1098"/>
      <c r="D51" s="1161"/>
      <c r="E51" s="1098"/>
      <c r="F51" s="1161"/>
      <c r="G51" s="1083"/>
      <c r="H51" s="1097"/>
      <c r="I51" s="1161"/>
      <c r="J51" s="1098"/>
      <c r="K51" s="1161"/>
      <c r="L51" s="1098"/>
      <c r="M51" s="1161"/>
      <c r="N51" s="1265">
        <v>31</v>
      </c>
    </row>
    <row r="52" spans="1:14">
      <c r="A52" s="1265">
        <v>32</v>
      </c>
      <c r="B52" s="359" t="s">
        <v>266</v>
      </c>
      <c r="C52" s="1098"/>
      <c r="D52" s="1161"/>
      <c r="E52" s="1098"/>
      <c r="F52" s="1161"/>
      <c r="G52" s="1083"/>
      <c r="H52" s="1097"/>
      <c r="I52" s="1161"/>
      <c r="J52" s="1098"/>
      <c r="K52" s="1161"/>
      <c r="L52" s="1098"/>
      <c r="M52" s="1161"/>
      <c r="N52" s="1265">
        <v>32</v>
      </c>
    </row>
    <row r="53" spans="1:14">
      <c r="A53" s="1265">
        <v>33</v>
      </c>
      <c r="B53" s="359" t="s">
        <v>3273</v>
      </c>
      <c r="C53" s="1098"/>
      <c r="D53" s="1161"/>
      <c r="E53" s="1098"/>
      <c r="F53" s="1161"/>
      <c r="G53" s="1083"/>
      <c r="H53" s="1097"/>
      <c r="I53" s="1161"/>
      <c r="J53" s="1098"/>
      <c r="K53" s="1161"/>
      <c r="L53" s="1098"/>
      <c r="M53" s="1161"/>
      <c r="N53" s="1265">
        <v>33</v>
      </c>
    </row>
    <row r="54" spans="1:14">
      <c r="A54" s="1265">
        <v>34</v>
      </c>
      <c r="B54" s="359" t="s">
        <v>3274</v>
      </c>
      <c r="C54" s="1098"/>
      <c r="D54" s="1161"/>
      <c r="E54" s="1098"/>
      <c r="F54" s="1161"/>
      <c r="G54" s="1083"/>
      <c r="H54" s="1097"/>
      <c r="I54" s="1161"/>
      <c r="J54" s="1098"/>
      <c r="K54" s="1161"/>
      <c r="L54" s="1098"/>
      <c r="M54" s="1161"/>
      <c r="N54" s="1265">
        <v>34</v>
      </c>
    </row>
    <row r="55" spans="1:14">
      <c r="A55" s="1265">
        <v>35</v>
      </c>
      <c r="B55" s="359" t="s">
        <v>3275</v>
      </c>
      <c r="C55" s="1098"/>
      <c r="D55" s="1161"/>
      <c r="E55" s="1098"/>
      <c r="F55" s="1161"/>
      <c r="G55" s="1083"/>
      <c r="H55" s="1097"/>
      <c r="I55" s="1161"/>
      <c r="J55" s="1098"/>
      <c r="K55" s="1161"/>
      <c r="L55" s="1098"/>
      <c r="M55" s="1161"/>
      <c r="N55" s="1265">
        <v>35</v>
      </c>
    </row>
    <row r="56" spans="1:14">
      <c r="A56" s="1265">
        <v>36</v>
      </c>
      <c r="B56" s="359" t="s">
        <v>3276</v>
      </c>
      <c r="C56" s="1098"/>
      <c r="D56" s="1161"/>
      <c r="E56" s="1098"/>
      <c r="F56" s="1161"/>
      <c r="G56" s="1083"/>
      <c r="H56" s="1097"/>
      <c r="I56" s="1161"/>
      <c r="J56" s="1098"/>
      <c r="K56" s="1161"/>
      <c r="L56" s="1098"/>
      <c r="M56" s="1161"/>
      <c r="N56" s="1265">
        <v>36</v>
      </c>
    </row>
    <row r="57" spans="1:14" ht="15.75" thickBot="1">
      <c r="A57" s="1220">
        <v>37</v>
      </c>
      <c r="B57" s="771" t="s">
        <v>3801</v>
      </c>
      <c r="C57" s="1136"/>
      <c r="D57" s="1170"/>
      <c r="E57" s="1136"/>
      <c r="F57" s="1170"/>
      <c r="G57" s="1083"/>
      <c r="H57" s="1169"/>
      <c r="I57" s="1170"/>
      <c r="J57" s="1136"/>
      <c r="K57" s="1170"/>
      <c r="L57" s="1136"/>
      <c r="M57" s="1170"/>
      <c r="N57" s="1220">
        <v>37</v>
      </c>
    </row>
    <row r="59" spans="1:14" ht="15.75">
      <c r="A59" s="115" t="s">
        <v>669</v>
      </c>
      <c r="B59" s="1083"/>
      <c r="C59" s="1083"/>
      <c r="D59" s="1083"/>
      <c r="E59" s="1083"/>
      <c r="F59" s="1083"/>
      <c r="G59" s="1083"/>
      <c r="H59" s="115" t="s">
        <v>3802</v>
      </c>
    </row>
    <row r="60" spans="1:14">
      <c r="A60" s="1084" t="s">
        <v>3803</v>
      </c>
      <c r="B60" s="1084"/>
      <c r="C60" s="1084"/>
      <c r="D60" s="1084"/>
      <c r="E60" s="1084"/>
      <c r="F60" s="1084"/>
      <c r="G60" s="1083"/>
      <c r="H60" s="1084" t="s">
        <v>3804</v>
      </c>
      <c r="I60" s="1084"/>
      <c r="J60" s="1084"/>
      <c r="K60" s="1084"/>
      <c r="L60" s="1084"/>
      <c r="M60" s="1084"/>
      <c r="N60" s="1084"/>
    </row>
  </sheetData>
  <customSheetViews>
    <customSheetView guid="{98C50475-4C04-4614-833E-ABC6EEFF4E8E}" scale="85" colorId="22" showPageBreaks="1" fitToPage="1">
      <pageMargins left="0.25" right="0.25" top="0.25" bottom="0.25" header="0" footer="0"/>
      <printOptions horizontalCentered="1" verticalCentered="1"/>
      <pageSetup scale="77" fitToWidth="2" orientation="portrait" horizontalDpi="300" verticalDpi="300" r:id="rId1"/>
      <headerFooter alignWithMargins="0"/>
    </customSheetView>
    <customSheetView guid="{C6EFCE4C-D5CB-4C1D-A286-0DC52BE770F9}" scale="85" colorId="22" fitToPage="1">
      <pageMargins left="0.25" right="0.25" top="0.25" bottom="0.25" header="0" footer="0"/>
      <printOptions horizontalCentered="1" verticalCentered="1"/>
      <pageSetup scale="76" fitToWidth="2" orientation="portrait" horizontalDpi="300" verticalDpi="300" r:id="rId2"/>
      <headerFooter alignWithMargins="0"/>
    </customSheetView>
    <customSheetView guid="{4BC658A1-0B43-4474-B09F-01138A2D4649}" scale="85" colorId="22" fitToPage="1">
      <pageMargins left="0.25" right="0.25" top="0.25" bottom="0.25" header="0" footer="0"/>
      <printOptions horizontalCentered="1" verticalCentered="1"/>
      <pageSetup scale="76" fitToWidth="2" orientation="portrait" horizontalDpi="300" verticalDpi="300" r:id="rId3"/>
      <headerFooter alignWithMargins="0"/>
    </customSheetView>
    <customSheetView guid="{615B5AE4-EF39-45E8-9166-92037A1A48C3}" scale="85" colorId="22" fitToPage="1">
      <pageMargins left="0.25" right="0.25" top="0.25" bottom="0.25" header="0" footer="0"/>
      <printOptions horizontalCentered="1" verticalCentered="1"/>
      <pageSetup scale="76" fitToWidth="2" orientation="portrait" horizontalDpi="300" verticalDpi="300" r:id="rId4"/>
      <headerFooter alignWithMargins="0"/>
    </customSheetView>
    <customSheetView guid="{5615FF12-3AD0-401B-9520-85684B49B8C2}" scale="85" colorId="22" fitToPage="1">
      <pageMargins left="0.25" right="0.25" top="0.25" bottom="0.25" header="0" footer="0"/>
      <printOptions horizontalCentered="1" verticalCentered="1"/>
      <pageSetup scale="76" fitToWidth="2" orientation="portrait" horizontalDpi="300" verticalDpi="300" r:id="rId5"/>
      <headerFooter alignWithMargins="0"/>
    </customSheetView>
    <customSheetView guid="{770BB473-BE5C-4268-9ADA-B2B104B49C99}" scale="85" colorId="22" showPageBreaks="1" fitToPage="1">
      <pageMargins left="0.25" right="0.25" top="0.25" bottom="0.25" header="0" footer="0"/>
      <printOptions horizontalCentered="1" verticalCentered="1"/>
      <pageSetup scale="10" fitToWidth="2" orientation="portrait" horizontalDpi="300" verticalDpi="300" r:id="rId6"/>
      <headerFooter alignWithMargins="0"/>
    </customSheetView>
    <customSheetView guid="{2DCD765F-7FFB-4119-8ABA-95F832C93250}" scale="85" colorId="22" fitToPage="1">
      <pageMargins left="0.25" right="0.25" top="0.25" bottom="0.25" header="0" footer="0"/>
      <printOptions horizontalCentered="1" verticalCentered="1"/>
      <pageSetup scale="76" fitToWidth="2" orientation="portrait" horizontalDpi="300" verticalDpi="300" r:id="rId7"/>
      <headerFooter alignWithMargins="0"/>
    </customSheetView>
    <customSheetView guid="{9A54DEF0-DEC4-4137-89B1-509D03916E27}" scale="85" colorId="22" fitToPage="1">
      <pageMargins left="0.25" right="0.25" top="0.25" bottom="0.25" header="0" footer="0"/>
      <printOptions horizontalCentered="1" verticalCentered="1"/>
      <pageSetup scale="76" fitToWidth="2" orientation="portrait" horizontalDpi="300" verticalDpi="300" r:id="rId8"/>
      <headerFooter alignWithMargins="0"/>
    </customSheetView>
    <customSheetView guid="{3F1C1F7F-1627-415A-A980-D9471073F5DE}" scale="85" colorId="22" fitToPage="1">
      <pageMargins left="0.25" right="0.25" top="0.25" bottom="0.25" header="0" footer="0"/>
      <printOptions horizontalCentered="1" verticalCentered="1"/>
      <pageSetup scale="76" fitToWidth="2" orientation="portrait" horizontalDpi="300" verticalDpi="300" r:id="rId9"/>
      <headerFooter alignWithMargins="0"/>
    </customSheetView>
    <customSheetView guid="{139C5046-2F46-48F5-A0B9-76AEA7D78668}" scale="85" colorId="22" fitToPage="1">
      <pageMargins left="0.25" right="0.25" top="0.25" bottom="0.25" header="0" footer="0"/>
      <printOptions horizontalCentered="1" verticalCentered="1"/>
      <pageSetup scale="76" fitToWidth="2" orientation="portrait" horizontalDpi="300" verticalDpi="300" r:id="rId10"/>
      <headerFooter alignWithMargins="0"/>
    </customSheetView>
    <customSheetView guid="{B81AA01E-C0DE-4A87-A251-E1F5DB0B073A}" scale="85" colorId="22" fitToPage="1">
      <pageMargins left="0.25" right="0.25" top="0.25" bottom="0.25" header="0" footer="0"/>
      <printOptions horizontalCentered="1" verticalCentered="1"/>
      <pageSetup scale="76" fitToWidth="2" orientation="portrait" horizontalDpi="300" verticalDpi="300" r:id="rId11"/>
      <headerFooter alignWithMargins="0"/>
    </customSheetView>
  </customSheetViews>
  <printOptions horizontalCentered="1" verticalCentered="1"/>
  <pageMargins left="0.25" right="0.25" top="0.25" bottom="0.25" header="0" footer="0"/>
  <pageSetup scale="77" fitToWidth="2" orientation="portrait" horizontalDpi="300" verticalDpi="300" r:id="rId12"/>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view="pageBreakPreview" topLeftCell="A37" colorId="22" zoomScale="60" zoomScaleNormal="85" workbookViewId="0"/>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1085" t="s">
        <v>2036</v>
      </c>
      <c r="B1" s="1086"/>
      <c r="C1" s="1086"/>
      <c r="D1" s="1198"/>
      <c r="E1" s="1195" t="s">
        <v>1529</v>
      </c>
      <c r="F1" s="1230"/>
      <c r="G1" s="1197" t="s">
        <v>2038</v>
      </c>
      <c r="H1" s="1182" t="s">
        <v>2039</v>
      </c>
      <c r="I1" s="1083"/>
      <c r="J1" s="1085" t="s">
        <v>2036</v>
      </c>
      <c r="K1" s="1086"/>
      <c r="L1" s="1195" t="s">
        <v>1529</v>
      </c>
      <c r="M1" s="1091"/>
      <c r="N1" s="1197" t="s">
        <v>2038</v>
      </c>
      <c r="O1" s="1208" t="s">
        <v>2039</v>
      </c>
      <c r="P1" s="1182"/>
    </row>
    <row r="2" spans="1:16">
      <c r="A2" s="72" t="str">
        <f>'Data Sheet'!$C$25</f>
        <v>Central Hudson Gas &amp; Electric</v>
      </c>
      <c r="B2" s="1083"/>
      <c r="C2" s="1083"/>
      <c r="D2" s="1083"/>
      <c r="E2" s="1146" t="s">
        <v>1297</v>
      </c>
      <c r="F2" s="1129"/>
      <c r="G2" s="1210" t="s">
        <v>2041</v>
      </c>
      <c r="H2" s="1147"/>
      <c r="I2" s="1083"/>
      <c r="J2" s="72" t="str">
        <f>'Data Sheet'!$C$25</f>
        <v>Central Hudson Gas &amp; Electric</v>
      </c>
      <c r="K2" s="1083"/>
      <c r="L2" s="1146" t="s">
        <v>1297</v>
      </c>
      <c r="M2" s="1147"/>
      <c r="N2" s="1210" t="s">
        <v>2041</v>
      </c>
      <c r="O2" s="1144"/>
      <c r="P2" s="1145"/>
    </row>
    <row r="3" spans="1:16" ht="15" customHeight="1" thickBot="1">
      <c r="A3" s="1169"/>
      <c r="B3" s="1136"/>
      <c r="C3" s="1136"/>
      <c r="D3" s="1136"/>
      <c r="E3" s="1169" t="s">
        <v>1298</v>
      </c>
      <c r="F3" s="1136"/>
      <c r="G3" s="1314" t="str">
        <f>'Data Sheet'!$C$40</f>
        <v>4/15/2015</v>
      </c>
      <c r="H3" s="1588" t="str">
        <f>'Data Sheet'!$C$38</f>
        <v>12/31/14</v>
      </c>
      <c r="I3" s="1083"/>
      <c r="J3" s="1169"/>
      <c r="K3" s="1136"/>
      <c r="L3" s="1169" t="s">
        <v>1298</v>
      </c>
      <c r="M3" s="1170"/>
      <c r="N3" s="1303" t="str">
        <f>'Data Sheet'!$C$40</f>
        <v>4/15/2015</v>
      </c>
      <c r="O3" s="1119" t="str">
        <f>'Data Sheet'!$C$38</f>
        <v>12/31/14</v>
      </c>
      <c r="P3" s="1214"/>
    </row>
    <row r="4" spans="1:16" ht="15" customHeight="1" thickBot="1">
      <c r="A4" s="705" t="s">
        <v>3805</v>
      </c>
      <c r="B4" s="706"/>
      <c r="C4" s="706"/>
      <c r="D4" s="1203"/>
      <c r="E4" s="1203"/>
      <c r="F4" s="1203"/>
      <c r="G4" s="1205"/>
      <c r="H4" s="1214"/>
      <c r="I4" s="1083"/>
      <c r="J4" s="705" t="s">
        <v>3806</v>
      </c>
      <c r="K4" s="706"/>
      <c r="L4" s="706"/>
      <c r="M4" s="1203"/>
      <c r="N4" s="1203"/>
      <c r="O4" s="1205"/>
      <c r="P4" s="1214"/>
    </row>
    <row r="5" spans="1:16" ht="15.75">
      <c r="A5" s="68"/>
      <c r="B5" s="71"/>
      <c r="C5" s="71"/>
      <c r="D5" s="1084"/>
      <c r="E5" s="1084"/>
      <c r="F5" s="1084"/>
      <c r="G5" s="1208"/>
      <c r="H5" s="1147"/>
      <c r="I5" s="1083"/>
      <c r="J5" s="68"/>
      <c r="K5" s="71"/>
      <c r="L5" s="71"/>
      <c r="M5" s="1084"/>
      <c r="N5" s="1084"/>
      <c r="O5" s="1208"/>
      <c r="P5" s="1147"/>
    </row>
    <row r="6" spans="1:16">
      <c r="A6" s="1146" t="s">
        <v>3807</v>
      </c>
      <c r="B6" s="1083"/>
      <c r="C6" s="1083"/>
      <c r="D6" s="1083"/>
      <c r="E6" s="1083" t="s">
        <v>3808</v>
      </c>
      <c r="F6" s="1083"/>
      <c r="G6" s="1083"/>
      <c r="H6" s="1147"/>
      <c r="I6" s="1083"/>
      <c r="J6" s="1146" t="s">
        <v>3809</v>
      </c>
      <c r="K6" s="1083"/>
      <c r="L6" s="1083"/>
      <c r="M6" s="1083" t="s">
        <v>3810</v>
      </c>
      <c r="N6" s="1083"/>
      <c r="O6" s="1083"/>
      <c r="P6" s="1147"/>
    </row>
    <row r="7" spans="1:16">
      <c r="A7" s="1146" t="s">
        <v>3811</v>
      </c>
      <c r="B7" s="1083"/>
      <c r="C7" s="1083"/>
      <c r="D7" s="1083"/>
      <c r="E7" s="1083" t="s">
        <v>3812</v>
      </c>
      <c r="F7" s="1083"/>
      <c r="G7" s="1083"/>
      <c r="H7" s="1147"/>
      <c r="I7" s="1083"/>
      <c r="J7" s="1146" t="s">
        <v>3813</v>
      </c>
      <c r="K7" s="1083"/>
      <c r="L7" s="1083"/>
      <c r="M7" s="1083" t="s">
        <v>3814</v>
      </c>
      <c r="N7" s="1083"/>
      <c r="O7" s="1083"/>
      <c r="P7" s="1147"/>
    </row>
    <row r="8" spans="1:16">
      <c r="A8" s="1146" t="s">
        <v>3815</v>
      </c>
      <c r="B8" s="1083"/>
      <c r="C8" s="1083"/>
      <c r="D8" s="1083"/>
      <c r="E8" s="1083" t="s">
        <v>3816</v>
      </c>
      <c r="F8" s="1083"/>
      <c r="G8" s="1083"/>
      <c r="H8" s="1147"/>
      <c r="I8" s="1083"/>
      <c r="J8" s="1146" t="s">
        <v>3817</v>
      </c>
      <c r="K8" s="1083"/>
      <c r="L8" s="1083"/>
      <c r="M8" s="1083" t="s">
        <v>3818</v>
      </c>
      <c r="N8" s="1083"/>
      <c r="O8" s="1083"/>
      <c r="P8" s="1147"/>
    </row>
    <row r="9" spans="1:16">
      <c r="A9" s="1146" t="s">
        <v>3819</v>
      </c>
      <c r="B9" s="1083"/>
      <c r="C9" s="1083"/>
      <c r="D9" s="1083"/>
      <c r="E9" s="1083" t="s">
        <v>3820</v>
      </c>
      <c r="F9" s="1083"/>
      <c r="G9" s="1083"/>
      <c r="H9" s="1147"/>
      <c r="I9" s="1083"/>
      <c r="J9" s="1146" t="s">
        <v>3821</v>
      </c>
      <c r="K9" s="1083"/>
      <c r="L9" s="1083"/>
      <c r="M9" s="1083" t="s">
        <v>3822</v>
      </c>
      <c r="N9" s="1083"/>
      <c r="O9" s="1083"/>
      <c r="P9" s="1147"/>
    </row>
    <row r="10" spans="1:16">
      <c r="A10" s="1146"/>
      <c r="B10" s="1083"/>
      <c r="C10" s="1083"/>
      <c r="D10" s="1083"/>
      <c r="E10" s="1083"/>
      <c r="F10" s="1083"/>
      <c r="G10" s="1083"/>
      <c r="H10" s="1147"/>
      <c r="I10" s="1083"/>
      <c r="J10" s="1146" t="s">
        <v>3823</v>
      </c>
      <c r="K10" s="1083"/>
      <c r="L10" s="1083"/>
      <c r="M10" s="1083" t="s">
        <v>3824</v>
      </c>
      <c r="N10" s="1083"/>
      <c r="O10" s="1083"/>
      <c r="P10" s="1147"/>
    </row>
    <row r="11" spans="1:16" ht="15.75" thickBot="1">
      <c r="A11" s="1146"/>
      <c r="B11" s="1083"/>
      <c r="C11" s="1083"/>
      <c r="D11" s="1083"/>
      <c r="E11" s="1083"/>
      <c r="F11" s="1083"/>
      <c r="G11" s="1083"/>
      <c r="H11" s="1147"/>
      <c r="I11" s="1083"/>
      <c r="J11" s="1146"/>
      <c r="K11" s="1083"/>
      <c r="L11" s="1083"/>
      <c r="M11" s="1083"/>
      <c r="N11" s="1083"/>
      <c r="O11" s="1083"/>
      <c r="P11" s="1147"/>
    </row>
    <row r="12" spans="1:16" ht="15.75" thickBot="1">
      <c r="A12" s="1209"/>
      <c r="B12" s="1208"/>
      <c r="C12" s="1182"/>
      <c r="D12" s="1182"/>
      <c r="E12" s="1207" t="s">
        <v>3825</v>
      </c>
      <c r="F12" s="1207" t="s">
        <v>3826</v>
      </c>
      <c r="G12" s="1182" t="s">
        <v>3826</v>
      </c>
      <c r="H12" s="1143"/>
      <c r="I12" s="1083"/>
      <c r="J12" s="1197" t="s">
        <v>3827</v>
      </c>
      <c r="K12" s="1207"/>
      <c r="L12" s="1205" t="s">
        <v>3270</v>
      </c>
      <c r="M12" s="1204"/>
      <c r="N12" s="1207"/>
      <c r="O12" s="1207"/>
      <c r="P12" s="1143"/>
    </row>
    <row r="13" spans="1:16">
      <c r="A13" s="1210"/>
      <c r="B13" s="1200"/>
      <c r="C13" s="1096"/>
      <c r="D13" s="1096" t="s">
        <v>2662</v>
      </c>
      <c r="E13" s="1096" t="s">
        <v>3828</v>
      </c>
      <c r="F13" s="1096" t="s">
        <v>3829</v>
      </c>
      <c r="G13" s="1096" t="s">
        <v>3830</v>
      </c>
      <c r="H13" s="1096"/>
      <c r="I13" s="1083"/>
      <c r="J13" s="1210" t="s">
        <v>1098</v>
      </c>
      <c r="K13" s="1210"/>
      <c r="L13" s="1096"/>
      <c r="M13" s="1096"/>
      <c r="N13" s="1096" t="s">
        <v>3831</v>
      </c>
      <c r="O13" s="1096" t="s">
        <v>3832</v>
      </c>
      <c r="P13" s="1096"/>
    </row>
    <row r="14" spans="1:16">
      <c r="A14" s="1210" t="s">
        <v>1964</v>
      </c>
      <c r="B14" s="1144" t="s">
        <v>3833</v>
      </c>
      <c r="C14" s="1145"/>
      <c r="D14" s="1096" t="s">
        <v>3834</v>
      </c>
      <c r="E14" s="1096" t="s">
        <v>3835</v>
      </c>
      <c r="F14" s="1096" t="s">
        <v>2214</v>
      </c>
      <c r="G14" s="1096" t="s">
        <v>3362</v>
      </c>
      <c r="H14" s="1096" t="s">
        <v>3363</v>
      </c>
      <c r="I14" s="1083"/>
      <c r="J14" s="1210" t="s">
        <v>3364</v>
      </c>
      <c r="K14" s="1210" t="s">
        <v>4099</v>
      </c>
      <c r="L14" s="1096"/>
      <c r="M14" s="1096"/>
      <c r="N14" s="1096" t="s">
        <v>613</v>
      </c>
      <c r="O14" s="1096" t="s">
        <v>3365</v>
      </c>
      <c r="P14" s="1210" t="s">
        <v>1964</v>
      </c>
    </row>
    <row r="15" spans="1:16">
      <c r="A15" s="1210" t="s">
        <v>1967</v>
      </c>
      <c r="B15" s="1144"/>
      <c r="C15" s="1145"/>
      <c r="D15" s="1096" t="s">
        <v>3366</v>
      </c>
      <c r="E15" s="1096" t="s">
        <v>3367</v>
      </c>
      <c r="F15" s="1096" t="s">
        <v>3368</v>
      </c>
      <c r="G15" s="1096" t="s">
        <v>3827</v>
      </c>
      <c r="H15" s="1096"/>
      <c r="I15" s="1083"/>
      <c r="J15" s="1210" t="s">
        <v>3369</v>
      </c>
      <c r="K15" s="1210" t="s">
        <v>3370</v>
      </c>
      <c r="L15" s="1096" t="s">
        <v>2841</v>
      </c>
      <c r="M15" s="1096" t="s">
        <v>4091</v>
      </c>
      <c r="N15" s="1096" t="s">
        <v>2841</v>
      </c>
      <c r="O15" s="1096" t="s">
        <v>3371</v>
      </c>
      <c r="P15" s="1210" t="s">
        <v>1967</v>
      </c>
    </row>
    <row r="16" spans="1:16">
      <c r="A16" s="1210"/>
      <c r="B16" s="1144"/>
      <c r="C16" s="1145"/>
      <c r="D16" s="1096"/>
      <c r="E16" s="1096" t="s">
        <v>3372</v>
      </c>
      <c r="F16" s="1096" t="s">
        <v>3373</v>
      </c>
      <c r="G16" s="1096" t="s">
        <v>3374</v>
      </c>
      <c r="H16" s="1096"/>
      <c r="I16" s="1083"/>
      <c r="J16" s="1210" t="s">
        <v>3375</v>
      </c>
      <c r="K16" s="1210"/>
      <c r="L16" s="1096"/>
      <c r="M16" s="1096"/>
      <c r="N16" s="1096"/>
      <c r="O16" s="1096" t="s">
        <v>3376</v>
      </c>
      <c r="P16" s="1210"/>
    </row>
    <row r="17" spans="1:16" ht="15.75" thickBot="1">
      <c r="A17" s="1212"/>
      <c r="B17" s="1203" t="s">
        <v>3423</v>
      </c>
      <c r="C17" s="1214"/>
      <c r="D17" s="1213" t="s">
        <v>3424</v>
      </c>
      <c r="E17" s="1213" t="s">
        <v>3425</v>
      </c>
      <c r="F17" s="1213" t="s">
        <v>3426</v>
      </c>
      <c r="G17" s="1213" t="s">
        <v>2672</v>
      </c>
      <c r="H17" s="1213" t="s">
        <v>2673</v>
      </c>
      <c r="I17" s="1083"/>
      <c r="J17" s="1212" t="s">
        <v>2674</v>
      </c>
      <c r="K17" s="1213" t="s">
        <v>2675</v>
      </c>
      <c r="L17" s="1213" t="s">
        <v>2676</v>
      </c>
      <c r="M17" s="1213" t="s">
        <v>2677</v>
      </c>
      <c r="N17" s="1213" t="s">
        <v>2678</v>
      </c>
      <c r="O17" s="1213" t="s">
        <v>2679</v>
      </c>
      <c r="P17" s="1212"/>
    </row>
    <row r="18" spans="1:16">
      <c r="A18" s="1201">
        <v>1</v>
      </c>
      <c r="B18" s="1217"/>
      <c r="C18" s="1147"/>
      <c r="D18" s="1147"/>
      <c r="E18" s="1147"/>
      <c r="F18" s="1147"/>
      <c r="G18" s="1219"/>
      <c r="H18" s="1219"/>
      <c r="I18" s="1083"/>
      <c r="J18" s="1293"/>
      <c r="K18" s="1661"/>
      <c r="L18" s="1219"/>
      <c r="M18" s="1219"/>
      <c r="N18" s="1147"/>
      <c r="O18" s="1147"/>
      <c r="P18" s="1201">
        <v>1</v>
      </c>
    </row>
    <row r="19" spans="1:16">
      <c r="A19" s="1201">
        <v>2</v>
      </c>
      <c r="B19" s="1217"/>
      <c r="C19" s="1147"/>
      <c r="D19" s="1147"/>
      <c r="E19" s="1147"/>
      <c r="F19" s="1147"/>
      <c r="G19" s="1219"/>
      <c r="H19" s="1219"/>
      <c r="I19" s="1083"/>
      <c r="J19" s="1293"/>
      <c r="K19" s="1661"/>
      <c r="L19" s="1219"/>
      <c r="M19" s="1219"/>
      <c r="N19" s="1147"/>
      <c r="O19" s="1147"/>
      <c r="P19" s="1201">
        <v>2</v>
      </c>
    </row>
    <row r="20" spans="1:16">
      <c r="A20" s="1201">
        <v>3</v>
      </c>
      <c r="B20" s="1217"/>
      <c r="C20" s="1147"/>
      <c r="D20" s="1147"/>
      <c r="E20" s="1147"/>
      <c r="F20" s="1147"/>
      <c r="G20" s="1219"/>
      <c r="H20" s="1219"/>
      <c r="I20" s="1083"/>
      <c r="J20" s="1293"/>
      <c r="K20" s="1661"/>
      <c r="L20" s="1219"/>
      <c r="M20" s="1219"/>
      <c r="N20" s="1147"/>
      <c r="O20" s="1147"/>
      <c r="P20" s="1201">
        <v>3</v>
      </c>
    </row>
    <row r="21" spans="1:16">
      <c r="A21" s="1201">
        <v>4</v>
      </c>
      <c r="B21" s="1217"/>
      <c r="C21" s="1147"/>
      <c r="D21" s="1147"/>
      <c r="E21" s="1147"/>
      <c r="F21" s="1147"/>
      <c r="G21" s="1219"/>
      <c r="H21" s="1219"/>
      <c r="I21" s="1083"/>
      <c r="J21" s="1293"/>
      <c r="K21" s="1661"/>
      <c r="L21" s="1219"/>
      <c r="M21" s="1219"/>
      <c r="N21" s="1147"/>
      <c r="O21" s="1147"/>
      <c r="P21" s="1201">
        <v>4</v>
      </c>
    </row>
    <row r="22" spans="1:16">
      <c r="A22" s="1201">
        <v>5</v>
      </c>
      <c r="B22" s="1217"/>
      <c r="C22" s="1147"/>
      <c r="D22" s="1147"/>
      <c r="E22" s="1147"/>
      <c r="F22" s="1147"/>
      <c r="G22" s="1219"/>
      <c r="H22" s="1219"/>
      <c r="I22" s="1083"/>
      <c r="J22" s="1293"/>
      <c r="K22" s="1661"/>
      <c r="L22" s="1219"/>
      <c r="M22" s="1219"/>
      <c r="N22" s="1147"/>
      <c r="O22" s="1147"/>
      <c r="P22" s="1201">
        <v>5</v>
      </c>
    </row>
    <row r="23" spans="1:16">
      <c r="A23" s="1201">
        <v>6</v>
      </c>
      <c r="B23" s="1217"/>
      <c r="C23" s="1147"/>
      <c r="D23" s="1147"/>
      <c r="E23" s="1147"/>
      <c r="F23" s="1147"/>
      <c r="G23" s="1219"/>
      <c r="H23" s="1219"/>
      <c r="I23" s="1083"/>
      <c r="J23" s="1293"/>
      <c r="K23" s="1661"/>
      <c r="L23" s="1219"/>
      <c r="M23" s="1219"/>
      <c r="N23" s="1147"/>
      <c r="O23" s="1147"/>
      <c r="P23" s="1201">
        <v>6</v>
      </c>
    </row>
    <row r="24" spans="1:16">
      <c r="A24" s="1201">
        <v>7</v>
      </c>
      <c r="B24" s="1217"/>
      <c r="C24" s="1147"/>
      <c r="D24" s="1147"/>
      <c r="E24" s="1147"/>
      <c r="F24" s="1147"/>
      <c r="G24" s="1219"/>
      <c r="H24" s="1219"/>
      <c r="I24" s="1083"/>
      <c r="J24" s="1293"/>
      <c r="K24" s="1661"/>
      <c r="L24" s="1219"/>
      <c r="M24" s="1219"/>
      <c r="N24" s="1147"/>
      <c r="O24" s="1147"/>
      <c r="P24" s="1201">
        <v>7</v>
      </c>
    </row>
    <row r="25" spans="1:16">
      <c r="A25" s="1201">
        <v>8</v>
      </c>
      <c r="B25" s="1217"/>
      <c r="C25" s="1147"/>
      <c r="D25" s="1147"/>
      <c r="E25" s="1147"/>
      <c r="F25" s="1147"/>
      <c r="G25" s="1219"/>
      <c r="H25" s="1219"/>
      <c r="I25" s="1083"/>
      <c r="J25" s="1293"/>
      <c r="K25" s="1661"/>
      <c r="L25" s="1219"/>
      <c r="M25" s="1219"/>
      <c r="N25" s="1147"/>
      <c r="O25" s="1147"/>
      <c r="P25" s="1201">
        <v>8</v>
      </c>
    </row>
    <row r="26" spans="1:16">
      <c r="A26" s="1201">
        <v>9</v>
      </c>
      <c r="B26" s="1217"/>
      <c r="C26" s="1147"/>
      <c r="D26" s="1147"/>
      <c r="E26" s="1147"/>
      <c r="F26" s="1147"/>
      <c r="G26" s="1219"/>
      <c r="H26" s="1219"/>
      <c r="I26" s="1083"/>
      <c r="J26" s="1293"/>
      <c r="K26" s="1661"/>
      <c r="L26" s="1219"/>
      <c r="M26" s="1219"/>
      <c r="N26" s="1147"/>
      <c r="O26" s="1147"/>
      <c r="P26" s="1201">
        <v>9</v>
      </c>
    </row>
    <row r="27" spans="1:16">
      <c r="A27" s="1201">
        <v>10</v>
      </c>
      <c r="B27" s="1217"/>
      <c r="C27" s="1147"/>
      <c r="D27" s="1147"/>
      <c r="E27" s="1147"/>
      <c r="F27" s="1147"/>
      <c r="G27" s="1219"/>
      <c r="H27" s="1219"/>
      <c r="I27" s="1083"/>
      <c r="J27" s="1293"/>
      <c r="K27" s="1661"/>
      <c r="L27" s="1219"/>
      <c r="M27" s="1219"/>
      <c r="N27" s="1147"/>
      <c r="O27" s="1147"/>
      <c r="P27" s="1201">
        <v>10</v>
      </c>
    </row>
    <row r="28" spans="1:16">
      <c r="A28" s="1201">
        <v>11</v>
      </c>
      <c r="B28" s="1217"/>
      <c r="C28" s="1147"/>
      <c r="D28" s="1147"/>
      <c r="E28" s="1147"/>
      <c r="F28" s="1147"/>
      <c r="G28" s="1219"/>
      <c r="H28" s="1219"/>
      <c r="I28" s="1083"/>
      <c r="J28" s="1293"/>
      <c r="K28" s="1661"/>
      <c r="L28" s="1219"/>
      <c r="M28" s="1219"/>
      <c r="N28" s="1147"/>
      <c r="O28" s="1147"/>
      <c r="P28" s="1201">
        <v>11</v>
      </c>
    </row>
    <row r="29" spans="1:16">
      <c r="A29" s="1201">
        <v>12</v>
      </c>
      <c r="B29" s="1146"/>
      <c r="C29" s="1147"/>
      <c r="D29" s="1147"/>
      <c r="E29" s="1147"/>
      <c r="F29" s="1147"/>
      <c r="G29" s="1219"/>
      <c r="H29" s="1219"/>
      <c r="I29" s="1083"/>
      <c r="J29" s="1293"/>
      <c r="K29" s="1293"/>
      <c r="L29" s="1219"/>
      <c r="M29" s="1219"/>
      <c r="N29" s="1147"/>
      <c r="O29" s="1147"/>
      <c r="P29" s="1201">
        <v>12</v>
      </c>
    </row>
    <row r="30" spans="1:16">
      <c r="A30" s="1201">
        <v>13</v>
      </c>
      <c r="B30" s="1146"/>
      <c r="C30" s="1147"/>
      <c r="D30" s="1147"/>
      <c r="E30" s="1147"/>
      <c r="F30" s="1147"/>
      <c r="G30" s="1219"/>
      <c r="H30" s="1219"/>
      <c r="I30" s="1083"/>
      <c r="J30" s="1293"/>
      <c r="K30" s="1293"/>
      <c r="L30" s="1219"/>
      <c r="M30" s="1219"/>
      <c r="N30" s="1147"/>
      <c r="O30" s="1147"/>
      <c r="P30" s="1201">
        <v>13</v>
      </c>
    </row>
    <row r="31" spans="1:16">
      <c r="A31" s="1201">
        <v>14</v>
      </c>
      <c r="B31" s="1146"/>
      <c r="C31" s="1147"/>
      <c r="D31" s="1147"/>
      <c r="E31" s="1147"/>
      <c r="F31" s="1147"/>
      <c r="G31" s="1219"/>
      <c r="H31" s="1219"/>
      <c r="I31" s="1083"/>
      <c r="J31" s="1293"/>
      <c r="K31" s="1293"/>
      <c r="L31" s="1219"/>
      <c r="M31" s="1219"/>
      <c r="N31" s="1147"/>
      <c r="O31" s="1147"/>
      <c r="P31" s="1201">
        <v>14</v>
      </c>
    </row>
    <row r="32" spans="1:16">
      <c r="A32" s="1201">
        <v>15</v>
      </c>
      <c r="B32" s="1146"/>
      <c r="C32" s="1147"/>
      <c r="D32" s="1147"/>
      <c r="E32" s="1147"/>
      <c r="F32" s="1147"/>
      <c r="G32" s="1219"/>
      <c r="H32" s="1219"/>
      <c r="I32" s="1083"/>
      <c r="J32" s="1293"/>
      <c r="K32" s="1293"/>
      <c r="L32" s="1219"/>
      <c r="M32" s="1219"/>
      <c r="N32" s="1147"/>
      <c r="O32" s="1147"/>
      <c r="P32" s="1201">
        <v>15</v>
      </c>
    </row>
    <row r="33" spans="1:16">
      <c r="A33" s="1201">
        <v>16</v>
      </c>
      <c r="B33" s="1146"/>
      <c r="C33" s="1147"/>
      <c r="D33" s="1147"/>
      <c r="E33" s="1147"/>
      <c r="F33" s="1147"/>
      <c r="G33" s="1219"/>
      <c r="H33" s="1219"/>
      <c r="I33" s="1083"/>
      <c r="J33" s="1293"/>
      <c r="K33" s="1293"/>
      <c r="L33" s="1219"/>
      <c r="M33" s="1219"/>
      <c r="N33" s="1147"/>
      <c r="O33" s="1147"/>
      <c r="P33" s="1201">
        <v>16</v>
      </c>
    </row>
    <row r="34" spans="1:16">
      <c r="A34" s="1201">
        <v>17</v>
      </c>
      <c r="B34" s="1146"/>
      <c r="C34" s="1147"/>
      <c r="D34" s="1147"/>
      <c r="E34" s="1147"/>
      <c r="F34" s="1147"/>
      <c r="G34" s="1219"/>
      <c r="H34" s="1219"/>
      <c r="I34" s="1083"/>
      <c r="J34" s="1293"/>
      <c r="K34" s="1293"/>
      <c r="L34" s="1219"/>
      <c r="M34" s="1219"/>
      <c r="N34" s="1147"/>
      <c r="O34" s="1147"/>
      <c r="P34" s="1201">
        <v>17</v>
      </c>
    </row>
    <row r="35" spans="1:16">
      <c r="A35" s="1201">
        <v>18</v>
      </c>
      <c r="B35" s="1146"/>
      <c r="C35" s="1147"/>
      <c r="D35" s="1147"/>
      <c r="E35" s="1147"/>
      <c r="F35" s="1147"/>
      <c r="G35" s="1219"/>
      <c r="H35" s="1219"/>
      <c r="I35" s="1083"/>
      <c r="J35" s="1293"/>
      <c r="K35" s="1293"/>
      <c r="L35" s="1219"/>
      <c r="M35" s="1219"/>
      <c r="N35" s="1147"/>
      <c r="O35" s="1147"/>
      <c r="P35" s="1201">
        <v>18</v>
      </c>
    </row>
    <row r="36" spans="1:16">
      <c r="A36" s="1201">
        <v>19</v>
      </c>
      <c r="B36" s="1146"/>
      <c r="C36" s="1147"/>
      <c r="D36" s="1147"/>
      <c r="E36" s="1147"/>
      <c r="F36" s="1147"/>
      <c r="G36" s="1219"/>
      <c r="H36" s="1219"/>
      <c r="I36" s="1083"/>
      <c r="J36" s="1293"/>
      <c r="K36" s="1293"/>
      <c r="L36" s="1219"/>
      <c r="M36" s="1219"/>
      <c r="N36" s="1147"/>
      <c r="O36" s="1147"/>
      <c r="P36" s="1201">
        <v>19</v>
      </c>
    </row>
    <row r="37" spans="1:16">
      <c r="A37" s="1201">
        <v>20</v>
      </c>
      <c r="B37" s="1146"/>
      <c r="C37" s="1147"/>
      <c r="D37" s="1147"/>
      <c r="E37" s="1147"/>
      <c r="F37" s="1147"/>
      <c r="G37" s="1219"/>
      <c r="H37" s="1219"/>
      <c r="I37" s="1083"/>
      <c r="J37" s="1293"/>
      <c r="K37" s="1293"/>
      <c r="L37" s="1219"/>
      <c r="M37" s="1219"/>
      <c r="N37" s="1147"/>
      <c r="O37" s="1147"/>
      <c r="P37" s="1201">
        <v>20</v>
      </c>
    </row>
    <row r="38" spans="1:16">
      <c r="A38" s="1201">
        <v>21</v>
      </c>
      <c r="B38" s="1146"/>
      <c r="C38" s="1147"/>
      <c r="D38" s="1147"/>
      <c r="E38" s="1147"/>
      <c r="F38" s="1147"/>
      <c r="G38" s="1219"/>
      <c r="H38" s="1219"/>
      <c r="I38" s="1083"/>
      <c r="J38" s="1293"/>
      <c r="K38" s="1293"/>
      <c r="L38" s="1219"/>
      <c r="M38" s="1219"/>
      <c r="N38" s="1147"/>
      <c r="O38" s="1147"/>
      <c r="P38" s="1201">
        <v>21</v>
      </c>
    </row>
    <row r="39" spans="1:16">
      <c r="A39" s="1201">
        <v>22</v>
      </c>
      <c r="B39" s="1146"/>
      <c r="C39" s="1147"/>
      <c r="D39" s="1147"/>
      <c r="E39" s="1147"/>
      <c r="F39" s="1147"/>
      <c r="G39" s="1219"/>
      <c r="H39" s="1219"/>
      <c r="I39" s="1083"/>
      <c r="J39" s="1293"/>
      <c r="K39" s="1293"/>
      <c r="L39" s="1219"/>
      <c r="M39" s="1219"/>
      <c r="N39" s="1147"/>
      <c r="O39" s="1147"/>
      <c r="P39" s="1201">
        <v>22</v>
      </c>
    </row>
    <row r="40" spans="1:16">
      <c r="A40" s="1201">
        <v>23</v>
      </c>
      <c r="B40" s="1146"/>
      <c r="C40" s="1147"/>
      <c r="D40" s="1147"/>
      <c r="E40" s="1147"/>
      <c r="F40" s="1147"/>
      <c r="G40" s="1219"/>
      <c r="H40" s="1219"/>
      <c r="I40" s="1083"/>
      <c r="J40" s="1293"/>
      <c r="K40" s="1293"/>
      <c r="L40" s="1219"/>
      <c r="M40" s="1219"/>
      <c r="N40" s="1147"/>
      <c r="O40" s="1147"/>
      <c r="P40" s="1201">
        <v>23</v>
      </c>
    </row>
    <row r="41" spans="1:16">
      <c r="A41" s="1201">
        <v>24</v>
      </c>
      <c r="B41" s="1146"/>
      <c r="C41" s="1147"/>
      <c r="D41" s="1147"/>
      <c r="E41" s="1147"/>
      <c r="F41" s="1147"/>
      <c r="G41" s="1219"/>
      <c r="H41" s="1219"/>
      <c r="I41" s="1083"/>
      <c r="J41" s="1293"/>
      <c r="K41" s="1293"/>
      <c r="L41" s="1219"/>
      <c r="M41" s="1219"/>
      <c r="N41" s="1147"/>
      <c r="O41" s="1147"/>
      <c r="P41" s="1201">
        <v>24</v>
      </c>
    </row>
    <row r="42" spans="1:16">
      <c r="A42" s="1201">
        <v>25</v>
      </c>
      <c r="B42" s="1146"/>
      <c r="C42" s="1147"/>
      <c r="D42" s="1147"/>
      <c r="E42" s="1147"/>
      <c r="F42" s="1147"/>
      <c r="G42" s="1219"/>
      <c r="H42" s="1219"/>
      <c r="I42" s="1083"/>
      <c r="J42" s="1293"/>
      <c r="K42" s="1293"/>
      <c r="L42" s="1219"/>
      <c r="M42" s="1219"/>
      <c r="N42" s="1147"/>
      <c r="O42" s="1147"/>
      <c r="P42" s="1201">
        <v>25</v>
      </c>
    </row>
    <row r="43" spans="1:16">
      <c r="A43" s="1201">
        <v>26</v>
      </c>
      <c r="B43" s="1146"/>
      <c r="C43" s="1147"/>
      <c r="D43" s="1147"/>
      <c r="E43" s="1147"/>
      <c r="F43" s="1147"/>
      <c r="G43" s="1219"/>
      <c r="H43" s="1219"/>
      <c r="I43" s="1083"/>
      <c r="J43" s="1293"/>
      <c r="K43" s="1293"/>
      <c r="L43" s="1219"/>
      <c r="M43" s="1219"/>
      <c r="N43" s="1147"/>
      <c r="O43" s="1147"/>
      <c r="P43" s="1201">
        <v>26</v>
      </c>
    </row>
    <row r="44" spans="1:16">
      <c r="A44" s="1201">
        <v>27</v>
      </c>
      <c r="B44" s="1146"/>
      <c r="C44" s="1147"/>
      <c r="D44" s="1147"/>
      <c r="E44" s="1147"/>
      <c r="F44" s="1147"/>
      <c r="G44" s="1219"/>
      <c r="H44" s="1219"/>
      <c r="I44" s="1083"/>
      <c r="J44" s="1293"/>
      <c r="K44" s="1293"/>
      <c r="L44" s="1219"/>
      <c r="M44" s="1219"/>
      <c r="N44" s="1147"/>
      <c r="O44" s="1147"/>
      <c r="P44" s="1201">
        <v>27</v>
      </c>
    </row>
    <row r="45" spans="1:16">
      <c r="A45" s="1201">
        <v>28</v>
      </c>
      <c r="B45" s="1146"/>
      <c r="C45" s="1147"/>
      <c r="D45" s="1147"/>
      <c r="E45" s="1147"/>
      <c r="F45" s="1147"/>
      <c r="G45" s="1219"/>
      <c r="H45" s="1219"/>
      <c r="I45" s="1083"/>
      <c r="J45" s="1293"/>
      <c r="K45" s="1293"/>
      <c r="L45" s="1219"/>
      <c r="M45" s="1219"/>
      <c r="N45" s="1147"/>
      <c r="O45" s="1147"/>
      <c r="P45" s="1201">
        <v>28</v>
      </c>
    </row>
    <row r="46" spans="1:16">
      <c r="A46" s="1201">
        <v>29</v>
      </c>
      <c r="B46" s="1146"/>
      <c r="C46" s="1147"/>
      <c r="D46" s="1147"/>
      <c r="E46" s="1147"/>
      <c r="F46" s="1147"/>
      <c r="G46" s="1219"/>
      <c r="H46" s="1219"/>
      <c r="I46" s="1083"/>
      <c r="J46" s="1293"/>
      <c r="K46" s="1293"/>
      <c r="L46" s="1219"/>
      <c r="M46" s="1219"/>
      <c r="N46" s="1147"/>
      <c r="O46" s="1147"/>
      <c r="P46" s="1201">
        <v>29</v>
      </c>
    </row>
    <row r="47" spans="1:16">
      <c r="A47" s="1201">
        <v>30</v>
      </c>
      <c r="B47" s="1146"/>
      <c r="C47" s="1147"/>
      <c r="D47" s="1147"/>
      <c r="E47" s="1147"/>
      <c r="F47" s="1147"/>
      <c r="G47" s="1219"/>
      <c r="H47" s="1219"/>
      <c r="I47" s="1083"/>
      <c r="J47" s="1293"/>
      <c r="K47" s="1293"/>
      <c r="L47" s="1219"/>
      <c r="M47" s="1219"/>
      <c r="N47" s="1147"/>
      <c r="O47" s="1147"/>
      <c r="P47" s="1201">
        <v>30</v>
      </c>
    </row>
    <row r="48" spans="1:16">
      <c r="A48" s="1201">
        <v>31</v>
      </c>
      <c r="B48" s="1146"/>
      <c r="C48" s="1147"/>
      <c r="D48" s="1147"/>
      <c r="E48" s="1147"/>
      <c r="F48" s="1147"/>
      <c r="G48" s="1219"/>
      <c r="H48" s="1219"/>
      <c r="I48" s="1083"/>
      <c r="J48" s="1293"/>
      <c r="K48" s="1293"/>
      <c r="L48" s="1219"/>
      <c r="M48" s="1219"/>
      <c r="N48" s="1147"/>
      <c r="O48" s="1147"/>
      <c r="P48" s="1201">
        <v>31</v>
      </c>
    </row>
    <row r="49" spans="1:16">
      <c r="A49" s="1201">
        <v>32</v>
      </c>
      <c r="B49" s="1146"/>
      <c r="C49" s="1147"/>
      <c r="D49" s="1147"/>
      <c r="E49" s="1147"/>
      <c r="F49" s="1147"/>
      <c r="G49" s="1219"/>
      <c r="H49" s="1219"/>
      <c r="I49" s="1083"/>
      <c r="J49" s="1293"/>
      <c r="K49" s="1293"/>
      <c r="L49" s="1219"/>
      <c r="M49" s="1219"/>
      <c r="N49" s="1147"/>
      <c r="O49" s="1147"/>
      <c r="P49" s="1201">
        <v>32</v>
      </c>
    </row>
    <row r="50" spans="1:16">
      <c r="A50" s="1201">
        <v>33</v>
      </c>
      <c r="B50" s="1146"/>
      <c r="C50" s="1147"/>
      <c r="D50" s="1147"/>
      <c r="E50" s="1147"/>
      <c r="F50" s="1147"/>
      <c r="G50" s="1219"/>
      <c r="H50" s="1219"/>
      <c r="I50" s="1083"/>
      <c r="J50" s="1293"/>
      <c r="K50" s="1293"/>
      <c r="L50" s="1219"/>
      <c r="M50" s="1219"/>
      <c r="N50" s="1147"/>
      <c r="O50" s="1147"/>
      <c r="P50" s="1201">
        <v>33</v>
      </c>
    </row>
    <row r="51" spans="1:16">
      <c r="A51" s="1201">
        <v>34</v>
      </c>
      <c r="B51" s="1146"/>
      <c r="C51" s="1147"/>
      <c r="D51" s="1147"/>
      <c r="E51" s="1147"/>
      <c r="F51" s="1147"/>
      <c r="G51" s="1219"/>
      <c r="H51" s="1219"/>
      <c r="I51" s="1083"/>
      <c r="J51" s="1293"/>
      <c r="K51" s="1293"/>
      <c r="L51" s="1219"/>
      <c r="M51" s="1219"/>
      <c r="N51" s="1147"/>
      <c r="O51" s="1147"/>
      <c r="P51" s="1201">
        <v>34</v>
      </c>
    </row>
    <row r="52" spans="1:16">
      <c r="A52" s="1201">
        <v>35</v>
      </c>
      <c r="B52" s="1146"/>
      <c r="C52" s="1147"/>
      <c r="D52" s="1147"/>
      <c r="E52" s="1147"/>
      <c r="F52" s="1147"/>
      <c r="G52" s="1219"/>
      <c r="H52" s="1219"/>
      <c r="I52" s="1083"/>
      <c r="J52" s="1293"/>
      <c r="K52" s="1293"/>
      <c r="L52" s="1219"/>
      <c r="M52" s="1219"/>
      <c r="N52" s="1147"/>
      <c r="O52" s="1147"/>
      <c r="P52" s="1201">
        <v>35</v>
      </c>
    </row>
    <row r="53" spans="1:16">
      <c r="A53" s="1201">
        <v>36</v>
      </c>
      <c r="B53" s="1146"/>
      <c r="C53" s="1147"/>
      <c r="D53" s="1147"/>
      <c r="E53" s="1147"/>
      <c r="F53" s="1147"/>
      <c r="G53" s="1219"/>
      <c r="H53" s="1219"/>
      <c r="I53" s="1083"/>
      <c r="J53" s="1293"/>
      <c r="K53" s="1293"/>
      <c r="L53" s="1219"/>
      <c r="M53" s="1219"/>
      <c r="N53" s="1147"/>
      <c r="O53" s="1147"/>
      <c r="P53" s="1201">
        <v>36</v>
      </c>
    </row>
    <row r="54" spans="1:16">
      <c r="A54" s="1201">
        <v>37</v>
      </c>
      <c r="B54" s="1146"/>
      <c r="C54" s="1147"/>
      <c r="D54" s="1147"/>
      <c r="E54" s="1147"/>
      <c r="F54" s="1147"/>
      <c r="G54" s="1219"/>
      <c r="H54" s="1219"/>
      <c r="I54" s="1083"/>
      <c r="J54" s="1293"/>
      <c r="K54" s="1293"/>
      <c r="L54" s="1219"/>
      <c r="M54" s="1219"/>
      <c r="N54" s="1147"/>
      <c r="O54" s="1147"/>
      <c r="P54" s="1201">
        <v>37</v>
      </c>
    </row>
    <row r="55" spans="1:16">
      <c r="A55" s="1201">
        <v>38</v>
      </c>
      <c r="B55" s="1146"/>
      <c r="C55" s="1147"/>
      <c r="D55" s="1147"/>
      <c r="E55" s="1147"/>
      <c r="F55" s="1147"/>
      <c r="G55" s="1219"/>
      <c r="H55" s="1219"/>
      <c r="I55" s="1083"/>
      <c r="J55" s="1293"/>
      <c r="K55" s="1293"/>
      <c r="L55" s="1219"/>
      <c r="M55" s="1219"/>
      <c r="N55" s="1147"/>
      <c r="O55" s="1147"/>
      <c r="P55" s="1201">
        <v>38</v>
      </c>
    </row>
    <row r="56" spans="1:16">
      <c r="A56" s="1201">
        <v>39</v>
      </c>
      <c r="B56" s="1146"/>
      <c r="C56" s="1147"/>
      <c r="D56" s="1147"/>
      <c r="E56" s="1147"/>
      <c r="F56" s="1147"/>
      <c r="G56" s="1219"/>
      <c r="H56" s="1219"/>
      <c r="I56" s="1083"/>
      <c r="J56" s="1293"/>
      <c r="K56" s="1293"/>
      <c r="L56" s="1219"/>
      <c r="M56" s="1219"/>
      <c r="N56" s="1147"/>
      <c r="O56" s="1147"/>
      <c r="P56" s="1201">
        <v>39</v>
      </c>
    </row>
    <row r="57" spans="1:16">
      <c r="A57" s="1201">
        <v>40</v>
      </c>
      <c r="B57" s="1146"/>
      <c r="C57" s="1147"/>
      <c r="D57" s="1147"/>
      <c r="E57" s="1147"/>
      <c r="F57" s="1147"/>
      <c r="G57" s="1219"/>
      <c r="H57" s="1219"/>
      <c r="I57" s="1083"/>
      <c r="J57" s="1293"/>
      <c r="K57" s="1293"/>
      <c r="L57" s="1219"/>
      <c r="M57" s="1219"/>
      <c r="N57" s="1147"/>
      <c r="O57" s="1147"/>
      <c r="P57" s="1201">
        <v>40</v>
      </c>
    </row>
    <row r="58" spans="1:16">
      <c r="A58" s="1201">
        <v>41</v>
      </c>
      <c r="B58" s="1146"/>
      <c r="C58" s="1147"/>
      <c r="D58" s="1147"/>
      <c r="E58" s="1147"/>
      <c r="F58" s="1147"/>
      <c r="G58" s="1219"/>
      <c r="H58" s="1219"/>
      <c r="I58" s="1083"/>
      <c r="J58" s="1293"/>
      <c r="K58" s="1293"/>
      <c r="L58" s="1219"/>
      <c r="M58" s="1219"/>
      <c r="N58" s="1147"/>
      <c r="O58" s="1147"/>
      <c r="P58" s="1201">
        <v>41</v>
      </c>
    </row>
    <row r="59" spans="1:16">
      <c r="A59" s="1201">
        <v>42</v>
      </c>
      <c r="B59" s="1146"/>
      <c r="C59" s="1147"/>
      <c r="D59" s="1147"/>
      <c r="E59" s="1147"/>
      <c r="F59" s="1147"/>
      <c r="G59" s="1219"/>
      <c r="H59" s="1219"/>
      <c r="I59" s="1083"/>
      <c r="J59" s="1293"/>
      <c r="K59" s="1293"/>
      <c r="L59" s="1219"/>
      <c r="M59" s="1219"/>
      <c r="N59" s="1147"/>
      <c r="O59" s="1147"/>
      <c r="P59" s="1201">
        <v>42</v>
      </c>
    </row>
    <row r="60" spans="1:16">
      <c r="A60" s="1201">
        <v>43</v>
      </c>
      <c r="B60" s="1146"/>
      <c r="C60" s="1147"/>
      <c r="D60" s="1147"/>
      <c r="E60" s="1147"/>
      <c r="F60" s="1147"/>
      <c r="G60" s="1219"/>
      <c r="H60" s="1219"/>
      <c r="I60" s="1083"/>
      <c r="J60" s="1293"/>
      <c r="K60" s="1293"/>
      <c r="L60" s="1219"/>
      <c r="M60" s="1219"/>
      <c r="N60" s="1147"/>
      <c r="O60" s="1147"/>
      <c r="P60" s="1201">
        <v>43</v>
      </c>
    </row>
    <row r="61" spans="1:16">
      <c r="A61" s="1201">
        <v>44</v>
      </c>
      <c r="B61" s="1146"/>
      <c r="C61" s="1147"/>
      <c r="D61" s="1147"/>
      <c r="E61" s="1147"/>
      <c r="F61" s="1147"/>
      <c r="G61" s="1219"/>
      <c r="H61" s="1219"/>
      <c r="I61" s="1083"/>
      <c r="J61" s="1293"/>
      <c r="K61" s="1293"/>
      <c r="L61" s="1219"/>
      <c r="M61" s="1219"/>
      <c r="N61" s="1147"/>
      <c r="O61" s="1147"/>
      <c r="P61" s="1201">
        <v>44</v>
      </c>
    </row>
    <row r="62" spans="1:16">
      <c r="A62" s="1201">
        <v>45</v>
      </c>
      <c r="B62" s="1146"/>
      <c r="C62" s="1147"/>
      <c r="D62" s="1147"/>
      <c r="E62" s="1147"/>
      <c r="F62" s="1147"/>
      <c r="G62" s="1219"/>
      <c r="H62" s="1219"/>
      <c r="I62" s="1083"/>
      <c r="J62" s="1293"/>
      <c r="K62" s="1293"/>
      <c r="L62" s="1219"/>
      <c r="M62" s="1219"/>
      <c r="N62" s="1147"/>
      <c r="O62" s="1147"/>
      <c r="P62" s="1201">
        <v>45</v>
      </c>
    </row>
    <row r="63" spans="1:16" ht="15.75" thickBot="1">
      <c r="A63" s="1220">
        <v>46</v>
      </c>
      <c r="B63" s="1169"/>
      <c r="C63" s="1213"/>
      <c r="D63" s="1170"/>
      <c r="E63" s="1170"/>
      <c r="F63" s="1170"/>
      <c r="G63" s="1300"/>
      <c r="H63" s="1300"/>
      <c r="I63" s="1083"/>
      <c r="J63" s="1301"/>
      <c r="K63" s="1301"/>
      <c r="L63" s="1662"/>
      <c r="M63" s="1300"/>
      <c r="N63" s="1170"/>
      <c r="O63" s="1170"/>
      <c r="P63" s="1220">
        <v>46</v>
      </c>
    </row>
    <row r="64" spans="1:16">
      <c r="A64" s="1312"/>
      <c r="B64" s="1312"/>
      <c r="C64" s="1316"/>
      <c r="D64" s="1312"/>
      <c r="E64" s="1312"/>
      <c r="F64" s="1312"/>
      <c r="G64" s="1312"/>
      <c r="H64" s="1312"/>
      <c r="I64" s="1083"/>
      <c r="J64" s="1312"/>
      <c r="K64" s="1312"/>
      <c r="L64" s="1316"/>
      <c r="M64" s="1312"/>
      <c r="N64" s="1312"/>
      <c r="O64" s="1312"/>
      <c r="P64" s="1312"/>
    </row>
    <row r="65" spans="1:16" ht="15.75">
      <c r="A65" s="115" t="s">
        <v>4342</v>
      </c>
      <c r="B65" s="1083"/>
      <c r="C65" s="1083"/>
      <c r="D65" s="1083"/>
      <c r="E65" s="1083"/>
      <c r="F65" s="1083"/>
      <c r="G65" s="1083"/>
      <c r="H65" s="1083"/>
      <c r="I65" s="1083"/>
      <c r="J65" s="115" t="s">
        <v>4342</v>
      </c>
      <c r="K65" s="1083"/>
      <c r="L65" s="1083"/>
      <c r="M65" s="1083"/>
      <c r="N65" s="1083"/>
      <c r="O65" s="1083"/>
      <c r="P65" s="1141" t="s">
        <v>3377</v>
      </c>
    </row>
    <row r="66" spans="1:16">
      <c r="A66" s="1084" t="s">
        <v>3378</v>
      </c>
      <c r="B66" s="1084"/>
      <c r="C66" s="1084"/>
      <c r="D66" s="1084"/>
      <c r="E66" s="1084"/>
      <c r="F66" s="1084"/>
      <c r="G66" s="1084"/>
      <c r="H66" s="1084"/>
      <c r="I66" s="1083"/>
      <c r="J66" s="1084" t="s">
        <v>3379</v>
      </c>
      <c r="K66" s="1084"/>
      <c r="L66" s="1084"/>
      <c r="M66" s="1084"/>
      <c r="N66" s="1084"/>
      <c r="O66" s="1084"/>
      <c r="P66" s="1084"/>
    </row>
    <row r="68" spans="1:16" ht="15.75">
      <c r="A68" s="71" t="s">
        <v>506</v>
      </c>
      <c r="B68" s="1084"/>
      <c r="C68" s="1084"/>
      <c r="D68" s="1084"/>
      <c r="E68" s="1084"/>
      <c r="F68" s="1084"/>
      <c r="G68" s="1084"/>
      <c r="H68" s="1084"/>
    </row>
    <row r="70" spans="1:16" ht="16.5" thickBot="1">
      <c r="A70" s="1152" t="str">
        <f>'Data Sheet'!$C$25</f>
        <v>Central Hudson Gas &amp; Electric</v>
      </c>
      <c r="B70" s="1083"/>
      <c r="C70" s="1083"/>
      <c r="D70" s="1313"/>
      <c r="E70" s="1313"/>
      <c r="F70" s="1129"/>
      <c r="G70" s="1223" t="str">
        <f>'Data Sheet'!$C$40</f>
        <v>4/15/2015</v>
      </c>
      <c r="H70" s="1083" t="str">
        <f>'Data Sheet'!$C$38</f>
        <v>12/31/14</v>
      </c>
      <c r="I70" s="1083"/>
      <c r="J70" s="1152" t="str">
        <f>'Data Sheet'!$C$25</f>
        <v>Central Hudson Gas &amp; Electric</v>
      </c>
      <c r="K70" s="1083"/>
      <c r="L70" s="1313"/>
      <c r="M70" s="1313"/>
      <c r="N70" s="1223" t="str">
        <f>'Data Sheet'!$C$40</f>
        <v>4/15/2015</v>
      </c>
      <c r="O70" s="1083" t="str">
        <f>'Data Sheet'!$C$38</f>
        <v>12/31/14</v>
      </c>
      <c r="P70" s="1084"/>
    </row>
    <row r="71" spans="1:16">
      <c r="A71" s="1085"/>
      <c r="B71" s="1086"/>
      <c r="C71" s="1086"/>
      <c r="D71" s="1086"/>
      <c r="E71" s="1086"/>
      <c r="F71" s="1086"/>
      <c r="G71" s="1086"/>
      <c r="H71" s="1143"/>
      <c r="I71" s="1083"/>
      <c r="J71" s="1085"/>
      <c r="K71" s="1086"/>
      <c r="L71" s="1086"/>
      <c r="M71" s="1086"/>
      <c r="N71" s="1086"/>
      <c r="O71" s="1086"/>
      <c r="P71" s="1182"/>
    </row>
    <row r="72" spans="1:16" ht="15.75">
      <c r="A72" s="68" t="s">
        <v>3805</v>
      </c>
      <c r="B72" s="71"/>
      <c r="C72" s="71"/>
      <c r="D72" s="1084"/>
      <c r="E72" s="1084"/>
      <c r="F72" s="1084"/>
      <c r="G72" s="1084"/>
      <c r="H72" s="1145"/>
      <c r="I72" s="1083"/>
      <c r="J72" s="68" t="s">
        <v>3806</v>
      </c>
      <c r="K72" s="71"/>
      <c r="L72" s="71"/>
      <c r="M72" s="1084"/>
      <c r="N72" s="1084"/>
      <c r="O72" s="1084"/>
      <c r="P72" s="1145"/>
    </row>
    <row r="73" spans="1:16" ht="16.5" thickBot="1">
      <c r="A73" s="705"/>
      <c r="B73" s="706"/>
      <c r="C73" s="706"/>
      <c r="D73" s="1203"/>
      <c r="E73" s="1203"/>
      <c r="F73" s="1203"/>
      <c r="G73" s="1203"/>
      <c r="H73" s="1170"/>
      <c r="I73" s="1083"/>
      <c r="J73" s="705"/>
      <c r="K73" s="706"/>
      <c r="L73" s="706"/>
      <c r="M73" s="1203"/>
      <c r="N73" s="1203"/>
      <c r="O73" s="1203"/>
      <c r="P73" s="1170"/>
    </row>
    <row r="74" spans="1:16">
      <c r="A74" s="1146" t="s">
        <v>3807</v>
      </c>
      <c r="B74" s="1083"/>
      <c r="C74" s="1083"/>
      <c r="D74" s="1083"/>
      <c r="E74" s="1083" t="s">
        <v>3808</v>
      </c>
      <c r="F74" s="1083"/>
      <c r="G74" s="1083"/>
      <c r="H74" s="1147"/>
      <c r="I74" s="1083"/>
      <c r="J74" s="1146" t="s">
        <v>3809</v>
      </c>
      <c r="K74" s="1083"/>
      <c r="L74" s="1083"/>
      <c r="M74" s="1083" t="s">
        <v>3810</v>
      </c>
      <c r="N74" s="1083"/>
      <c r="O74" s="1083"/>
      <c r="P74" s="1147"/>
    </row>
    <row r="75" spans="1:16">
      <c r="A75" s="1146" t="s">
        <v>3811</v>
      </c>
      <c r="B75" s="1083"/>
      <c r="C75" s="1083"/>
      <c r="D75" s="1083"/>
      <c r="E75" s="1083" t="s">
        <v>3812</v>
      </c>
      <c r="F75" s="1083"/>
      <c r="G75" s="1083"/>
      <c r="H75" s="1147"/>
      <c r="I75" s="1083"/>
      <c r="J75" s="1146" t="s">
        <v>3813</v>
      </c>
      <c r="K75" s="1083"/>
      <c r="L75" s="1083"/>
      <c r="M75" s="1083" t="s">
        <v>3814</v>
      </c>
      <c r="N75" s="1083"/>
      <c r="O75" s="1083"/>
      <c r="P75" s="1147"/>
    </row>
    <row r="76" spans="1:16">
      <c r="A76" s="1146" t="s">
        <v>3815</v>
      </c>
      <c r="B76" s="1083"/>
      <c r="C76" s="1083"/>
      <c r="D76" s="1083"/>
      <c r="E76" s="1083" t="s">
        <v>3816</v>
      </c>
      <c r="F76" s="1083"/>
      <c r="G76" s="1083"/>
      <c r="H76" s="1147"/>
      <c r="I76" s="1083"/>
      <c r="J76" s="1146" t="s">
        <v>3817</v>
      </c>
      <c r="K76" s="1083"/>
      <c r="L76" s="1083"/>
      <c r="M76" s="1083" t="s">
        <v>3818</v>
      </c>
      <c r="N76" s="1083"/>
      <c r="O76" s="1083"/>
      <c r="P76" s="1147"/>
    </row>
    <row r="77" spans="1:16">
      <c r="A77" s="1146" t="s">
        <v>3819</v>
      </c>
      <c r="B77" s="1083"/>
      <c r="C77" s="1083"/>
      <c r="D77" s="1083"/>
      <c r="E77" s="1083" t="s">
        <v>3820</v>
      </c>
      <c r="F77" s="1083"/>
      <c r="G77" s="1083"/>
      <c r="H77" s="1147"/>
      <c r="I77" s="1083"/>
      <c r="J77" s="1146" t="s">
        <v>3821</v>
      </c>
      <c r="K77" s="1083"/>
      <c r="L77" s="1083"/>
      <c r="M77" s="1083" t="s">
        <v>3822</v>
      </c>
      <c r="N77" s="1083"/>
      <c r="O77" s="1083"/>
      <c r="P77" s="1147"/>
    </row>
    <row r="78" spans="1:16">
      <c r="A78" s="1146"/>
      <c r="B78" s="1083"/>
      <c r="C78" s="1083"/>
      <c r="D78" s="1083"/>
      <c r="E78" s="1083"/>
      <c r="F78" s="1083"/>
      <c r="G78" s="1083"/>
      <c r="H78" s="1147"/>
      <c r="I78" s="1083"/>
      <c r="J78" s="1146" t="s">
        <v>3823</v>
      </c>
      <c r="K78" s="1083"/>
      <c r="L78" s="1083"/>
      <c r="M78" s="1083" t="s">
        <v>3824</v>
      </c>
      <c r="N78" s="1083"/>
      <c r="O78" s="1083"/>
      <c r="P78" s="1147"/>
    </row>
    <row r="79" spans="1:16" ht="15.75" thickBot="1">
      <c r="A79" s="1146"/>
      <c r="B79" s="1083"/>
      <c r="C79" s="1083"/>
      <c r="D79" s="1083"/>
      <c r="E79" s="1083"/>
      <c r="F79" s="1083"/>
      <c r="G79" s="1083"/>
      <c r="H79" s="1147"/>
      <c r="I79" s="1083"/>
      <c r="J79" s="1146"/>
      <c r="K79" s="1083"/>
      <c r="L79" s="1083"/>
      <c r="M79" s="1083"/>
      <c r="N79" s="1083"/>
      <c r="O79" s="1083"/>
      <c r="P79" s="1147"/>
    </row>
    <row r="80" spans="1:16" ht="15.75" thickBot="1">
      <c r="A80" s="1209"/>
      <c r="B80" s="1208"/>
      <c r="C80" s="1182"/>
      <c r="D80" s="1182"/>
      <c r="E80" s="1207" t="s">
        <v>3825</v>
      </c>
      <c r="F80" s="1207" t="s">
        <v>3826</v>
      </c>
      <c r="G80" s="1182" t="s">
        <v>3826</v>
      </c>
      <c r="H80" s="1143"/>
      <c r="I80" s="1083"/>
      <c r="J80" s="1197" t="s">
        <v>3827</v>
      </c>
      <c r="K80" s="1207"/>
      <c r="L80" s="1205" t="s">
        <v>3270</v>
      </c>
      <c r="M80" s="1204"/>
      <c r="N80" s="1207"/>
      <c r="O80" s="1207"/>
      <c r="P80" s="1143"/>
    </row>
    <row r="81" spans="1:16">
      <c r="A81" s="1210"/>
      <c r="B81" s="1200"/>
      <c r="C81" s="1096"/>
      <c r="D81" s="1096" t="s">
        <v>2662</v>
      </c>
      <c r="E81" s="1096" t="s">
        <v>3828</v>
      </c>
      <c r="F81" s="1096" t="s">
        <v>3829</v>
      </c>
      <c r="G81" s="1096" t="s">
        <v>3830</v>
      </c>
      <c r="H81" s="1096"/>
      <c r="I81" s="1083"/>
      <c r="J81" s="1210" t="s">
        <v>1098</v>
      </c>
      <c r="K81" s="1210"/>
      <c r="L81" s="1096"/>
      <c r="M81" s="1096"/>
      <c r="N81" s="1096" t="s">
        <v>3831</v>
      </c>
      <c r="O81" s="1096" t="s">
        <v>3832</v>
      </c>
      <c r="P81" s="1096"/>
    </row>
    <row r="82" spans="1:16">
      <c r="A82" s="1210" t="s">
        <v>1964</v>
      </c>
      <c r="B82" s="1144" t="s">
        <v>3833</v>
      </c>
      <c r="C82" s="1145"/>
      <c r="D82" s="1096" t="s">
        <v>3834</v>
      </c>
      <c r="E82" s="1096" t="s">
        <v>3835</v>
      </c>
      <c r="F82" s="1096" t="s">
        <v>2214</v>
      </c>
      <c r="G82" s="1096" t="s">
        <v>3362</v>
      </c>
      <c r="H82" s="1096" t="s">
        <v>3363</v>
      </c>
      <c r="I82" s="1083"/>
      <c r="J82" s="1210" t="s">
        <v>3364</v>
      </c>
      <c r="K82" s="1210" t="s">
        <v>4099</v>
      </c>
      <c r="L82" s="1096"/>
      <c r="M82" s="1096"/>
      <c r="N82" s="1096" t="s">
        <v>613</v>
      </c>
      <c r="O82" s="1096" t="s">
        <v>3365</v>
      </c>
      <c r="P82" s="1210" t="s">
        <v>1964</v>
      </c>
    </row>
    <row r="83" spans="1:16">
      <c r="A83" s="1210" t="s">
        <v>1967</v>
      </c>
      <c r="B83" s="1144"/>
      <c r="C83" s="1145"/>
      <c r="D83" s="1096" t="s">
        <v>3366</v>
      </c>
      <c r="E83" s="1096" t="s">
        <v>3367</v>
      </c>
      <c r="F83" s="1096" t="s">
        <v>3368</v>
      </c>
      <c r="G83" s="1096" t="s">
        <v>3827</v>
      </c>
      <c r="H83" s="1096"/>
      <c r="I83" s="1083"/>
      <c r="J83" s="1210" t="s">
        <v>3369</v>
      </c>
      <c r="K83" s="1210" t="s">
        <v>3370</v>
      </c>
      <c r="L83" s="1096" t="s">
        <v>2841</v>
      </c>
      <c r="M83" s="1096" t="s">
        <v>4091</v>
      </c>
      <c r="N83" s="1096" t="s">
        <v>2841</v>
      </c>
      <c r="O83" s="1096" t="s">
        <v>3371</v>
      </c>
      <c r="P83" s="1210" t="s">
        <v>1967</v>
      </c>
    </row>
    <row r="84" spans="1:16">
      <c r="A84" s="1210"/>
      <c r="B84" s="1144"/>
      <c r="C84" s="1145"/>
      <c r="D84" s="1096"/>
      <c r="E84" s="1096" t="s">
        <v>3372</v>
      </c>
      <c r="F84" s="1096" t="s">
        <v>3373</v>
      </c>
      <c r="G84" s="1096" t="s">
        <v>3374</v>
      </c>
      <c r="H84" s="1096"/>
      <c r="I84" s="1083"/>
      <c r="J84" s="1210" t="s">
        <v>3375</v>
      </c>
      <c r="K84" s="1210"/>
      <c r="L84" s="1096"/>
      <c r="M84" s="1096"/>
      <c r="N84" s="1096"/>
      <c r="O84" s="1096" t="s">
        <v>3376</v>
      </c>
      <c r="P84" s="1210"/>
    </row>
    <row r="85" spans="1:16" ht="15.75" thickBot="1">
      <c r="A85" s="1212"/>
      <c r="B85" s="1203" t="s">
        <v>3423</v>
      </c>
      <c r="C85" s="1214"/>
      <c r="D85" s="1213" t="s">
        <v>3424</v>
      </c>
      <c r="E85" s="1213" t="s">
        <v>3425</v>
      </c>
      <c r="F85" s="1213" t="s">
        <v>3426</v>
      </c>
      <c r="G85" s="1213" t="s">
        <v>2672</v>
      </c>
      <c r="H85" s="1213" t="s">
        <v>2673</v>
      </c>
      <c r="I85" s="1083"/>
      <c r="J85" s="1212" t="s">
        <v>2674</v>
      </c>
      <c r="K85" s="1213" t="s">
        <v>2675</v>
      </c>
      <c r="L85" s="1213" t="s">
        <v>2676</v>
      </c>
      <c r="M85" s="1213" t="s">
        <v>2677</v>
      </c>
      <c r="N85" s="1213" t="s">
        <v>2678</v>
      </c>
      <c r="O85" s="1213" t="s">
        <v>2679</v>
      </c>
      <c r="P85" s="1212"/>
    </row>
    <row r="86" spans="1:16">
      <c r="A86" s="1201">
        <v>1</v>
      </c>
      <c r="B86" s="1217"/>
      <c r="C86" s="1147"/>
      <c r="D86" s="1147"/>
      <c r="E86" s="1147"/>
      <c r="F86" s="1147"/>
      <c r="G86" s="1219"/>
      <c r="H86" s="1219"/>
      <c r="I86" s="1083"/>
      <c r="J86" s="1293"/>
      <c r="K86" s="1661"/>
      <c r="L86" s="1219"/>
      <c r="M86" s="1219"/>
      <c r="N86" s="1147"/>
      <c r="O86" s="1147"/>
      <c r="P86" s="1201">
        <v>1</v>
      </c>
    </row>
    <row r="87" spans="1:16">
      <c r="A87" s="1201">
        <v>2</v>
      </c>
      <c r="B87" s="1217"/>
      <c r="C87" s="1147"/>
      <c r="D87" s="1147"/>
      <c r="E87" s="1147"/>
      <c r="F87" s="1147"/>
      <c r="G87" s="1219"/>
      <c r="H87" s="1219"/>
      <c r="I87" s="1083"/>
      <c r="J87" s="1293"/>
      <c r="K87" s="1661"/>
      <c r="L87" s="1219"/>
      <c r="M87" s="1219"/>
      <c r="N87" s="1147"/>
      <c r="O87" s="1147"/>
      <c r="P87" s="1201">
        <v>2</v>
      </c>
    </row>
    <row r="88" spans="1:16">
      <c r="A88" s="1201">
        <v>3</v>
      </c>
      <c r="B88" s="1217"/>
      <c r="C88" s="1147"/>
      <c r="D88" s="1147"/>
      <c r="E88" s="1147"/>
      <c r="F88" s="1147"/>
      <c r="G88" s="1219"/>
      <c r="H88" s="1219"/>
      <c r="I88" s="1083"/>
      <c r="J88" s="1293"/>
      <c r="K88" s="1661"/>
      <c r="L88" s="1219"/>
      <c r="M88" s="1219"/>
      <c r="N88" s="1147"/>
      <c r="O88" s="1147"/>
      <c r="P88" s="1201">
        <v>3</v>
      </c>
    </row>
    <row r="89" spans="1:16">
      <c r="A89" s="1201">
        <v>4</v>
      </c>
      <c r="B89" s="1217"/>
      <c r="C89" s="1147"/>
      <c r="D89" s="1147"/>
      <c r="E89" s="1147"/>
      <c r="F89" s="1147"/>
      <c r="G89" s="1219"/>
      <c r="H89" s="1219"/>
      <c r="I89" s="1083"/>
      <c r="J89" s="1293"/>
      <c r="K89" s="1661"/>
      <c r="L89" s="1219"/>
      <c r="M89" s="1219"/>
      <c r="N89" s="1147"/>
      <c r="O89" s="1147"/>
      <c r="P89" s="1201">
        <v>4</v>
      </c>
    </row>
    <row r="90" spans="1:16">
      <c r="A90" s="1201">
        <v>5</v>
      </c>
      <c r="B90" s="1217"/>
      <c r="C90" s="1147"/>
      <c r="D90" s="1147"/>
      <c r="E90" s="1147"/>
      <c r="F90" s="1147"/>
      <c r="G90" s="1219"/>
      <c r="H90" s="1219"/>
      <c r="I90" s="1083"/>
      <c r="J90" s="1293"/>
      <c r="K90" s="1661"/>
      <c r="L90" s="1219"/>
      <c r="M90" s="1219"/>
      <c r="N90" s="1147"/>
      <c r="O90" s="1147"/>
      <c r="P90" s="1201">
        <v>5</v>
      </c>
    </row>
    <row r="91" spans="1:16">
      <c r="A91" s="1201">
        <v>6</v>
      </c>
      <c r="B91" s="1217"/>
      <c r="C91" s="1147"/>
      <c r="D91" s="1147"/>
      <c r="E91" s="1147"/>
      <c r="F91" s="1147"/>
      <c r="G91" s="1219"/>
      <c r="H91" s="1219"/>
      <c r="I91" s="1083"/>
      <c r="J91" s="1293"/>
      <c r="K91" s="1661"/>
      <c r="L91" s="1219"/>
      <c r="M91" s="1219"/>
      <c r="N91" s="1147"/>
      <c r="O91" s="1147"/>
      <c r="P91" s="1201">
        <v>6</v>
      </c>
    </row>
    <row r="92" spans="1:16">
      <c r="A92" s="1201">
        <v>7</v>
      </c>
      <c r="B92" s="1217"/>
      <c r="C92" s="1147"/>
      <c r="D92" s="1147"/>
      <c r="E92" s="1147"/>
      <c r="F92" s="1147"/>
      <c r="G92" s="1219"/>
      <c r="H92" s="1219"/>
      <c r="I92" s="1083"/>
      <c r="J92" s="1293"/>
      <c r="K92" s="1661"/>
      <c r="L92" s="1219"/>
      <c r="M92" s="1219"/>
      <c r="N92" s="1147"/>
      <c r="O92" s="1147"/>
      <c r="P92" s="1201">
        <v>7</v>
      </c>
    </row>
    <row r="93" spans="1:16">
      <c r="A93" s="1201">
        <v>8</v>
      </c>
      <c r="B93" s="1217"/>
      <c r="C93" s="1147"/>
      <c r="D93" s="1147"/>
      <c r="E93" s="1147"/>
      <c r="F93" s="1147"/>
      <c r="G93" s="1219"/>
      <c r="H93" s="1219"/>
      <c r="I93" s="1083"/>
      <c r="J93" s="1293"/>
      <c r="K93" s="1661"/>
      <c r="L93" s="1219"/>
      <c r="M93" s="1219"/>
      <c r="N93" s="1147"/>
      <c r="O93" s="1147"/>
      <c r="P93" s="1201">
        <v>8</v>
      </c>
    </row>
    <row r="94" spans="1:16">
      <c r="A94" s="1201">
        <v>9</v>
      </c>
      <c r="B94" s="1217"/>
      <c r="C94" s="1147"/>
      <c r="D94" s="1147"/>
      <c r="E94" s="1147"/>
      <c r="F94" s="1147"/>
      <c r="G94" s="1219"/>
      <c r="H94" s="1219"/>
      <c r="I94" s="1083"/>
      <c r="J94" s="1293"/>
      <c r="K94" s="1661"/>
      <c r="L94" s="1219"/>
      <c r="M94" s="1219"/>
      <c r="N94" s="1147"/>
      <c r="O94" s="1147"/>
      <c r="P94" s="1201">
        <v>9</v>
      </c>
    </row>
    <row r="95" spans="1:16">
      <c r="A95" s="1201">
        <v>10</v>
      </c>
      <c r="B95" s="1217"/>
      <c r="C95" s="1147"/>
      <c r="D95" s="1147"/>
      <c r="E95" s="1147"/>
      <c r="F95" s="1147"/>
      <c r="G95" s="1219"/>
      <c r="H95" s="1219"/>
      <c r="I95" s="1083"/>
      <c r="J95" s="1293"/>
      <c r="K95" s="1661"/>
      <c r="L95" s="1219"/>
      <c r="M95" s="1219"/>
      <c r="N95" s="1147"/>
      <c r="O95" s="1147"/>
      <c r="P95" s="1201">
        <v>10</v>
      </c>
    </row>
    <row r="96" spans="1:16">
      <c r="A96" s="1201">
        <v>11</v>
      </c>
      <c r="B96" s="1217"/>
      <c r="C96" s="1147"/>
      <c r="D96" s="1147"/>
      <c r="E96" s="1147"/>
      <c r="F96" s="1147"/>
      <c r="G96" s="1219"/>
      <c r="H96" s="1219"/>
      <c r="I96" s="1083"/>
      <c r="J96" s="1293"/>
      <c r="K96" s="1661"/>
      <c r="L96" s="1219"/>
      <c r="M96" s="1219"/>
      <c r="N96" s="1147"/>
      <c r="O96" s="1147"/>
      <c r="P96" s="1201">
        <v>11</v>
      </c>
    </row>
    <row r="97" spans="1:16">
      <c r="A97" s="1201">
        <v>12</v>
      </c>
      <c r="B97" s="1146"/>
      <c r="C97" s="1147"/>
      <c r="D97" s="1147"/>
      <c r="E97" s="1147"/>
      <c r="F97" s="1147"/>
      <c r="G97" s="1219"/>
      <c r="H97" s="1219"/>
      <c r="I97" s="1083"/>
      <c r="J97" s="1293"/>
      <c r="K97" s="1293"/>
      <c r="L97" s="1219"/>
      <c r="M97" s="1219"/>
      <c r="N97" s="1147"/>
      <c r="O97" s="1147"/>
      <c r="P97" s="1201">
        <v>12</v>
      </c>
    </row>
    <row r="98" spans="1:16">
      <c r="A98" s="1201">
        <v>13</v>
      </c>
      <c r="B98" s="1146"/>
      <c r="C98" s="1147"/>
      <c r="D98" s="1147"/>
      <c r="E98" s="1147"/>
      <c r="F98" s="1147"/>
      <c r="G98" s="1219"/>
      <c r="H98" s="1219"/>
      <c r="I98" s="1083"/>
      <c r="J98" s="1293"/>
      <c r="K98" s="1293"/>
      <c r="L98" s="1219"/>
      <c r="M98" s="1219"/>
      <c r="N98" s="1147"/>
      <c r="O98" s="1147"/>
      <c r="P98" s="1201">
        <v>13</v>
      </c>
    </row>
    <row r="99" spans="1:16">
      <c r="A99" s="1201">
        <v>14</v>
      </c>
      <c r="B99" s="1146"/>
      <c r="C99" s="1147"/>
      <c r="D99" s="1147"/>
      <c r="E99" s="1147"/>
      <c r="F99" s="1147"/>
      <c r="G99" s="1219"/>
      <c r="H99" s="1219"/>
      <c r="I99" s="1083"/>
      <c r="J99" s="1293"/>
      <c r="K99" s="1293"/>
      <c r="L99" s="1219"/>
      <c r="M99" s="1219"/>
      <c r="N99" s="1147"/>
      <c r="O99" s="1147"/>
      <c r="P99" s="1201">
        <v>14</v>
      </c>
    </row>
    <row r="100" spans="1:16">
      <c r="A100" s="1201">
        <v>15</v>
      </c>
      <c r="B100" s="1146"/>
      <c r="C100" s="1147"/>
      <c r="D100" s="1147"/>
      <c r="E100" s="1147"/>
      <c r="F100" s="1147"/>
      <c r="G100" s="1219"/>
      <c r="H100" s="1219"/>
      <c r="I100" s="1083"/>
      <c r="J100" s="1293"/>
      <c r="K100" s="1293"/>
      <c r="L100" s="1219"/>
      <c r="M100" s="1219"/>
      <c r="N100" s="1147"/>
      <c r="O100" s="1147"/>
      <c r="P100" s="1201">
        <v>15</v>
      </c>
    </row>
    <row r="101" spans="1:16">
      <c r="A101" s="1201">
        <v>16</v>
      </c>
      <c r="B101" s="1146"/>
      <c r="C101" s="1147"/>
      <c r="D101" s="1147"/>
      <c r="E101" s="1147"/>
      <c r="F101" s="1147"/>
      <c r="G101" s="1219"/>
      <c r="H101" s="1219"/>
      <c r="I101" s="1083"/>
      <c r="J101" s="1293"/>
      <c r="K101" s="1293"/>
      <c r="L101" s="1219"/>
      <c r="M101" s="1219"/>
      <c r="N101" s="1147"/>
      <c r="O101" s="1147"/>
      <c r="P101" s="1201">
        <v>16</v>
      </c>
    </row>
    <row r="102" spans="1:16">
      <c r="A102" s="1201">
        <v>17</v>
      </c>
      <c r="B102" s="1146"/>
      <c r="C102" s="1147"/>
      <c r="D102" s="1147"/>
      <c r="E102" s="1147"/>
      <c r="F102" s="1147"/>
      <c r="G102" s="1219"/>
      <c r="H102" s="1219"/>
      <c r="I102" s="1083"/>
      <c r="J102" s="1293"/>
      <c r="K102" s="1293"/>
      <c r="L102" s="1219"/>
      <c r="M102" s="1219"/>
      <c r="N102" s="1147"/>
      <c r="O102" s="1147"/>
      <c r="P102" s="1201">
        <v>17</v>
      </c>
    </row>
    <row r="103" spans="1:16">
      <c r="A103" s="1201">
        <v>18</v>
      </c>
      <c r="B103" s="1146"/>
      <c r="C103" s="1147"/>
      <c r="D103" s="1147"/>
      <c r="E103" s="1147"/>
      <c r="F103" s="1147"/>
      <c r="G103" s="1219"/>
      <c r="H103" s="1219"/>
      <c r="I103" s="1083"/>
      <c r="J103" s="1293"/>
      <c r="K103" s="1293"/>
      <c r="L103" s="1219"/>
      <c r="M103" s="1219"/>
      <c r="N103" s="1147"/>
      <c r="O103" s="1147"/>
      <c r="P103" s="1201">
        <v>18</v>
      </c>
    </row>
    <row r="104" spans="1:16">
      <c r="A104" s="1201">
        <v>19</v>
      </c>
      <c r="B104" s="1146"/>
      <c r="C104" s="1147"/>
      <c r="D104" s="1147"/>
      <c r="E104" s="1147"/>
      <c r="F104" s="1147"/>
      <c r="G104" s="1219"/>
      <c r="H104" s="1219"/>
      <c r="I104" s="1083"/>
      <c r="J104" s="1293"/>
      <c r="K104" s="1293"/>
      <c r="L104" s="1219"/>
      <c r="M104" s="1219"/>
      <c r="N104" s="1147"/>
      <c r="O104" s="1147"/>
      <c r="P104" s="1201">
        <v>19</v>
      </c>
    </row>
    <row r="105" spans="1:16">
      <c r="A105" s="1201">
        <v>20</v>
      </c>
      <c r="B105" s="1146"/>
      <c r="C105" s="1147"/>
      <c r="D105" s="1147"/>
      <c r="E105" s="1147"/>
      <c r="F105" s="1147"/>
      <c r="G105" s="1219"/>
      <c r="H105" s="1219"/>
      <c r="I105" s="1083"/>
      <c r="J105" s="1293"/>
      <c r="K105" s="1293"/>
      <c r="L105" s="1219"/>
      <c r="M105" s="1219"/>
      <c r="N105" s="1147"/>
      <c r="O105" s="1147"/>
      <c r="P105" s="1201">
        <v>20</v>
      </c>
    </row>
    <row r="106" spans="1:16">
      <c r="A106" s="1201">
        <v>21</v>
      </c>
      <c r="B106" s="1146"/>
      <c r="C106" s="1147"/>
      <c r="D106" s="1147"/>
      <c r="E106" s="1147"/>
      <c r="F106" s="1147"/>
      <c r="G106" s="1219"/>
      <c r="H106" s="1219"/>
      <c r="I106" s="1083"/>
      <c r="J106" s="1293"/>
      <c r="K106" s="1293"/>
      <c r="L106" s="1219"/>
      <c r="M106" s="1219"/>
      <c r="N106" s="1147"/>
      <c r="O106" s="1147"/>
      <c r="P106" s="1201">
        <v>21</v>
      </c>
    </row>
    <row r="107" spans="1:16">
      <c r="A107" s="1201">
        <v>22</v>
      </c>
      <c r="B107" s="1146"/>
      <c r="C107" s="1147"/>
      <c r="D107" s="1147"/>
      <c r="E107" s="1147"/>
      <c r="F107" s="1147"/>
      <c r="G107" s="1219"/>
      <c r="H107" s="1219"/>
      <c r="I107" s="1083"/>
      <c r="J107" s="1293"/>
      <c r="K107" s="1293"/>
      <c r="L107" s="1219"/>
      <c r="M107" s="1219"/>
      <c r="N107" s="1147"/>
      <c r="O107" s="1147"/>
      <c r="P107" s="1201">
        <v>22</v>
      </c>
    </row>
    <row r="108" spans="1:16">
      <c r="A108" s="1201">
        <v>23</v>
      </c>
      <c r="B108" s="1146"/>
      <c r="C108" s="1147"/>
      <c r="D108" s="1147"/>
      <c r="E108" s="1147"/>
      <c r="F108" s="1147"/>
      <c r="G108" s="1219"/>
      <c r="H108" s="1219"/>
      <c r="I108" s="1083"/>
      <c r="J108" s="1293"/>
      <c r="K108" s="1293"/>
      <c r="L108" s="1219"/>
      <c r="M108" s="1219"/>
      <c r="N108" s="1147"/>
      <c r="O108" s="1147"/>
      <c r="P108" s="1201">
        <v>23</v>
      </c>
    </row>
    <row r="109" spans="1:16">
      <c r="A109" s="1201">
        <v>24</v>
      </c>
      <c r="B109" s="1146"/>
      <c r="C109" s="1147"/>
      <c r="D109" s="1147"/>
      <c r="E109" s="1147"/>
      <c r="F109" s="1147"/>
      <c r="G109" s="1219"/>
      <c r="H109" s="1219"/>
      <c r="I109" s="1083"/>
      <c r="J109" s="1293"/>
      <c r="K109" s="1293"/>
      <c r="L109" s="1219"/>
      <c r="M109" s="1219"/>
      <c r="N109" s="1147"/>
      <c r="O109" s="1147"/>
      <c r="P109" s="1201">
        <v>24</v>
      </c>
    </row>
    <row r="110" spans="1:16">
      <c r="A110" s="1201">
        <v>25</v>
      </c>
      <c r="B110" s="1146"/>
      <c r="C110" s="1147"/>
      <c r="D110" s="1147"/>
      <c r="E110" s="1147"/>
      <c r="F110" s="1147"/>
      <c r="G110" s="1219"/>
      <c r="H110" s="1219"/>
      <c r="I110" s="1083"/>
      <c r="J110" s="1293"/>
      <c r="K110" s="1293"/>
      <c r="L110" s="1219"/>
      <c r="M110" s="1219"/>
      <c r="N110" s="1147"/>
      <c r="O110" s="1147"/>
      <c r="P110" s="1201">
        <v>25</v>
      </c>
    </row>
    <row r="111" spans="1:16">
      <c r="A111" s="1201">
        <v>26</v>
      </c>
      <c r="B111" s="1146"/>
      <c r="C111" s="1147"/>
      <c r="D111" s="1147"/>
      <c r="E111" s="1147"/>
      <c r="F111" s="1147"/>
      <c r="G111" s="1219"/>
      <c r="H111" s="1219"/>
      <c r="I111" s="1083"/>
      <c r="J111" s="1293"/>
      <c r="K111" s="1293"/>
      <c r="L111" s="1219"/>
      <c r="M111" s="1219"/>
      <c r="N111" s="1147"/>
      <c r="O111" s="1147"/>
      <c r="P111" s="1201">
        <v>26</v>
      </c>
    </row>
    <row r="112" spans="1:16">
      <c r="A112" s="1201">
        <v>27</v>
      </c>
      <c r="B112" s="1146"/>
      <c r="C112" s="1147"/>
      <c r="D112" s="1147"/>
      <c r="E112" s="1147"/>
      <c r="F112" s="1147"/>
      <c r="G112" s="1219"/>
      <c r="H112" s="1219"/>
      <c r="I112" s="1083"/>
      <c r="J112" s="1293"/>
      <c r="K112" s="1293"/>
      <c r="L112" s="1219"/>
      <c r="M112" s="1219"/>
      <c r="N112" s="1147"/>
      <c r="O112" s="1147"/>
      <c r="P112" s="1201">
        <v>27</v>
      </c>
    </row>
    <row r="113" spans="1:16">
      <c r="A113" s="1201">
        <v>28</v>
      </c>
      <c r="B113" s="1146"/>
      <c r="C113" s="1147"/>
      <c r="D113" s="1147"/>
      <c r="E113" s="1147"/>
      <c r="F113" s="1147"/>
      <c r="G113" s="1219"/>
      <c r="H113" s="1219"/>
      <c r="I113" s="1083"/>
      <c r="J113" s="1293"/>
      <c r="K113" s="1293"/>
      <c r="L113" s="1219"/>
      <c r="M113" s="1219"/>
      <c r="N113" s="1147"/>
      <c r="O113" s="1147"/>
      <c r="P113" s="1201">
        <v>28</v>
      </c>
    </row>
    <row r="114" spans="1:16">
      <c r="A114" s="1201">
        <v>29</v>
      </c>
      <c r="B114" s="1146"/>
      <c r="C114" s="1147"/>
      <c r="D114" s="1147"/>
      <c r="E114" s="1147"/>
      <c r="F114" s="1147"/>
      <c r="G114" s="1219"/>
      <c r="H114" s="1219"/>
      <c r="I114" s="1083"/>
      <c r="J114" s="1293"/>
      <c r="K114" s="1293"/>
      <c r="L114" s="1219"/>
      <c r="M114" s="1219"/>
      <c r="N114" s="1147"/>
      <c r="O114" s="1147"/>
      <c r="P114" s="1201">
        <v>29</v>
      </c>
    </row>
    <row r="115" spans="1:16">
      <c r="A115" s="1201">
        <v>30</v>
      </c>
      <c r="B115" s="1146"/>
      <c r="C115" s="1147"/>
      <c r="D115" s="1147"/>
      <c r="E115" s="1147"/>
      <c r="F115" s="1147"/>
      <c r="G115" s="1219"/>
      <c r="H115" s="1219"/>
      <c r="I115" s="1083"/>
      <c r="J115" s="1293"/>
      <c r="K115" s="1293"/>
      <c r="L115" s="1219"/>
      <c r="M115" s="1219"/>
      <c r="N115" s="1147"/>
      <c r="O115" s="1147"/>
      <c r="P115" s="1201">
        <v>30</v>
      </c>
    </row>
    <row r="116" spans="1:16">
      <c r="A116" s="1201">
        <v>31</v>
      </c>
      <c r="B116" s="1146"/>
      <c r="C116" s="1147"/>
      <c r="D116" s="1147"/>
      <c r="E116" s="1147"/>
      <c r="F116" s="1147"/>
      <c r="G116" s="1219"/>
      <c r="H116" s="1219"/>
      <c r="I116" s="1083"/>
      <c r="J116" s="1293"/>
      <c r="K116" s="1293"/>
      <c r="L116" s="1219"/>
      <c r="M116" s="1219"/>
      <c r="N116" s="1147"/>
      <c r="O116" s="1147"/>
      <c r="P116" s="1201">
        <v>31</v>
      </c>
    </row>
    <row r="117" spans="1:16">
      <c r="A117" s="1201">
        <v>32</v>
      </c>
      <c r="B117" s="1146"/>
      <c r="C117" s="1147"/>
      <c r="D117" s="1147"/>
      <c r="E117" s="1147"/>
      <c r="F117" s="1147"/>
      <c r="G117" s="1219"/>
      <c r="H117" s="1219"/>
      <c r="I117" s="1083"/>
      <c r="J117" s="1293"/>
      <c r="K117" s="1293"/>
      <c r="L117" s="1219"/>
      <c r="M117" s="1219"/>
      <c r="N117" s="1147"/>
      <c r="O117" s="1147"/>
      <c r="P117" s="1201">
        <v>32</v>
      </c>
    </row>
    <row r="118" spans="1:16">
      <c r="A118" s="1201">
        <v>33</v>
      </c>
      <c r="B118" s="1146"/>
      <c r="C118" s="1147"/>
      <c r="D118" s="1147"/>
      <c r="E118" s="1147"/>
      <c r="F118" s="1147"/>
      <c r="G118" s="1219"/>
      <c r="H118" s="1219"/>
      <c r="I118" s="1083"/>
      <c r="J118" s="1293"/>
      <c r="K118" s="1293"/>
      <c r="L118" s="1219"/>
      <c r="M118" s="1219"/>
      <c r="N118" s="1147"/>
      <c r="O118" s="1147"/>
      <c r="P118" s="1201">
        <v>33</v>
      </c>
    </row>
    <row r="119" spans="1:16">
      <c r="A119" s="1201">
        <v>34</v>
      </c>
      <c r="B119" s="1146"/>
      <c r="C119" s="1147"/>
      <c r="D119" s="1147"/>
      <c r="E119" s="1147"/>
      <c r="F119" s="1147"/>
      <c r="G119" s="1219"/>
      <c r="H119" s="1219"/>
      <c r="I119" s="1083"/>
      <c r="J119" s="1293"/>
      <c r="K119" s="1293"/>
      <c r="L119" s="1219"/>
      <c r="M119" s="1219"/>
      <c r="N119" s="1147"/>
      <c r="O119" s="1147"/>
      <c r="P119" s="1201">
        <v>34</v>
      </c>
    </row>
    <row r="120" spans="1:16">
      <c r="A120" s="1201">
        <v>35</v>
      </c>
      <c r="B120" s="1146"/>
      <c r="C120" s="1147"/>
      <c r="D120" s="1147"/>
      <c r="E120" s="1147"/>
      <c r="F120" s="1147"/>
      <c r="G120" s="1219"/>
      <c r="H120" s="1219"/>
      <c r="I120" s="1083"/>
      <c r="J120" s="1293"/>
      <c r="K120" s="1293"/>
      <c r="L120" s="1219"/>
      <c r="M120" s="1219"/>
      <c r="N120" s="1147"/>
      <c r="O120" s="1147"/>
      <c r="P120" s="1201">
        <v>35</v>
      </c>
    </row>
    <row r="121" spans="1:16">
      <c r="A121" s="1201">
        <v>36</v>
      </c>
      <c r="B121" s="1146"/>
      <c r="C121" s="1147"/>
      <c r="D121" s="1147"/>
      <c r="E121" s="1147"/>
      <c r="F121" s="1147"/>
      <c r="G121" s="1219"/>
      <c r="H121" s="1219"/>
      <c r="I121" s="1083"/>
      <c r="J121" s="1293"/>
      <c r="K121" s="1293"/>
      <c r="L121" s="1219"/>
      <c r="M121" s="1219"/>
      <c r="N121" s="1147"/>
      <c r="O121" s="1147"/>
      <c r="P121" s="1201">
        <v>36</v>
      </c>
    </row>
    <row r="122" spans="1:16">
      <c r="A122" s="1201">
        <v>37</v>
      </c>
      <c r="B122" s="1146"/>
      <c r="C122" s="1147"/>
      <c r="D122" s="1147"/>
      <c r="E122" s="1147"/>
      <c r="F122" s="1147"/>
      <c r="G122" s="1219"/>
      <c r="H122" s="1219"/>
      <c r="I122" s="1083"/>
      <c r="J122" s="1293"/>
      <c r="K122" s="1293"/>
      <c r="L122" s="1219"/>
      <c r="M122" s="1219"/>
      <c r="N122" s="1147"/>
      <c r="O122" s="1147"/>
      <c r="P122" s="1201">
        <v>37</v>
      </c>
    </row>
    <row r="123" spans="1:16">
      <c r="A123" s="1201">
        <v>38</v>
      </c>
      <c r="B123" s="1146"/>
      <c r="C123" s="1147"/>
      <c r="D123" s="1147"/>
      <c r="E123" s="1147"/>
      <c r="F123" s="1147"/>
      <c r="G123" s="1219"/>
      <c r="H123" s="1219"/>
      <c r="I123" s="1083"/>
      <c r="J123" s="1293"/>
      <c r="K123" s="1293"/>
      <c r="L123" s="1219"/>
      <c r="M123" s="1219"/>
      <c r="N123" s="1147"/>
      <c r="O123" s="1147"/>
      <c r="P123" s="1201">
        <v>38</v>
      </c>
    </row>
    <row r="124" spans="1:16">
      <c r="A124" s="1201">
        <v>39</v>
      </c>
      <c r="B124" s="1146"/>
      <c r="C124" s="1147"/>
      <c r="D124" s="1147"/>
      <c r="E124" s="1147"/>
      <c r="F124" s="1147"/>
      <c r="G124" s="1219"/>
      <c r="H124" s="1219"/>
      <c r="I124" s="1083"/>
      <c r="J124" s="1293"/>
      <c r="K124" s="1293"/>
      <c r="L124" s="1219"/>
      <c r="M124" s="1219"/>
      <c r="N124" s="1147"/>
      <c r="O124" s="1147"/>
      <c r="P124" s="1201">
        <v>39</v>
      </c>
    </row>
    <row r="125" spans="1:16">
      <c r="A125" s="1201">
        <v>40</v>
      </c>
      <c r="B125" s="1146"/>
      <c r="C125" s="1147"/>
      <c r="D125" s="1147"/>
      <c r="E125" s="1147"/>
      <c r="F125" s="1147"/>
      <c r="G125" s="1219"/>
      <c r="H125" s="1219"/>
      <c r="I125" s="1083"/>
      <c r="J125" s="1293"/>
      <c r="K125" s="1293"/>
      <c r="L125" s="1219"/>
      <c r="M125" s="1219"/>
      <c r="N125" s="1147"/>
      <c r="O125" s="1147"/>
      <c r="P125" s="1201">
        <v>40</v>
      </c>
    </row>
    <row r="126" spans="1:16">
      <c r="A126" s="1201">
        <v>41</v>
      </c>
      <c r="B126" s="1146"/>
      <c r="C126" s="1147"/>
      <c r="D126" s="1147"/>
      <c r="E126" s="1147"/>
      <c r="F126" s="1147"/>
      <c r="G126" s="1219"/>
      <c r="H126" s="1219"/>
      <c r="I126" s="1083"/>
      <c r="J126" s="1293"/>
      <c r="K126" s="1293"/>
      <c r="L126" s="1219"/>
      <c r="M126" s="1219"/>
      <c r="N126" s="1147"/>
      <c r="O126" s="1147"/>
      <c r="P126" s="1201">
        <v>41</v>
      </c>
    </row>
    <row r="127" spans="1:16">
      <c r="A127" s="1201">
        <v>42</v>
      </c>
      <c r="B127" s="1146"/>
      <c r="C127" s="1147"/>
      <c r="D127" s="1147"/>
      <c r="E127" s="1147"/>
      <c r="F127" s="1147"/>
      <c r="G127" s="1219"/>
      <c r="H127" s="1219"/>
      <c r="I127" s="1083"/>
      <c r="J127" s="1293"/>
      <c r="K127" s="1293"/>
      <c r="L127" s="1219"/>
      <c r="M127" s="1219"/>
      <c r="N127" s="1147"/>
      <c r="O127" s="1147"/>
      <c r="P127" s="1201">
        <v>42</v>
      </c>
    </row>
    <row r="128" spans="1:16">
      <c r="A128" s="1201">
        <v>43</v>
      </c>
      <c r="B128" s="1146"/>
      <c r="C128" s="1147"/>
      <c r="D128" s="1147"/>
      <c r="E128" s="1147"/>
      <c r="F128" s="1147"/>
      <c r="G128" s="1219"/>
      <c r="H128" s="1219"/>
      <c r="I128" s="1083"/>
      <c r="J128" s="1293"/>
      <c r="K128" s="1293"/>
      <c r="L128" s="1219"/>
      <c r="M128" s="1219"/>
      <c r="N128" s="1147"/>
      <c r="O128" s="1147"/>
      <c r="P128" s="1201">
        <v>43</v>
      </c>
    </row>
    <row r="129" spans="1:16">
      <c r="A129" s="1201">
        <v>44</v>
      </c>
      <c r="B129" s="1146"/>
      <c r="C129" s="1147"/>
      <c r="D129" s="1147"/>
      <c r="E129" s="1147"/>
      <c r="F129" s="1147"/>
      <c r="G129" s="1219"/>
      <c r="H129" s="1219"/>
      <c r="I129" s="1083"/>
      <c r="J129" s="1293"/>
      <c r="K129" s="1293"/>
      <c r="L129" s="1219"/>
      <c r="M129" s="1219"/>
      <c r="N129" s="1147"/>
      <c r="O129" s="1147"/>
      <c r="P129" s="1201">
        <v>44</v>
      </c>
    </row>
    <row r="130" spans="1:16">
      <c r="A130" s="1201">
        <v>45</v>
      </c>
      <c r="B130" s="1146"/>
      <c r="C130" s="1147"/>
      <c r="D130" s="1147"/>
      <c r="E130" s="1147"/>
      <c r="F130" s="1147"/>
      <c r="G130" s="1219"/>
      <c r="H130" s="1219"/>
      <c r="I130" s="1083"/>
      <c r="J130" s="1293"/>
      <c r="K130" s="1293"/>
      <c r="L130" s="1219"/>
      <c r="M130" s="1219"/>
      <c r="N130" s="1147"/>
      <c r="O130" s="1147"/>
      <c r="P130" s="1201">
        <v>45</v>
      </c>
    </row>
    <row r="131" spans="1:16" ht="15.75" thickBot="1">
      <c r="A131" s="1220">
        <v>46</v>
      </c>
      <c r="B131" s="1169"/>
      <c r="C131" s="1213"/>
      <c r="D131" s="1170"/>
      <c r="E131" s="1170"/>
      <c r="F131" s="1170"/>
      <c r="G131" s="1300"/>
      <c r="H131" s="1300"/>
      <c r="I131" s="1083"/>
      <c r="J131" s="1301"/>
      <c r="K131" s="1301"/>
      <c r="L131" s="1662"/>
      <c r="M131" s="1300"/>
      <c r="N131" s="1170"/>
      <c r="O131" s="1170"/>
      <c r="P131" s="1220">
        <v>46</v>
      </c>
    </row>
    <row r="132" spans="1:16">
      <c r="A132" s="1312"/>
      <c r="B132" s="1312"/>
      <c r="C132" s="1316"/>
      <c r="D132" s="1312"/>
      <c r="E132" s="1312"/>
      <c r="F132" s="1312"/>
      <c r="G132" s="1312"/>
      <c r="H132" s="1312"/>
      <c r="I132" s="1083"/>
      <c r="J132" s="1312"/>
      <c r="K132" s="1312"/>
      <c r="L132" s="1316"/>
      <c r="M132" s="1312"/>
      <c r="N132" s="1312"/>
      <c r="O132" s="1312"/>
      <c r="P132" s="1312"/>
    </row>
    <row r="133" spans="1:16" ht="15.75">
      <c r="A133" s="115" t="s">
        <v>4342</v>
      </c>
      <c r="B133" s="1083"/>
      <c r="C133" s="1083"/>
      <c r="D133" s="1083"/>
      <c r="E133" s="1083"/>
      <c r="F133" s="1083"/>
      <c r="G133" s="1083"/>
      <c r="H133" s="1083"/>
      <c r="I133" s="1083"/>
      <c r="J133" s="115" t="s">
        <v>4342</v>
      </c>
      <c r="K133" s="1083"/>
      <c r="L133" s="1083"/>
      <c r="M133" s="1083"/>
      <c r="N133" s="1083"/>
      <c r="O133" s="1083"/>
      <c r="P133" s="1141" t="s">
        <v>3377</v>
      </c>
    </row>
    <row r="134" spans="1:16">
      <c r="A134" s="1084" t="s">
        <v>3380</v>
      </c>
      <c r="B134" s="1084"/>
      <c r="C134" s="1084"/>
      <c r="D134" s="1084"/>
      <c r="E134" s="1084"/>
      <c r="F134" s="1084"/>
      <c r="G134" s="1084"/>
      <c r="H134" s="1084"/>
      <c r="I134" s="1083"/>
      <c r="J134" s="1084" t="s">
        <v>3381</v>
      </c>
      <c r="K134" s="1084"/>
      <c r="L134" s="1084"/>
      <c r="M134" s="1084"/>
      <c r="N134" s="1084"/>
      <c r="O134" s="1084"/>
      <c r="P134" s="1084"/>
    </row>
  </sheetData>
  <customSheetViews>
    <customSheetView guid="{98C50475-4C04-4614-833E-ABC6EEFF4E8E}" scale="60" colorId="22" showPageBreaks="1" fitToPage="1" printArea="1" view="pageBreakPreview" topLeftCell="A37">
      <pageMargins left="0.5" right="0.5" top="0.5" bottom="0.5" header="0" footer="0"/>
      <printOptions horizontalCentered="1" verticalCentered="1"/>
      <pageSetup scale="71" fitToWidth="2" fitToHeight="2" pageOrder="overThenDown" orientation="portrait" horizontalDpi="300" verticalDpi="300" r:id="rId1"/>
      <headerFooter alignWithMargins="0"/>
    </customSheetView>
    <customSheetView guid="{C6EFCE4C-D5CB-4C1D-A286-0DC52BE770F9}" scale="85" colorId="22" fitToPage="1">
      <pageMargins left="0.5" right="0.5" top="0.5" bottom="0.5" header="0" footer="0"/>
      <printOptions horizontalCentered="1" verticalCentered="1"/>
      <pageSetup scale="70" fitToWidth="2" fitToHeight="2" pageOrder="overThenDown" orientation="portrait" horizontalDpi="300" verticalDpi="300" r:id="rId2"/>
      <headerFooter alignWithMargins="0"/>
    </customSheetView>
    <customSheetView guid="{4BC658A1-0B43-4474-B09F-01138A2D4649}" scale="85" colorId="22" fitToPage="1">
      <pageMargins left="0.5" right="0.5" top="0.5" bottom="0.5" header="0" footer="0"/>
      <printOptions horizontalCentered="1" verticalCentered="1"/>
      <pageSetup scale="70" fitToWidth="2" fitToHeight="2" pageOrder="overThenDown" orientation="portrait" horizontalDpi="300" verticalDpi="300" r:id="rId3"/>
      <headerFooter alignWithMargins="0"/>
    </customSheetView>
    <customSheetView guid="{615B5AE4-EF39-45E8-9166-92037A1A48C3}" scale="85" colorId="22" fitToPage="1">
      <pageMargins left="0.5" right="0.5" top="0.5" bottom="0.5" header="0" footer="0"/>
      <printOptions horizontalCentered="1" verticalCentered="1"/>
      <pageSetup scale="70" fitToWidth="2" fitToHeight="2" pageOrder="overThenDown" orientation="portrait" horizontalDpi="300" verticalDpi="300" r:id="rId4"/>
      <headerFooter alignWithMargins="0"/>
    </customSheetView>
    <customSheetView guid="{5615FF12-3AD0-401B-9520-85684B49B8C2}" scale="85" colorId="22" fitToPage="1">
      <pageMargins left="0.5" right="0.5" top="0.5" bottom="0.5" header="0" footer="0"/>
      <printOptions horizontalCentered="1" verticalCentered="1"/>
      <pageSetup scale="70" fitToWidth="2" fitToHeight="2" pageOrder="overThenDown" orientation="portrait" horizontalDpi="300" verticalDpi="300" r:id="rId5"/>
      <headerFooter alignWithMargins="0"/>
    </customSheetView>
    <customSheetView guid="{770BB473-BE5C-4268-9ADA-B2B104B49C99}" scale="85" colorId="22" showPageBreaks="1" fitToPage="1">
      <pageMargins left="0.5" right="0.5" top="0.5" bottom="0.5" header="0" footer="0"/>
      <printOptions horizontalCentered="1" verticalCentered="1"/>
      <pageSetup scale="10" fitToWidth="2" fitToHeight="2" pageOrder="overThenDown" orientation="portrait" horizontalDpi="300" verticalDpi="300" r:id="rId6"/>
      <headerFooter alignWithMargins="0"/>
    </customSheetView>
    <customSheetView guid="{2DCD765F-7FFB-4119-8ABA-95F832C93250}" scale="85" colorId="22" fitToPage="1">
      <pageMargins left="0.5" right="0.5" top="0.5" bottom="0.5" header="0" footer="0"/>
      <printOptions horizontalCentered="1" verticalCentered="1"/>
      <pageSetup scale="70" fitToWidth="2" fitToHeight="2" pageOrder="overThenDown" orientation="portrait" horizontalDpi="300" verticalDpi="300" r:id="rId7"/>
      <headerFooter alignWithMargins="0"/>
    </customSheetView>
    <customSheetView guid="{9A54DEF0-DEC4-4137-89B1-509D03916E27}" scale="85" colorId="22" fitToPage="1">
      <pageMargins left="0.5" right="0.5" top="0.5" bottom="0.5" header="0" footer="0"/>
      <printOptions horizontalCentered="1" verticalCentered="1"/>
      <pageSetup scale="70" fitToWidth="2" fitToHeight="2" pageOrder="overThenDown" orientation="portrait" horizontalDpi="300" verticalDpi="300" r:id="rId8"/>
      <headerFooter alignWithMargins="0"/>
    </customSheetView>
    <customSheetView guid="{3F1C1F7F-1627-415A-A980-D9471073F5DE}" scale="85" colorId="22" fitToPage="1">
      <pageMargins left="0.5" right="0.5" top="0.5" bottom="0.5" header="0" footer="0"/>
      <printOptions horizontalCentered="1" verticalCentered="1"/>
      <pageSetup scale="70" fitToWidth="2" fitToHeight="2" pageOrder="overThenDown" orientation="portrait" horizontalDpi="300" verticalDpi="300" r:id="rId9"/>
      <headerFooter alignWithMargins="0"/>
    </customSheetView>
    <customSheetView guid="{139C5046-2F46-48F5-A0B9-76AEA7D78668}" scale="85" colorId="22" fitToPage="1">
      <pageMargins left="0.5" right="0.5" top="0.5" bottom="0.5" header="0" footer="0"/>
      <printOptions horizontalCentered="1" verticalCentered="1"/>
      <pageSetup scale="70" fitToWidth="2" fitToHeight="2" pageOrder="overThenDown" orientation="portrait" horizontalDpi="300" verticalDpi="300" r:id="rId10"/>
      <headerFooter alignWithMargins="0"/>
    </customSheetView>
    <customSheetView guid="{B81AA01E-C0DE-4A87-A251-E1F5DB0B073A}" scale="85" colorId="22" fitToPage="1">
      <pageMargins left="0.5" right="0.5" top="0.5" bottom="0.5" header="0" footer="0"/>
      <printOptions horizontalCentered="1" verticalCentered="1"/>
      <pageSetup scale="70" fitToWidth="2" fitToHeight="2" pageOrder="overThenDown" orientation="portrait" horizontalDpi="300" verticalDpi="300" r:id="rId11"/>
      <headerFooter alignWithMargins="0"/>
    </customSheetView>
  </customSheetViews>
  <printOptions horizontalCentered="1" verticalCentered="1"/>
  <pageMargins left="0.5" right="0.5" top="0.5" bottom="0.5" header="0" footer="0"/>
  <pageSetup scale="71" fitToWidth="2" fitToHeight="2" pageOrder="overThenDown" orientation="portrait" horizontalDpi="300" verticalDpi="300" r:id="rId1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view="pageBreakPreview" colorId="22" zoomScale="60" zoomScaleNormal="85" workbookViewId="0">
      <selection activeCell="H62" sqref="H62"/>
    </sheetView>
  </sheetViews>
  <sheetFormatPr defaultColWidth="9.6640625" defaultRowHeight="15"/>
  <cols>
    <col min="1" max="1" width="4.6640625" customWidth="1"/>
    <col min="2" max="5" width="12.6640625" customWidth="1"/>
    <col min="7" max="7" width="15.44140625" customWidth="1"/>
    <col min="8" max="8" width="14.6640625" customWidth="1"/>
    <col min="9" max="9" width="12.664062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1085" t="s">
        <v>2036</v>
      </c>
      <c r="B1" s="1086"/>
      <c r="C1" s="1086"/>
      <c r="D1" s="1198"/>
      <c r="E1" s="1198"/>
      <c r="F1" s="1195" t="s">
        <v>1529</v>
      </c>
      <c r="G1" s="1207"/>
      <c r="H1" s="1197" t="s">
        <v>2038</v>
      </c>
      <c r="I1" s="1209" t="s">
        <v>2039</v>
      </c>
      <c r="J1" s="1083"/>
      <c r="K1" s="1085" t="s">
        <v>2036</v>
      </c>
      <c r="L1" s="1086"/>
      <c r="M1" s="1086"/>
      <c r="N1" s="1195" t="s">
        <v>1529</v>
      </c>
      <c r="O1" s="1198"/>
      <c r="P1" s="1086"/>
      <c r="Q1" s="1197" t="s">
        <v>2038</v>
      </c>
      <c r="R1" s="1199" t="s">
        <v>2039</v>
      </c>
      <c r="S1" s="1182"/>
    </row>
    <row r="2" spans="1:19">
      <c r="A2" s="72" t="str">
        <f>'Data Sheet'!$C$25</f>
        <v>Central Hudson Gas &amp; Electric</v>
      </c>
      <c r="B2" s="1083"/>
      <c r="C2" s="1083"/>
      <c r="D2" s="1083"/>
      <c r="E2" s="1083"/>
      <c r="F2" s="1146" t="s">
        <v>1297</v>
      </c>
      <c r="G2" s="1096"/>
      <c r="H2" s="1083"/>
      <c r="I2" s="1211"/>
      <c r="J2" s="1083"/>
      <c r="K2" s="72" t="str">
        <f>'Data Sheet'!$C$25</f>
        <v>Central Hudson Gas &amp; Electric</v>
      </c>
      <c r="L2" s="1083"/>
      <c r="M2" s="1083"/>
      <c r="N2" s="1146" t="s">
        <v>1297</v>
      </c>
      <c r="O2" s="1083"/>
      <c r="P2" s="1083"/>
      <c r="Q2" s="1210" t="s">
        <v>2041</v>
      </c>
      <c r="R2" s="1144"/>
      <c r="S2" s="1145"/>
    </row>
    <row r="3" spans="1:19" ht="15" customHeight="1" thickBot="1">
      <c r="A3" s="1169"/>
      <c r="B3" s="1136"/>
      <c r="C3" s="1136"/>
      <c r="D3" s="1136"/>
      <c r="E3" s="1136"/>
      <c r="F3" s="1169" t="s">
        <v>1298</v>
      </c>
      <c r="G3" s="1213"/>
      <c r="H3" s="1317" t="str">
        <f>'Data Sheet'!$C$40</f>
        <v>4/15/2015</v>
      </c>
      <c r="I3" s="1220" t="str">
        <f>'Data Sheet'!$C$38</f>
        <v>12/31/14</v>
      </c>
      <c r="J3" s="1083"/>
      <c r="K3" s="1169"/>
      <c r="L3" s="1136"/>
      <c r="M3" s="1136"/>
      <c r="N3" s="1169" t="s">
        <v>1298</v>
      </c>
      <c r="O3" s="1136"/>
      <c r="P3" s="1170"/>
      <c r="Q3" s="1303" t="str">
        <f>'Data Sheet'!$C$40</f>
        <v>4/15/2015</v>
      </c>
      <c r="R3" s="1215" t="str">
        <f>'Data Sheet'!$C$38</f>
        <v>12/31/14</v>
      </c>
      <c r="S3" s="1214"/>
    </row>
    <row r="4" spans="1:19" ht="15" customHeight="1" thickBot="1">
      <c r="A4" s="705" t="s">
        <v>3382</v>
      </c>
      <c r="B4" s="706"/>
      <c r="C4" s="706"/>
      <c r="D4" s="1203"/>
      <c r="E4" s="1203"/>
      <c r="F4" s="1203"/>
      <c r="G4" s="1203"/>
      <c r="H4" s="1205"/>
      <c r="I4" s="1214"/>
      <c r="J4" s="1083"/>
      <c r="K4" s="705" t="s">
        <v>3383</v>
      </c>
      <c r="L4" s="706"/>
      <c r="M4" s="706"/>
      <c r="N4" s="1203"/>
      <c r="O4" s="1203"/>
      <c r="P4" s="1203"/>
      <c r="Q4" s="1203"/>
      <c r="R4" s="1205"/>
      <c r="S4" s="1214"/>
    </row>
    <row r="5" spans="1:19" ht="15.75">
      <c r="A5" s="68"/>
      <c r="B5" s="71"/>
      <c r="C5" s="71"/>
      <c r="D5" s="69"/>
      <c r="E5" s="69"/>
      <c r="F5" s="69"/>
      <c r="G5" s="69"/>
      <c r="H5" s="452"/>
      <c r="I5" s="73"/>
      <c r="J5" s="1083"/>
      <c r="K5" s="68"/>
      <c r="L5" s="71"/>
      <c r="M5" s="71"/>
      <c r="N5" s="69"/>
      <c r="O5" s="69"/>
      <c r="P5" s="69"/>
      <c r="Q5" s="69"/>
      <c r="R5" s="452"/>
      <c r="S5" s="73"/>
    </row>
    <row r="6" spans="1:19">
      <c r="A6" s="267" t="s">
        <v>3384</v>
      </c>
      <c r="B6" s="268"/>
      <c r="C6" s="268"/>
      <c r="D6" s="268"/>
      <c r="E6" s="268"/>
      <c r="F6" s="268" t="s">
        <v>3385</v>
      </c>
      <c r="G6" s="268"/>
      <c r="H6" s="268"/>
      <c r="I6" s="269"/>
      <c r="J6" s="1083"/>
      <c r="K6" s="267" t="s">
        <v>3386</v>
      </c>
      <c r="L6" s="268"/>
      <c r="M6" s="268"/>
      <c r="N6" s="268"/>
      <c r="O6" s="268" t="s">
        <v>3387</v>
      </c>
      <c r="P6" s="268"/>
      <c r="Q6" s="268"/>
      <c r="R6" s="268"/>
      <c r="S6" s="269"/>
    </row>
    <row r="7" spans="1:19">
      <c r="A7" s="267" t="s">
        <v>3388</v>
      </c>
      <c r="B7" s="268"/>
      <c r="C7" s="268"/>
      <c r="D7" s="268"/>
      <c r="E7" s="268"/>
      <c r="F7" s="268" t="s">
        <v>3389</v>
      </c>
      <c r="G7" s="268"/>
      <c r="H7" s="268"/>
      <c r="I7" s="269"/>
      <c r="J7" s="1083"/>
      <c r="K7" s="267" t="s">
        <v>3390</v>
      </c>
      <c r="L7" s="268"/>
      <c r="M7" s="268"/>
      <c r="N7" s="268"/>
      <c r="O7" s="268" t="s">
        <v>3391</v>
      </c>
      <c r="P7" s="268"/>
      <c r="Q7" s="268"/>
      <c r="R7" s="268"/>
      <c r="S7" s="269"/>
    </row>
    <row r="8" spans="1:19">
      <c r="A8" s="267" t="s">
        <v>1374</v>
      </c>
      <c r="B8" s="268"/>
      <c r="C8" s="268"/>
      <c r="D8" s="268"/>
      <c r="E8" s="268"/>
      <c r="F8" s="268" t="s">
        <v>1375</v>
      </c>
      <c r="G8" s="268"/>
      <c r="H8" s="268"/>
      <c r="I8" s="269"/>
      <c r="J8" s="1083"/>
      <c r="K8" s="267" t="s">
        <v>1376</v>
      </c>
      <c r="L8" s="268"/>
      <c r="M8" s="268"/>
      <c r="N8" s="268"/>
      <c r="O8" s="268" t="s">
        <v>1377</v>
      </c>
      <c r="P8" s="268"/>
      <c r="Q8" s="268"/>
      <c r="R8" s="268"/>
      <c r="S8" s="269"/>
    </row>
    <row r="9" spans="1:19">
      <c r="A9" s="267" t="s">
        <v>1378</v>
      </c>
      <c r="B9" s="268"/>
      <c r="C9" s="268"/>
      <c r="D9" s="268"/>
      <c r="E9" s="268"/>
      <c r="F9" s="268" t="s">
        <v>1379</v>
      </c>
      <c r="G9" s="268"/>
      <c r="H9" s="268"/>
      <c r="I9" s="269"/>
      <c r="J9" s="1083"/>
      <c r="K9" s="267" t="s">
        <v>1380</v>
      </c>
      <c r="L9" s="268"/>
      <c r="M9" s="268"/>
      <c r="N9" s="268"/>
      <c r="O9" s="268" t="s">
        <v>1381</v>
      </c>
      <c r="P9" s="268"/>
      <c r="Q9" s="268"/>
      <c r="R9" s="268"/>
      <c r="S9" s="269"/>
    </row>
    <row r="10" spans="1:19">
      <c r="A10" s="267" t="s">
        <v>1382</v>
      </c>
      <c r="B10" s="268"/>
      <c r="C10" s="268"/>
      <c r="D10" s="268"/>
      <c r="E10" s="268"/>
      <c r="F10" s="268" t="s">
        <v>1383</v>
      </c>
      <c r="G10" s="268"/>
      <c r="H10" s="268"/>
      <c r="I10" s="269"/>
      <c r="J10" s="1083"/>
      <c r="K10" s="267" t="s">
        <v>1384</v>
      </c>
      <c r="L10" s="268"/>
      <c r="M10" s="268"/>
      <c r="N10" s="268"/>
      <c r="O10" s="268" t="s">
        <v>1385</v>
      </c>
      <c r="P10" s="268"/>
      <c r="Q10" s="268"/>
      <c r="R10" s="268"/>
      <c r="S10" s="269"/>
    </row>
    <row r="11" spans="1:19">
      <c r="A11" s="267" t="s">
        <v>1386</v>
      </c>
      <c r="B11" s="268"/>
      <c r="C11" s="268"/>
      <c r="D11" s="268"/>
      <c r="E11" s="268"/>
      <c r="F11" s="268" t="s">
        <v>1387</v>
      </c>
      <c r="G11" s="268"/>
      <c r="H11" s="268"/>
      <c r="I11" s="269"/>
      <c r="J11" s="1083"/>
      <c r="K11" s="267" t="s">
        <v>1388</v>
      </c>
      <c r="L11" s="268"/>
      <c r="M11" s="268"/>
      <c r="N11" s="268"/>
      <c r="O11" s="268" t="s">
        <v>1389</v>
      </c>
      <c r="P11" s="268"/>
      <c r="Q11" s="268"/>
      <c r="R11" s="268"/>
      <c r="S11" s="269"/>
    </row>
    <row r="12" spans="1:19">
      <c r="A12" s="267" t="s">
        <v>1390</v>
      </c>
      <c r="B12" s="268"/>
      <c r="C12" s="268"/>
      <c r="D12" s="268"/>
      <c r="E12" s="268"/>
      <c r="F12" s="268" t="s">
        <v>1391</v>
      </c>
      <c r="G12" s="268"/>
      <c r="H12" s="268"/>
      <c r="I12" s="269"/>
      <c r="J12" s="1083"/>
      <c r="K12" s="267" t="s">
        <v>1392</v>
      </c>
      <c r="L12" s="268"/>
      <c r="M12" s="268"/>
      <c r="N12" s="268"/>
      <c r="O12" s="268" t="s">
        <v>1393</v>
      </c>
      <c r="P12" s="268"/>
      <c r="Q12" s="268"/>
      <c r="R12" s="268"/>
      <c r="S12" s="269"/>
    </row>
    <row r="13" spans="1:19">
      <c r="A13" s="267" t="s">
        <v>1394</v>
      </c>
      <c r="B13" s="268"/>
      <c r="C13" s="268"/>
      <c r="D13" s="268"/>
      <c r="E13" s="268"/>
      <c r="F13" s="268" t="s">
        <v>1395</v>
      </c>
      <c r="G13" s="268"/>
      <c r="H13" s="268"/>
      <c r="I13" s="269"/>
      <c r="J13" s="1083"/>
      <c r="K13" s="267" t="s">
        <v>1396</v>
      </c>
      <c r="L13" s="268"/>
      <c r="M13" s="268"/>
      <c r="N13" s="268"/>
      <c r="O13" s="268" t="s">
        <v>1397</v>
      </c>
      <c r="P13" s="268"/>
      <c r="Q13" s="268"/>
      <c r="R13" s="268"/>
      <c r="S13" s="269"/>
    </row>
    <row r="14" spans="1:19">
      <c r="A14" s="267" t="s">
        <v>1398</v>
      </c>
      <c r="B14" s="268"/>
      <c r="C14" s="268"/>
      <c r="D14" s="268"/>
      <c r="E14" s="268"/>
      <c r="F14" s="268" t="s">
        <v>1399</v>
      </c>
      <c r="G14" s="268"/>
      <c r="H14" s="268"/>
      <c r="I14" s="269"/>
      <c r="J14" s="1083"/>
      <c r="K14" s="267" t="s">
        <v>2959</v>
      </c>
      <c r="L14" s="268"/>
      <c r="M14" s="268"/>
      <c r="N14" s="268"/>
      <c r="O14" s="268" t="s">
        <v>2960</v>
      </c>
      <c r="P14" s="268"/>
      <c r="Q14" s="268"/>
      <c r="R14" s="268"/>
      <c r="S14" s="269"/>
    </row>
    <row r="15" spans="1:19">
      <c r="A15" s="267" t="s">
        <v>2961</v>
      </c>
      <c r="B15" s="268"/>
      <c r="C15" s="268"/>
      <c r="D15" s="268"/>
      <c r="E15" s="268"/>
      <c r="F15" s="268" t="s">
        <v>2962</v>
      </c>
      <c r="G15" s="268"/>
      <c r="H15" s="268"/>
      <c r="I15" s="269"/>
      <c r="J15" s="1083"/>
      <c r="K15" s="267" t="s">
        <v>2963</v>
      </c>
      <c r="L15" s="268"/>
      <c r="M15" s="268"/>
      <c r="N15" s="268"/>
      <c r="O15" s="268" t="s">
        <v>2964</v>
      </c>
      <c r="P15" s="268"/>
      <c r="Q15" s="268"/>
      <c r="R15" s="268"/>
      <c r="S15" s="269"/>
    </row>
    <row r="16" spans="1:19">
      <c r="A16" s="267" t="s">
        <v>2965</v>
      </c>
      <c r="B16" s="268"/>
      <c r="C16" s="268"/>
      <c r="D16" s="268"/>
      <c r="E16" s="268"/>
      <c r="F16" s="268" t="s">
        <v>2966</v>
      </c>
      <c r="G16" s="268"/>
      <c r="H16" s="268"/>
      <c r="I16" s="269"/>
      <c r="J16" s="1083"/>
      <c r="K16" s="267" t="s">
        <v>2967</v>
      </c>
      <c r="L16" s="268"/>
      <c r="M16" s="268"/>
      <c r="N16" s="268"/>
      <c r="O16" s="268" t="s">
        <v>1393</v>
      </c>
      <c r="P16" s="268"/>
      <c r="Q16" s="268"/>
      <c r="R16" s="268"/>
      <c r="S16" s="269"/>
    </row>
    <row r="17" spans="1:19">
      <c r="A17" s="267" t="s">
        <v>2968</v>
      </c>
      <c r="B17" s="268"/>
      <c r="C17" s="268"/>
      <c r="D17" s="268"/>
      <c r="E17" s="268"/>
      <c r="F17" s="268" t="s">
        <v>2969</v>
      </c>
      <c r="G17" s="268"/>
      <c r="H17" s="268"/>
      <c r="I17" s="269"/>
      <c r="J17" s="1083"/>
      <c r="K17" s="267" t="s">
        <v>2970</v>
      </c>
      <c r="L17" s="268"/>
      <c r="M17" s="268"/>
      <c r="N17" s="268"/>
      <c r="O17" s="268" t="s">
        <v>2971</v>
      </c>
      <c r="P17" s="268"/>
      <c r="Q17" s="268"/>
      <c r="R17" s="268"/>
      <c r="S17" s="269"/>
    </row>
    <row r="18" spans="1:19">
      <c r="A18" s="267" t="s">
        <v>2972</v>
      </c>
      <c r="B18" s="268"/>
      <c r="C18" s="268"/>
      <c r="D18" s="268"/>
      <c r="E18" s="268"/>
      <c r="F18" s="268" t="s">
        <v>2973</v>
      </c>
      <c r="G18" s="268"/>
      <c r="H18" s="268"/>
      <c r="I18" s="269"/>
      <c r="J18" s="1083"/>
      <c r="K18" s="267" t="s">
        <v>2974</v>
      </c>
      <c r="L18" s="268"/>
      <c r="M18" s="268"/>
      <c r="N18" s="268"/>
      <c r="O18" s="268" t="s">
        <v>2975</v>
      </c>
      <c r="P18" s="268"/>
      <c r="Q18" s="268"/>
      <c r="R18" s="268"/>
      <c r="S18" s="269"/>
    </row>
    <row r="19" spans="1:19">
      <c r="A19" s="267" t="s">
        <v>2976</v>
      </c>
      <c r="B19" s="268"/>
      <c r="C19" s="268"/>
      <c r="D19" s="268"/>
      <c r="E19" s="268"/>
      <c r="F19" s="268" t="s">
        <v>2977</v>
      </c>
      <c r="G19" s="268"/>
      <c r="H19" s="268"/>
      <c r="I19" s="269"/>
      <c r="J19" s="1083"/>
      <c r="K19" s="267"/>
      <c r="L19" s="268"/>
      <c r="M19" s="268"/>
      <c r="N19" s="268"/>
      <c r="O19" s="268"/>
      <c r="P19" s="268"/>
      <c r="Q19" s="268"/>
      <c r="R19" s="268"/>
      <c r="S19" s="269"/>
    </row>
    <row r="20" spans="1:19" ht="15.75" thickBot="1">
      <c r="A20" s="772"/>
      <c r="B20" s="771"/>
      <c r="C20" s="771"/>
      <c r="D20" s="771"/>
      <c r="E20" s="771"/>
      <c r="F20" s="771"/>
      <c r="G20" s="771"/>
      <c r="H20" s="771"/>
      <c r="I20" s="773"/>
      <c r="J20" s="1083"/>
      <c r="K20" s="267"/>
      <c r="L20" s="268"/>
      <c r="M20" s="268"/>
      <c r="N20" s="268"/>
      <c r="O20" s="268"/>
      <c r="P20" s="268"/>
      <c r="Q20" s="268"/>
      <c r="R20" s="268"/>
      <c r="S20" s="269"/>
    </row>
    <row r="21" spans="1:19">
      <c r="A21" s="1197"/>
      <c r="B21" s="1083"/>
      <c r="C21" s="1147"/>
      <c r="D21" s="1084" t="s">
        <v>2978</v>
      </c>
      <c r="E21" s="1145"/>
      <c r="F21" s="1147"/>
      <c r="G21" s="1084" t="s">
        <v>2979</v>
      </c>
      <c r="H21" s="1084"/>
      <c r="I21" s="1263"/>
      <c r="J21" s="1083"/>
      <c r="K21" s="1197"/>
      <c r="L21" s="1208" t="s">
        <v>2980</v>
      </c>
      <c r="M21" s="1208"/>
      <c r="N21" s="1182"/>
      <c r="O21" s="1230"/>
      <c r="P21" s="1230"/>
      <c r="Q21" s="1230"/>
      <c r="R21" s="1230"/>
      <c r="S21" s="1263"/>
    </row>
    <row r="22" spans="1:19">
      <c r="A22" s="1210"/>
      <c r="B22" s="1084" t="s">
        <v>2981</v>
      </c>
      <c r="C22" s="1145"/>
      <c r="D22" s="774" t="s">
        <v>2982</v>
      </c>
      <c r="E22" s="1145"/>
      <c r="F22" s="1096" t="s">
        <v>2983</v>
      </c>
      <c r="G22" s="774" t="s">
        <v>2984</v>
      </c>
      <c r="H22" s="1084"/>
      <c r="I22" s="1210" t="s">
        <v>2023</v>
      </c>
      <c r="J22" s="1083"/>
      <c r="K22" s="1210" t="s">
        <v>2985</v>
      </c>
      <c r="L22" s="774" t="s">
        <v>2986</v>
      </c>
      <c r="M22" s="1084"/>
      <c r="N22" s="775"/>
      <c r="O22" s="1084" t="s">
        <v>2987</v>
      </c>
      <c r="P22" s="1084"/>
      <c r="Q22" s="774"/>
      <c r="R22" s="1084"/>
      <c r="S22" s="1210"/>
    </row>
    <row r="23" spans="1:19" ht="15.75" thickBot="1">
      <c r="A23" s="1210" t="s">
        <v>1964</v>
      </c>
      <c r="B23" s="1136"/>
      <c r="C23" s="1170"/>
      <c r="D23" s="776" t="s">
        <v>2988</v>
      </c>
      <c r="E23" s="1214"/>
      <c r="F23" s="1096" t="s">
        <v>2989</v>
      </c>
      <c r="G23" s="776" t="s">
        <v>3011</v>
      </c>
      <c r="H23" s="1203"/>
      <c r="I23" s="1210" t="s">
        <v>613</v>
      </c>
      <c r="J23" s="1083"/>
      <c r="K23" s="1210" t="s">
        <v>3012</v>
      </c>
      <c r="L23" s="776" t="s">
        <v>3013</v>
      </c>
      <c r="M23" s="1203"/>
      <c r="N23" s="777"/>
      <c r="O23" s="1180"/>
      <c r="P23" s="1180"/>
      <c r="Q23" s="778"/>
      <c r="R23" s="1213"/>
      <c r="S23" s="1210" t="s">
        <v>1964</v>
      </c>
    </row>
    <row r="24" spans="1:19">
      <c r="A24" s="1210" t="s">
        <v>1967</v>
      </c>
      <c r="B24" s="1096" t="s">
        <v>3014</v>
      </c>
      <c r="C24" s="1096" t="s">
        <v>3015</v>
      </c>
      <c r="D24" s="1096" t="s">
        <v>3016</v>
      </c>
      <c r="E24" s="1096" t="s">
        <v>3017</v>
      </c>
      <c r="F24" s="1096" t="s">
        <v>3018</v>
      </c>
      <c r="G24" s="1145" t="s">
        <v>3019</v>
      </c>
      <c r="H24" s="1145" t="s">
        <v>3019</v>
      </c>
      <c r="I24" s="1210" t="s">
        <v>3020</v>
      </c>
      <c r="J24" s="1083"/>
      <c r="K24" s="1210" t="s">
        <v>3021</v>
      </c>
      <c r="L24" s="1096" t="s">
        <v>3022</v>
      </c>
      <c r="M24" s="1096" t="s">
        <v>3023</v>
      </c>
      <c r="N24" s="1096" t="s">
        <v>3024</v>
      </c>
      <c r="O24" s="1096" t="s">
        <v>4099</v>
      </c>
      <c r="P24" s="1096" t="s">
        <v>4091</v>
      </c>
      <c r="Q24" s="1096" t="s">
        <v>693</v>
      </c>
      <c r="R24" s="1129" t="s">
        <v>2657</v>
      </c>
      <c r="S24" s="1210" t="s">
        <v>1967</v>
      </c>
    </row>
    <row r="25" spans="1:19">
      <c r="A25" s="1201"/>
      <c r="B25" s="1147"/>
      <c r="C25" s="1096"/>
      <c r="D25" s="1147"/>
      <c r="E25" s="1096"/>
      <c r="F25" s="1096"/>
      <c r="G25" s="1145" t="s">
        <v>3025</v>
      </c>
      <c r="H25" s="1145" t="s">
        <v>3026</v>
      </c>
      <c r="I25" s="1201"/>
      <c r="J25" s="1083"/>
      <c r="K25" s="1201"/>
      <c r="L25" s="1147"/>
      <c r="M25" s="1096" t="s">
        <v>3027</v>
      </c>
      <c r="N25" s="1147"/>
      <c r="O25" s="1096" t="s">
        <v>2358</v>
      </c>
      <c r="P25" s="1096" t="s">
        <v>2358</v>
      </c>
      <c r="Q25" s="1147"/>
      <c r="R25" s="1096" t="s">
        <v>2358</v>
      </c>
      <c r="S25" s="1201"/>
    </row>
    <row r="26" spans="1:19" ht="15.75" thickBot="1">
      <c r="A26" s="1220"/>
      <c r="B26" s="1213" t="s">
        <v>3423</v>
      </c>
      <c r="C26" s="1213" t="s">
        <v>3424</v>
      </c>
      <c r="D26" s="1213" t="s">
        <v>3425</v>
      </c>
      <c r="E26" s="1213" t="s">
        <v>3426</v>
      </c>
      <c r="F26" s="1213" t="s">
        <v>2672</v>
      </c>
      <c r="G26" s="1214" t="s">
        <v>2673</v>
      </c>
      <c r="H26" s="1214" t="s">
        <v>2674</v>
      </c>
      <c r="I26" s="1214" t="s">
        <v>2675</v>
      </c>
      <c r="J26" s="1083"/>
      <c r="K26" s="1212" t="s">
        <v>2676</v>
      </c>
      <c r="L26" s="1213" t="s">
        <v>2677</v>
      </c>
      <c r="M26" s="1213" t="s">
        <v>2678</v>
      </c>
      <c r="N26" s="1213" t="s">
        <v>2679</v>
      </c>
      <c r="O26" s="1213" t="s">
        <v>218</v>
      </c>
      <c r="P26" s="1213" t="s">
        <v>219</v>
      </c>
      <c r="Q26" s="1213" t="s">
        <v>220</v>
      </c>
      <c r="R26" s="1203" t="s">
        <v>221</v>
      </c>
      <c r="S26" s="1220"/>
    </row>
    <row r="27" spans="1:19">
      <c r="A27" s="1201">
        <v>1</v>
      </c>
      <c r="B27" s="73" t="s">
        <v>5074</v>
      </c>
      <c r="C27" s="73" t="s">
        <v>5043</v>
      </c>
      <c r="D27" s="1219">
        <v>345</v>
      </c>
      <c r="E27" s="1663"/>
      <c r="F27" s="70" t="s">
        <v>5080</v>
      </c>
      <c r="G27" s="1673">
        <v>17.22</v>
      </c>
      <c r="H27" s="1665"/>
      <c r="I27" s="1293"/>
      <c r="J27" s="1083"/>
      <c r="K27" s="1886" t="s">
        <v>5083</v>
      </c>
      <c r="L27" s="1319">
        <v>1360185</v>
      </c>
      <c r="M27" s="1319">
        <v>2260897</v>
      </c>
      <c r="N27" s="1319">
        <f t="shared" ref="N27:N61" si="0">L27+M27</f>
        <v>3621082</v>
      </c>
      <c r="O27" s="1320"/>
      <c r="P27" s="1320"/>
      <c r="Q27" s="1320"/>
      <c r="R27" s="1321">
        <f t="shared" ref="R27:R61" si="1">SUM(O27:Q27)</f>
        <v>0</v>
      </c>
      <c r="S27" s="1201">
        <v>1</v>
      </c>
    </row>
    <row r="28" spans="1:19">
      <c r="A28" s="1201">
        <v>2</v>
      </c>
      <c r="B28" s="73" t="s">
        <v>5074</v>
      </c>
      <c r="C28" s="73" t="s">
        <v>5078</v>
      </c>
      <c r="D28" s="1219">
        <v>345</v>
      </c>
      <c r="E28" s="1663"/>
      <c r="F28" s="1884" t="s">
        <v>5080</v>
      </c>
      <c r="G28" s="1673">
        <v>30.31</v>
      </c>
      <c r="H28" s="1665"/>
      <c r="I28" s="1293"/>
      <c r="J28" s="1083"/>
      <c r="K28" s="1886" t="s">
        <v>5083</v>
      </c>
      <c r="L28" s="1219">
        <v>2079861</v>
      </c>
      <c r="M28" s="1219">
        <v>8473766</v>
      </c>
      <c r="N28" s="1219">
        <f t="shared" si="0"/>
        <v>10553627</v>
      </c>
      <c r="O28" s="1218"/>
      <c r="P28" s="1218"/>
      <c r="Q28" s="1218"/>
      <c r="R28" s="1323">
        <f t="shared" si="1"/>
        <v>0</v>
      </c>
      <c r="S28" s="1201">
        <v>2</v>
      </c>
    </row>
    <row r="29" spans="1:19">
      <c r="A29" s="1201">
        <v>3</v>
      </c>
      <c r="B29" s="73" t="s">
        <v>5078</v>
      </c>
      <c r="C29" s="73" t="s">
        <v>5079</v>
      </c>
      <c r="D29" s="1219">
        <v>345</v>
      </c>
      <c r="E29" s="1663"/>
      <c r="F29" s="1884" t="s">
        <v>5080</v>
      </c>
      <c r="G29" s="1673">
        <v>28.62</v>
      </c>
      <c r="H29" s="1665"/>
      <c r="I29" s="1293"/>
      <c r="J29" s="1083"/>
      <c r="K29" s="1887" t="s">
        <v>5083</v>
      </c>
      <c r="L29" s="1219">
        <v>1966457</v>
      </c>
      <c r="M29" s="1219">
        <v>6773809</v>
      </c>
      <c r="N29" s="1219">
        <f t="shared" si="0"/>
        <v>8740266</v>
      </c>
      <c r="O29" s="1218"/>
      <c r="P29" s="1218"/>
      <c r="Q29" s="1218"/>
      <c r="R29" s="1323">
        <f t="shared" si="1"/>
        <v>0</v>
      </c>
      <c r="S29" s="1201">
        <v>3</v>
      </c>
    </row>
    <row r="30" spans="1:19">
      <c r="A30" s="1201">
        <v>4</v>
      </c>
      <c r="B30" s="73" t="s">
        <v>5075</v>
      </c>
      <c r="C30" s="1147"/>
      <c r="D30" s="1219">
        <v>115</v>
      </c>
      <c r="E30" s="1663"/>
      <c r="F30" s="1884" t="s">
        <v>5081</v>
      </c>
      <c r="G30" s="1673">
        <v>149.41999999999999</v>
      </c>
      <c r="H30" s="1665"/>
      <c r="I30" s="1293"/>
      <c r="J30" s="1083"/>
      <c r="K30" s="1887" t="s">
        <v>5081</v>
      </c>
      <c r="L30" s="1219">
        <v>6128834</v>
      </c>
      <c r="M30" s="1219">
        <v>47460494</v>
      </c>
      <c r="N30" s="1219">
        <f t="shared" si="0"/>
        <v>53589328</v>
      </c>
      <c r="O30" s="1218"/>
      <c r="P30" s="1218"/>
      <c r="Q30" s="1218"/>
      <c r="R30" s="1323">
        <f t="shared" si="1"/>
        <v>0</v>
      </c>
      <c r="S30" s="1201">
        <v>4</v>
      </c>
    </row>
    <row r="31" spans="1:19">
      <c r="A31" s="1201">
        <v>5</v>
      </c>
      <c r="B31" s="73" t="s">
        <v>5076</v>
      </c>
      <c r="C31" s="1147"/>
      <c r="D31" s="1219">
        <v>69</v>
      </c>
      <c r="E31" s="1663"/>
      <c r="F31" s="1884" t="s">
        <v>5081</v>
      </c>
      <c r="G31" s="1673">
        <v>233.21</v>
      </c>
      <c r="H31" s="1671">
        <v>1.6</v>
      </c>
      <c r="I31" s="1293"/>
      <c r="J31" s="1083"/>
      <c r="K31" s="1887" t="s">
        <v>5081</v>
      </c>
      <c r="L31" s="1219">
        <v>16078637</v>
      </c>
      <c r="M31" s="1219">
        <v>64144635</v>
      </c>
      <c r="N31" s="1219">
        <f t="shared" si="0"/>
        <v>80223272</v>
      </c>
      <c r="O31" s="1218"/>
      <c r="P31" s="1218"/>
      <c r="Q31" s="1218"/>
      <c r="R31" s="1323">
        <f t="shared" si="1"/>
        <v>0</v>
      </c>
      <c r="S31" s="1201">
        <v>5</v>
      </c>
    </row>
    <row r="32" spans="1:19">
      <c r="A32" s="1216">
        <v>6</v>
      </c>
      <c r="B32" s="73" t="s">
        <v>5077</v>
      </c>
      <c r="C32" s="1147"/>
      <c r="D32" s="1885">
        <v>34.5</v>
      </c>
      <c r="E32" s="1663"/>
      <c r="F32" s="73" t="s">
        <v>5082</v>
      </c>
      <c r="G32" s="1673">
        <v>6.35</v>
      </c>
      <c r="H32" s="1671"/>
      <c r="I32" s="1293"/>
      <c r="J32" s="1083"/>
      <c r="K32" s="1887" t="s">
        <v>5084</v>
      </c>
      <c r="L32" s="1219">
        <v>6303</v>
      </c>
      <c r="M32" s="1219">
        <v>196648</v>
      </c>
      <c r="N32" s="1219">
        <f t="shared" si="0"/>
        <v>202951</v>
      </c>
      <c r="O32" s="1218"/>
      <c r="P32" s="1218"/>
      <c r="Q32" s="1218"/>
      <c r="R32" s="1323">
        <f t="shared" si="1"/>
        <v>0</v>
      </c>
      <c r="S32" s="1201">
        <v>6</v>
      </c>
    </row>
    <row r="33" spans="1:19">
      <c r="A33" s="1216">
        <v>7</v>
      </c>
      <c r="B33" s="1147"/>
      <c r="C33" s="1147"/>
      <c r="D33" s="1219"/>
      <c r="E33" s="1663"/>
      <c r="F33" s="1147"/>
      <c r="G33" s="1663"/>
      <c r="H33" s="1665"/>
      <c r="I33" s="1293"/>
      <c r="J33" s="1083"/>
      <c r="K33" s="1216"/>
      <c r="L33" s="1219"/>
      <c r="M33" s="1219"/>
      <c r="N33" s="1219">
        <f t="shared" si="0"/>
        <v>0</v>
      </c>
      <c r="O33" s="1218"/>
      <c r="P33" s="1218"/>
      <c r="Q33" s="1218"/>
      <c r="R33" s="1323">
        <f t="shared" si="1"/>
        <v>0</v>
      </c>
      <c r="S33" s="1201">
        <v>7</v>
      </c>
    </row>
    <row r="34" spans="1:19">
      <c r="A34" s="1216">
        <v>8</v>
      </c>
      <c r="B34" s="1147"/>
      <c r="C34" s="1147"/>
      <c r="D34" s="1219"/>
      <c r="E34" s="1663"/>
      <c r="F34" s="1147"/>
      <c r="G34" s="1663"/>
      <c r="H34" s="1665"/>
      <c r="I34" s="1293"/>
      <c r="J34" s="1083"/>
      <c r="K34" s="1216"/>
      <c r="L34" s="1219"/>
      <c r="M34" s="1219"/>
      <c r="N34" s="1219">
        <f t="shared" si="0"/>
        <v>0</v>
      </c>
      <c r="O34" s="1218"/>
      <c r="P34" s="1218"/>
      <c r="Q34" s="1218"/>
      <c r="R34" s="1323">
        <f t="shared" si="1"/>
        <v>0</v>
      </c>
      <c r="S34" s="1201">
        <v>8</v>
      </c>
    </row>
    <row r="35" spans="1:19">
      <c r="A35" s="1216">
        <v>9</v>
      </c>
      <c r="B35" s="1147"/>
      <c r="C35" s="1147"/>
      <c r="D35" s="1219"/>
      <c r="E35" s="1663"/>
      <c r="F35" s="1147"/>
      <c r="G35" s="1663"/>
      <c r="H35" s="1665"/>
      <c r="I35" s="1293"/>
      <c r="J35" s="1083"/>
      <c r="K35" s="1216"/>
      <c r="L35" s="1219"/>
      <c r="M35" s="1219"/>
      <c r="N35" s="1219">
        <f t="shared" si="0"/>
        <v>0</v>
      </c>
      <c r="O35" s="1218"/>
      <c r="P35" s="1218"/>
      <c r="Q35" s="1218"/>
      <c r="R35" s="1323">
        <f t="shared" si="1"/>
        <v>0</v>
      </c>
      <c r="S35" s="1201">
        <v>9</v>
      </c>
    </row>
    <row r="36" spans="1:19">
      <c r="A36" s="1216">
        <v>10</v>
      </c>
      <c r="B36" s="1147"/>
      <c r="C36" s="1147"/>
      <c r="D36" s="1219"/>
      <c r="E36" s="1663"/>
      <c r="F36" s="1147"/>
      <c r="G36" s="1663"/>
      <c r="H36" s="1665"/>
      <c r="I36" s="1293"/>
      <c r="J36" s="1083"/>
      <c r="K36" s="1216"/>
      <c r="L36" s="1219"/>
      <c r="M36" s="1219"/>
      <c r="N36" s="1219">
        <f t="shared" si="0"/>
        <v>0</v>
      </c>
      <c r="O36" s="1218"/>
      <c r="P36" s="1218"/>
      <c r="Q36" s="1218"/>
      <c r="R36" s="1323">
        <f t="shared" si="1"/>
        <v>0</v>
      </c>
      <c r="S36" s="1201">
        <v>10</v>
      </c>
    </row>
    <row r="37" spans="1:19">
      <c r="A37" s="1216">
        <v>11</v>
      </c>
      <c r="B37" s="1147"/>
      <c r="C37" s="1147"/>
      <c r="D37" s="1219"/>
      <c r="E37" s="1663"/>
      <c r="F37" s="1147"/>
      <c r="G37" s="1663"/>
      <c r="H37" s="1665"/>
      <c r="I37" s="1293"/>
      <c r="J37" s="1083"/>
      <c r="K37" s="1216"/>
      <c r="L37" s="1219"/>
      <c r="M37" s="1219"/>
      <c r="N37" s="1219">
        <f t="shared" si="0"/>
        <v>0</v>
      </c>
      <c r="O37" s="1218"/>
      <c r="P37" s="1218"/>
      <c r="Q37" s="1218"/>
      <c r="R37" s="1323">
        <f t="shared" si="1"/>
        <v>0</v>
      </c>
      <c r="S37" s="1201">
        <v>11</v>
      </c>
    </row>
    <row r="38" spans="1:19">
      <c r="A38" s="1216">
        <v>12</v>
      </c>
      <c r="B38" s="1147"/>
      <c r="C38" s="1147"/>
      <c r="D38" s="1219"/>
      <c r="E38" s="1663"/>
      <c r="F38" s="1147"/>
      <c r="G38" s="1663"/>
      <c r="H38" s="1665"/>
      <c r="I38" s="1293"/>
      <c r="J38" s="1083"/>
      <c r="K38" s="1216"/>
      <c r="L38" s="1219"/>
      <c r="M38" s="1219"/>
      <c r="N38" s="1219">
        <f t="shared" si="0"/>
        <v>0</v>
      </c>
      <c r="O38" s="1218"/>
      <c r="P38" s="1218"/>
      <c r="Q38" s="1218"/>
      <c r="R38" s="1323">
        <f t="shared" si="1"/>
        <v>0</v>
      </c>
      <c r="S38" s="1201">
        <v>12</v>
      </c>
    </row>
    <row r="39" spans="1:19">
      <c r="A39" s="1216">
        <v>13</v>
      </c>
      <c r="B39" s="1147"/>
      <c r="C39" s="1147"/>
      <c r="D39" s="1219"/>
      <c r="E39" s="1663"/>
      <c r="F39" s="1147"/>
      <c r="G39" s="1663"/>
      <c r="H39" s="1665"/>
      <c r="I39" s="1293"/>
      <c r="J39" s="1083"/>
      <c r="K39" s="1216"/>
      <c r="L39" s="1219"/>
      <c r="M39" s="1219"/>
      <c r="N39" s="1219">
        <f t="shared" si="0"/>
        <v>0</v>
      </c>
      <c r="O39" s="1218"/>
      <c r="P39" s="1218"/>
      <c r="Q39" s="1218"/>
      <c r="R39" s="1323">
        <f t="shared" si="1"/>
        <v>0</v>
      </c>
      <c r="S39" s="1201">
        <v>13</v>
      </c>
    </row>
    <row r="40" spans="1:19">
      <c r="A40" s="1216">
        <v>14</v>
      </c>
      <c r="B40" s="1147"/>
      <c r="C40" s="1147"/>
      <c r="D40" s="1219"/>
      <c r="E40" s="1663"/>
      <c r="F40" s="1147"/>
      <c r="G40" s="1663"/>
      <c r="H40" s="1665"/>
      <c r="I40" s="1293"/>
      <c r="J40" s="1083"/>
      <c r="K40" s="1216"/>
      <c r="L40" s="1219"/>
      <c r="M40" s="1219"/>
      <c r="N40" s="1219">
        <f t="shared" si="0"/>
        <v>0</v>
      </c>
      <c r="O40" s="1218"/>
      <c r="P40" s="1218"/>
      <c r="Q40" s="1218"/>
      <c r="R40" s="1323">
        <f t="shared" si="1"/>
        <v>0</v>
      </c>
      <c r="S40" s="1201">
        <v>14</v>
      </c>
    </row>
    <row r="41" spans="1:19">
      <c r="A41" s="1216">
        <v>15</v>
      </c>
      <c r="B41" s="1147"/>
      <c r="C41" s="1147"/>
      <c r="D41" s="1219"/>
      <c r="E41" s="1663"/>
      <c r="F41" s="1147"/>
      <c r="G41" s="1663"/>
      <c r="H41" s="1665"/>
      <c r="I41" s="1293"/>
      <c r="J41" s="1083"/>
      <c r="K41" s="1216"/>
      <c r="L41" s="1219"/>
      <c r="M41" s="1219"/>
      <c r="N41" s="1219">
        <f t="shared" si="0"/>
        <v>0</v>
      </c>
      <c r="O41" s="1218"/>
      <c r="P41" s="1218"/>
      <c r="Q41" s="1218"/>
      <c r="R41" s="1323">
        <f t="shared" si="1"/>
        <v>0</v>
      </c>
      <c r="S41" s="1201">
        <v>15</v>
      </c>
    </row>
    <row r="42" spans="1:19">
      <c r="A42" s="1216">
        <v>16</v>
      </c>
      <c r="B42" s="1147"/>
      <c r="C42" s="1147"/>
      <c r="D42" s="1219"/>
      <c r="E42" s="1663"/>
      <c r="F42" s="1147"/>
      <c r="G42" s="1663"/>
      <c r="H42" s="1665"/>
      <c r="I42" s="1293"/>
      <c r="J42" s="1083"/>
      <c r="K42" s="1216"/>
      <c r="L42" s="1219"/>
      <c r="M42" s="1219"/>
      <c r="N42" s="1219">
        <f t="shared" si="0"/>
        <v>0</v>
      </c>
      <c r="O42" s="1218"/>
      <c r="P42" s="1218"/>
      <c r="Q42" s="1218"/>
      <c r="R42" s="1323">
        <f t="shared" si="1"/>
        <v>0</v>
      </c>
      <c r="S42" s="1201">
        <v>16</v>
      </c>
    </row>
    <row r="43" spans="1:19">
      <c r="A43" s="1201">
        <v>17</v>
      </c>
      <c r="B43" s="1147"/>
      <c r="C43" s="1147"/>
      <c r="D43" s="1219"/>
      <c r="E43" s="1663"/>
      <c r="F43" s="1147"/>
      <c r="G43" s="1663"/>
      <c r="H43" s="1665"/>
      <c r="I43" s="1293"/>
      <c r="J43" s="1083"/>
      <c r="K43" s="1201"/>
      <c r="L43" s="1219"/>
      <c r="M43" s="1219"/>
      <c r="N43" s="1219">
        <f t="shared" si="0"/>
        <v>0</v>
      </c>
      <c r="O43" s="1218"/>
      <c r="P43" s="1218"/>
      <c r="Q43" s="1218"/>
      <c r="R43" s="1323">
        <f t="shared" si="1"/>
        <v>0</v>
      </c>
      <c r="S43" s="1201">
        <v>17</v>
      </c>
    </row>
    <row r="44" spans="1:19">
      <c r="A44" s="1201">
        <v>18</v>
      </c>
      <c r="B44" s="1147"/>
      <c r="C44" s="1147"/>
      <c r="D44" s="1219"/>
      <c r="E44" s="1663"/>
      <c r="F44" s="1147"/>
      <c r="G44" s="1663"/>
      <c r="H44" s="1665"/>
      <c r="I44" s="1293"/>
      <c r="J44" s="1083"/>
      <c r="K44" s="1201"/>
      <c r="L44" s="1219"/>
      <c r="M44" s="1219"/>
      <c r="N44" s="1219">
        <f t="shared" si="0"/>
        <v>0</v>
      </c>
      <c r="O44" s="1218"/>
      <c r="P44" s="1218"/>
      <c r="Q44" s="1218"/>
      <c r="R44" s="1323">
        <f t="shared" si="1"/>
        <v>0</v>
      </c>
      <c r="S44" s="1201">
        <v>18</v>
      </c>
    </row>
    <row r="45" spans="1:19">
      <c r="A45" s="1201">
        <v>19</v>
      </c>
      <c r="B45" s="1147"/>
      <c r="C45" s="1147"/>
      <c r="D45" s="1219"/>
      <c r="E45" s="1663"/>
      <c r="F45" s="1147"/>
      <c r="G45" s="1663"/>
      <c r="H45" s="1665"/>
      <c r="I45" s="1293"/>
      <c r="J45" s="1083"/>
      <c r="K45" s="1201"/>
      <c r="L45" s="1219"/>
      <c r="M45" s="1219"/>
      <c r="N45" s="1219">
        <f t="shared" si="0"/>
        <v>0</v>
      </c>
      <c r="O45" s="1218"/>
      <c r="P45" s="1218"/>
      <c r="Q45" s="1218"/>
      <c r="R45" s="1323">
        <f t="shared" si="1"/>
        <v>0</v>
      </c>
      <c r="S45" s="1201">
        <v>19</v>
      </c>
    </row>
    <row r="46" spans="1:19">
      <c r="A46" s="1201">
        <v>20</v>
      </c>
      <c r="B46" s="1147"/>
      <c r="C46" s="1147"/>
      <c r="D46" s="1219"/>
      <c r="E46" s="1663"/>
      <c r="F46" s="1147"/>
      <c r="G46" s="1663"/>
      <c r="H46" s="1665"/>
      <c r="I46" s="1293"/>
      <c r="J46" s="1083"/>
      <c r="K46" s="1201"/>
      <c r="L46" s="1219"/>
      <c r="M46" s="1219"/>
      <c r="N46" s="1219">
        <f t="shared" si="0"/>
        <v>0</v>
      </c>
      <c r="O46" s="1218"/>
      <c r="P46" s="1218"/>
      <c r="Q46" s="1218"/>
      <c r="R46" s="1323">
        <f t="shared" si="1"/>
        <v>0</v>
      </c>
      <c r="S46" s="1201">
        <v>20</v>
      </c>
    </row>
    <row r="47" spans="1:19">
      <c r="A47" s="1201">
        <v>21</v>
      </c>
      <c r="B47" s="1147"/>
      <c r="C47" s="1147"/>
      <c r="D47" s="1219"/>
      <c r="E47" s="1663"/>
      <c r="F47" s="1147"/>
      <c r="G47" s="1663"/>
      <c r="H47" s="1665"/>
      <c r="I47" s="1293"/>
      <c r="J47" s="1083"/>
      <c r="K47" s="1201"/>
      <c r="L47" s="1219"/>
      <c r="M47" s="1219"/>
      <c r="N47" s="1219">
        <f t="shared" si="0"/>
        <v>0</v>
      </c>
      <c r="O47" s="1218"/>
      <c r="P47" s="1218"/>
      <c r="Q47" s="1218"/>
      <c r="R47" s="1323">
        <f t="shared" si="1"/>
        <v>0</v>
      </c>
      <c r="S47" s="1201">
        <v>21</v>
      </c>
    </row>
    <row r="48" spans="1:19">
      <c r="A48" s="1201">
        <v>22</v>
      </c>
      <c r="B48" s="1147"/>
      <c r="C48" s="1147"/>
      <c r="D48" s="1219"/>
      <c r="E48" s="1663"/>
      <c r="F48" s="1147"/>
      <c r="G48" s="1663"/>
      <c r="H48" s="1665"/>
      <c r="I48" s="1293"/>
      <c r="J48" s="1083"/>
      <c r="K48" s="1201"/>
      <c r="L48" s="1219"/>
      <c r="M48" s="1219"/>
      <c r="N48" s="1219">
        <f t="shared" si="0"/>
        <v>0</v>
      </c>
      <c r="O48" s="1218"/>
      <c r="P48" s="1218"/>
      <c r="Q48" s="1218"/>
      <c r="R48" s="1323">
        <f t="shared" si="1"/>
        <v>0</v>
      </c>
      <c r="S48" s="1201">
        <v>22</v>
      </c>
    </row>
    <row r="49" spans="1:19">
      <c r="A49" s="1201">
        <v>23</v>
      </c>
      <c r="B49" s="1147"/>
      <c r="C49" s="1147"/>
      <c r="D49" s="1219"/>
      <c r="E49" s="1663"/>
      <c r="F49" s="1147"/>
      <c r="G49" s="1663"/>
      <c r="H49" s="1665"/>
      <c r="I49" s="1293"/>
      <c r="J49" s="1083"/>
      <c r="K49" s="1201"/>
      <c r="L49" s="1219"/>
      <c r="M49" s="1219"/>
      <c r="N49" s="1219">
        <f t="shared" si="0"/>
        <v>0</v>
      </c>
      <c r="O49" s="1218"/>
      <c r="P49" s="1218"/>
      <c r="Q49" s="1218"/>
      <c r="R49" s="1323">
        <f t="shared" si="1"/>
        <v>0</v>
      </c>
      <c r="S49" s="1201">
        <v>23</v>
      </c>
    </row>
    <row r="50" spans="1:19">
      <c r="A50" s="1201">
        <v>24</v>
      </c>
      <c r="B50" s="1147"/>
      <c r="C50" s="1147"/>
      <c r="D50" s="1219"/>
      <c r="E50" s="1663"/>
      <c r="F50" s="1147"/>
      <c r="G50" s="1663"/>
      <c r="H50" s="1665"/>
      <c r="I50" s="1293"/>
      <c r="J50" s="1083"/>
      <c r="K50" s="1201"/>
      <c r="L50" s="1219"/>
      <c r="M50" s="1219"/>
      <c r="N50" s="1219">
        <f t="shared" si="0"/>
        <v>0</v>
      </c>
      <c r="O50" s="1218"/>
      <c r="P50" s="1218"/>
      <c r="Q50" s="1218"/>
      <c r="R50" s="1323">
        <f t="shared" si="1"/>
        <v>0</v>
      </c>
      <c r="S50" s="1201">
        <v>24</v>
      </c>
    </row>
    <row r="51" spans="1:19">
      <c r="A51" s="1201">
        <v>25</v>
      </c>
      <c r="B51" s="1147"/>
      <c r="C51" s="1147"/>
      <c r="D51" s="1219"/>
      <c r="E51" s="1663"/>
      <c r="F51" s="1147"/>
      <c r="G51" s="1663"/>
      <c r="H51" s="1665"/>
      <c r="I51" s="1293"/>
      <c r="J51" s="1083"/>
      <c r="K51" s="1201"/>
      <c r="L51" s="1219"/>
      <c r="M51" s="1219"/>
      <c r="N51" s="1219">
        <f t="shared" si="0"/>
        <v>0</v>
      </c>
      <c r="O51" s="1218"/>
      <c r="P51" s="1218"/>
      <c r="Q51" s="1218"/>
      <c r="R51" s="1323">
        <f t="shared" si="1"/>
        <v>0</v>
      </c>
      <c r="S51" s="1201">
        <v>25</v>
      </c>
    </row>
    <row r="52" spans="1:19">
      <c r="A52" s="1201">
        <v>26</v>
      </c>
      <c r="B52" s="1147"/>
      <c r="C52" s="1147"/>
      <c r="D52" s="1219"/>
      <c r="E52" s="1663"/>
      <c r="F52" s="1147"/>
      <c r="G52" s="1663"/>
      <c r="H52" s="1665"/>
      <c r="I52" s="1293"/>
      <c r="J52" s="1083"/>
      <c r="K52" s="1201"/>
      <c r="L52" s="1219"/>
      <c r="M52" s="1219"/>
      <c r="N52" s="1219">
        <f t="shared" si="0"/>
        <v>0</v>
      </c>
      <c r="O52" s="1218"/>
      <c r="P52" s="1218"/>
      <c r="Q52" s="1218"/>
      <c r="R52" s="1323">
        <f t="shared" si="1"/>
        <v>0</v>
      </c>
      <c r="S52" s="1201">
        <v>26</v>
      </c>
    </row>
    <row r="53" spans="1:19">
      <c r="A53" s="1201">
        <v>27</v>
      </c>
      <c r="B53" s="1147"/>
      <c r="C53" s="1147"/>
      <c r="D53" s="1219"/>
      <c r="E53" s="1663"/>
      <c r="F53" s="1147"/>
      <c r="G53" s="1663"/>
      <c r="H53" s="1665"/>
      <c r="I53" s="1293"/>
      <c r="J53" s="1083"/>
      <c r="K53" s="1201"/>
      <c r="L53" s="1219"/>
      <c r="M53" s="1219"/>
      <c r="N53" s="1219">
        <f t="shared" si="0"/>
        <v>0</v>
      </c>
      <c r="O53" s="1218"/>
      <c r="P53" s="1218"/>
      <c r="Q53" s="1218"/>
      <c r="R53" s="1323">
        <f t="shared" si="1"/>
        <v>0</v>
      </c>
      <c r="S53" s="1201">
        <v>27</v>
      </c>
    </row>
    <row r="54" spans="1:19">
      <c r="A54" s="1201">
        <v>28</v>
      </c>
      <c r="B54" s="1147"/>
      <c r="C54" s="1147"/>
      <c r="D54" s="1219"/>
      <c r="E54" s="1663"/>
      <c r="F54" s="1147"/>
      <c r="G54" s="1663"/>
      <c r="H54" s="1665"/>
      <c r="I54" s="1293"/>
      <c r="J54" s="1083"/>
      <c r="K54" s="1201"/>
      <c r="L54" s="1219"/>
      <c r="M54" s="1219"/>
      <c r="N54" s="1219">
        <f t="shared" si="0"/>
        <v>0</v>
      </c>
      <c r="O54" s="1218"/>
      <c r="P54" s="1218"/>
      <c r="Q54" s="1218"/>
      <c r="R54" s="1323">
        <f t="shared" si="1"/>
        <v>0</v>
      </c>
      <c r="S54" s="1201">
        <v>28</v>
      </c>
    </row>
    <row r="55" spans="1:19">
      <c r="A55" s="1201">
        <v>29</v>
      </c>
      <c r="B55" s="1147"/>
      <c r="C55" s="1147"/>
      <c r="D55" s="1219"/>
      <c r="E55" s="1663"/>
      <c r="F55" s="1147"/>
      <c r="G55" s="1663"/>
      <c r="H55" s="1665"/>
      <c r="I55" s="1293"/>
      <c r="J55" s="1083"/>
      <c r="K55" s="1201"/>
      <c r="L55" s="1219"/>
      <c r="M55" s="1219"/>
      <c r="N55" s="1219">
        <f t="shared" si="0"/>
        <v>0</v>
      </c>
      <c r="O55" s="1218"/>
      <c r="P55" s="1218"/>
      <c r="Q55" s="1218"/>
      <c r="R55" s="1323">
        <f t="shared" si="1"/>
        <v>0</v>
      </c>
      <c r="S55" s="1201">
        <v>29</v>
      </c>
    </row>
    <row r="56" spans="1:19">
      <c r="A56" s="1201">
        <v>30</v>
      </c>
      <c r="B56" s="1147"/>
      <c r="C56" s="1147"/>
      <c r="D56" s="1219"/>
      <c r="E56" s="1663"/>
      <c r="F56" s="1147"/>
      <c r="G56" s="1663"/>
      <c r="H56" s="1665"/>
      <c r="I56" s="1293"/>
      <c r="J56" s="1083"/>
      <c r="K56" s="1201"/>
      <c r="L56" s="1219"/>
      <c r="M56" s="1219"/>
      <c r="N56" s="1219">
        <f t="shared" si="0"/>
        <v>0</v>
      </c>
      <c r="O56" s="1218"/>
      <c r="P56" s="1218"/>
      <c r="Q56" s="1218"/>
      <c r="R56" s="1323">
        <f t="shared" si="1"/>
        <v>0</v>
      </c>
      <c r="S56" s="1201">
        <v>30</v>
      </c>
    </row>
    <row r="57" spans="1:19">
      <c r="A57" s="1201">
        <v>31</v>
      </c>
      <c r="B57" s="1147"/>
      <c r="C57" s="1147"/>
      <c r="D57" s="1219"/>
      <c r="E57" s="1663"/>
      <c r="F57" s="1147"/>
      <c r="G57" s="1663"/>
      <c r="H57" s="1665"/>
      <c r="I57" s="1293"/>
      <c r="J57" s="1083"/>
      <c r="K57" s="1201"/>
      <c r="L57" s="1219"/>
      <c r="M57" s="1219"/>
      <c r="N57" s="1219">
        <f t="shared" si="0"/>
        <v>0</v>
      </c>
      <c r="O57" s="1218"/>
      <c r="P57" s="1218"/>
      <c r="Q57" s="1218"/>
      <c r="R57" s="1323">
        <f t="shared" si="1"/>
        <v>0</v>
      </c>
      <c r="S57" s="1201">
        <v>31</v>
      </c>
    </row>
    <row r="58" spans="1:19">
      <c r="A58" s="1201">
        <v>32</v>
      </c>
      <c r="B58" s="1147"/>
      <c r="C58" s="1147"/>
      <c r="D58" s="1219"/>
      <c r="E58" s="1663"/>
      <c r="F58" s="1147"/>
      <c r="G58" s="1663"/>
      <c r="H58" s="1665"/>
      <c r="I58" s="1293"/>
      <c r="J58" s="1083"/>
      <c r="K58" s="1201"/>
      <c r="L58" s="1219"/>
      <c r="M58" s="1219"/>
      <c r="N58" s="1219">
        <f t="shared" si="0"/>
        <v>0</v>
      </c>
      <c r="O58" s="1218"/>
      <c r="P58" s="1218"/>
      <c r="Q58" s="1218"/>
      <c r="R58" s="1323">
        <f t="shared" si="1"/>
        <v>0</v>
      </c>
      <c r="S58" s="1201">
        <v>32</v>
      </c>
    </row>
    <row r="59" spans="1:19">
      <c r="A59" s="1201">
        <v>33</v>
      </c>
      <c r="B59" s="1147"/>
      <c r="C59" s="1147"/>
      <c r="D59" s="1219"/>
      <c r="E59" s="1663"/>
      <c r="F59" s="1147"/>
      <c r="G59" s="1663"/>
      <c r="H59" s="1665"/>
      <c r="I59" s="1293"/>
      <c r="J59" s="1083"/>
      <c r="K59" s="1201"/>
      <c r="L59" s="1219"/>
      <c r="M59" s="1219"/>
      <c r="N59" s="1219">
        <f t="shared" si="0"/>
        <v>0</v>
      </c>
      <c r="O59" s="1218"/>
      <c r="P59" s="1218"/>
      <c r="Q59" s="1218"/>
      <c r="R59" s="1323">
        <f t="shared" si="1"/>
        <v>0</v>
      </c>
      <c r="S59" s="1201">
        <v>33</v>
      </c>
    </row>
    <row r="60" spans="1:19">
      <c r="A60" s="1201">
        <v>34</v>
      </c>
      <c r="B60" s="1147"/>
      <c r="C60" s="1147"/>
      <c r="D60" s="1219"/>
      <c r="E60" s="1663"/>
      <c r="F60" s="1147"/>
      <c r="G60" s="1663"/>
      <c r="H60" s="1665"/>
      <c r="I60" s="1293"/>
      <c r="J60" s="1083"/>
      <c r="K60" s="1201"/>
      <c r="L60" s="1219"/>
      <c r="M60" s="1219"/>
      <c r="N60" s="1219">
        <f t="shared" si="0"/>
        <v>0</v>
      </c>
      <c r="O60" s="1218"/>
      <c r="P60" s="1218"/>
      <c r="Q60" s="1218"/>
      <c r="R60" s="1323">
        <f t="shared" si="1"/>
        <v>0</v>
      </c>
      <c r="S60" s="1201">
        <v>34</v>
      </c>
    </row>
    <row r="61" spans="1:19" ht="15.75" thickBot="1">
      <c r="A61" s="1220">
        <v>35</v>
      </c>
      <c r="B61" s="1170"/>
      <c r="C61" s="1170"/>
      <c r="D61" s="1300"/>
      <c r="E61" s="1664"/>
      <c r="F61" s="1170"/>
      <c r="G61" s="1664"/>
      <c r="H61" s="1666"/>
      <c r="I61" s="1301"/>
      <c r="J61" s="1083"/>
      <c r="K61" s="1201"/>
      <c r="L61" s="1219"/>
      <c r="M61" s="1219"/>
      <c r="N61" s="1219">
        <f t="shared" si="0"/>
        <v>0</v>
      </c>
      <c r="O61" s="1218"/>
      <c r="P61" s="1218"/>
      <c r="Q61" s="1218"/>
      <c r="R61" s="1323">
        <f t="shared" si="1"/>
        <v>0</v>
      </c>
      <c r="S61" s="1201">
        <v>35</v>
      </c>
    </row>
    <row r="62" spans="1:19" ht="15.75" thickBot="1">
      <c r="A62" s="1220">
        <v>36</v>
      </c>
      <c r="B62" s="1136"/>
      <c r="C62" s="1136"/>
      <c r="D62" s="1136"/>
      <c r="E62" s="1136"/>
      <c r="F62" s="1213" t="s">
        <v>2657</v>
      </c>
      <c r="G62" s="1674">
        <f>SUM(G27:G61)</f>
        <v>465.13</v>
      </c>
      <c r="H62" s="1674">
        <f>SUM(H27:H61)</f>
        <v>1.6</v>
      </c>
      <c r="I62" s="1300">
        <f>SUM(I27:I61)</f>
        <v>0</v>
      </c>
      <c r="J62" s="1083"/>
      <c r="K62" s="1324"/>
      <c r="L62" s="1325">
        <f t="shared" ref="L62:R62" si="2">SUM(L27:L61)</f>
        <v>27620277</v>
      </c>
      <c r="M62" s="1325">
        <f t="shared" si="2"/>
        <v>129310249</v>
      </c>
      <c r="N62" s="1325">
        <f t="shared" si="2"/>
        <v>156930526</v>
      </c>
      <c r="O62" s="1325">
        <f t="shared" si="2"/>
        <v>0</v>
      </c>
      <c r="P62" s="1325">
        <f t="shared" si="2"/>
        <v>0</v>
      </c>
      <c r="Q62" s="1325">
        <f t="shared" si="2"/>
        <v>0</v>
      </c>
      <c r="R62" s="1325">
        <f t="shared" si="2"/>
        <v>0</v>
      </c>
      <c r="S62" s="1324">
        <v>36</v>
      </c>
    </row>
    <row r="63" spans="1:19">
      <c r="A63" s="1312"/>
      <c r="B63" s="1312"/>
      <c r="C63" s="1312"/>
      <c r="D63" s="1312"/>
      <c r="E63" s="1312"/>
      <c r="F63" s="1316"/>
      <c r="G63" s="1326"/>
      <c r="H63" s="1326"/>
      <c r="I63" s="1326"/>
      <c r="J63" s="1083"/>
      <c r="K63" s="1312"/>
      <c r="L63" s="1327"/>
      <c r="M63" s="1327"/>
      <c r="N63" s="1327"/>
      <c r="O63" s="1327"/>
      <c r="P63" s="1327"/>
      <c r="Q63" s="1327"/>
      <c r="R63" s="1327"/>
      <c r="S63" s="1312"/>
    </row>
    <row r="64" spans="1:19" ht="15.75">
      <c r="A64" s="115" t="s">
        <v>4342</v>
      </c>
      <c r="B64" s="1083"/>
      <c r="C64" s="1083"/>
      <c r="D64" s="1083"/>
      <c r="E64" s="1083"/>
      <c r="F64" s="1083"/>
      <c r="G64" s="1083"/>
      <c r="H64" s="1083"/>
      <c r="I64" s="1083"/>
      <c r="J64" s="1083"/>
      <c r="K64" s="115" t="s">
        <v>4342</v>
      </c>
      <c r="L64" s="1083"/>
      <c r="M64" s="1083"/>
      <c r="N64" s="1083"/>
      <c r="O64" s="1084"/>
    </row>
    <row r="65" spans="1:19">
      <c r="A65" s="1084" t="s">
        <v>3028</v>
      </c>
      <c r="B65" s="1084"/>
      <c r="C65" s="1084"/>
      <c r="D65" s="1084"/>
      <c r="E65" s="1084"/>
      <c r="F65" s="1084"/>
      <c r="G65" s="1084"/>
      <c r="H65" s="1084"/>
      <c r="I65" s="1084"/>
      <c r="J65" s="1083"/>
      <c r="K65" s="1084" t="s">
        <v>3029</v>
      </c>
      <c r="L65" s="1084"/>
      <c r="M65" s="1084"/>
      <c r="N65" s="1084"/>
      <c r="O65" s="1084"/>
      <c r="P65" s="1084"/>
      <c r="Q65" s="1084"/>
      <c r="R65" s="1084"/>
      <c r="S65" s="1084"/>
    </row>
    <row r="67" spans="1:19" ht="15.75">
      <c r="A67" s="71" t="s">
        <v>1613</v>
      </c>
      <c r="B67" s="1084"/>
      <c r="C67" s="1084"/>
      <c r="D67" s="1084"/>
      <c r="E67" s="1084"/>
      <c r="F67" s="1084"/>
      <c r="G67" s="1084"/>
      <c r="H67" s="1084"/>
      <c r="I67" s="1084"/>
    </row>
    <row r="69" spans="1:19" ht="16.5" thickBot="1">
      <c r="A69" s="1152" t="str">
        <f>'Data Sheet'!$C$25</f>
        <v>Central Hudson Gas &amp; Electric</v>
      </c>
      <c r="B69" s="1136"/>
      <c r="C69" s="1136"/>
      <c r="D69" s="1136"/>
      <c r="E69" s="1136"/>
      <c r="F69" s="1136"/>
      <c r="G69" s="1142" t="str">
        <f>'Data Sheet'!$C$40</f>
        <v>4/15/2015</v>
      </c>
      <c r="H69" s="1083" t="str">
        <f>'Data Sheet'!$C$38</f>
        <v>12/31/14</v>
      </c>
      <c r="I69" s="1203"/>
      <c r="J69" s="1083"/>
      <c r="K69" s="1152" t="str">
        <f>'Data Sheet'!$C$25</f>
        <v>Central Hudson Gas &amp; Electric</v>
      </c>
      <c r="L69" s="1136"/>
      <c r="M69" s="1136"/>
      <c r="N69" s="1136"/>
      <c r="O69" s="1136"/>
      <c r="P69" s="1136"/>
      <c r="Q69" s="1142" t="str">
        <f>'Data Sheet'!$C$40</f>
        <v>4/15/2015</v>
      </c>
      <c r="R69" s="1083" t="str">
        <f>'Data Sheet'!$C$38</f>
        <v>12/31/14</v>
      </c>
      <c r="S69" s="1203"/>
    </row>
    <row r="70" spans="1:19" ht="16.5" thickBot="1">
      <c r="A70" s="779" t="s">
        <v>3383</v>
      </c>
      <c r="B70" s="706"/>
      <c r="C70" s="706"/>
      <c r="D70" s="1203"/>
      <c r="E70" s="1203"/>
      <c r="F70" s="1203"/>
      <c r="G70" s="1205"/>
      <c r="H70" s="1205"/>
      <c r="I70" s="1214"/>
      <c r="J70" s="1083"/>
      <c r="K70" s="779" t="s">
        <v>3383</v>
      </c>
      <c r="L70" s="706"/>
      <c r="M70" s="706"/>
      <c r="N70" s="1203"/>
      <c r="O70" s="1203"/>
      <c r="P70" s="1203"/>
      <c r="Q70" s="1205"/>
      <c r="R70" s="1205"/>
      <c r="S70" s="1214"/>
    </row>
    <row r="71" spans="1:19">
      <c r="A71" s="1197"/>
      <c r="B71" s="1083"/>
      <c r="C71" s="1147"/>
      <c r="D71" s="1084" t="s">
        <v>2978</v>
      </c>
      <c r="E71" s="1145"/>
      <c r="F71" s="1147"/>
      <c r="G71" s="1084" t="s">
        <v>2979</v>
      </c>
      <c r="H71" s="1084"/>
      <c r="I71" s="1263"/>
      <c r="J71" s="1083"/>
      <c r="K71" s="1197"/>
      <c r="L71" s="1208" t="s">
        <v>2980</v>
      </c>
      <c r="M71" s="1208"/>
      <c r="N71" s="1182"/>
      <c r="O71" s="1230"/>
      <c r="P71" s="1230"/>
      <c r="Q71" s="1230"/>
      <c r="R71" s="1230"/>
      <c r="S71" s="1263"/>
    </row>
    <row r="72" spans="1:19">
      <c r="A72" s="1210"/>
      <c r="B72" s="1084" t="s">
        <v>2981</v>
      </c>
      <c r="C72" s="1145"/>
      <c r="D72" s="774" t="s">
        <v>2982</v>
      </c>
      <c r="E72" s="1145"/>
      <c r="F72" s="1096" t="s">
        <v>2983</v>
      </c>
      <c r="G72" s="774" t="s">
        <v>2984</v>
      </c>
      <c r="H72" s="1084"/>
      <c r="I72" s="1210" t="s">
        <v>2023</v>
      </c>
      <c r="J72" s="1083"/>
      <c r="K72" s="1210" t="s">
        <v>2985</v>
      </c>
      <c r="L72" s="774" t="s">
        <v>2986</v>
      </c>
      <c r="M72" s="1084"/>
      <c r="N72" s="775"/>
      <c r="O72" s="1084" t="s">
        <v>2987</v>
      </c>
      <c r="P72" s="1084"/>
      <c r="Q72" s="774"/>
      <c r="R72" s="1084"/>
      <c r="S72" s="1210"/>
    </row>
    <row r="73" spans="1:19" ht="15.75" thickBot="1">
      <c r="A73" s="1210" t="s">
        <v>1964</v>
      </c>
      <c r="B73" s="1136"/>
      <c r="C73" s="1170"/>
      <c r="D73" s="776" t="s">
        <v>2988</v>
      </c>
      <c r="E73" s="1214"/>
      <c r="F73" s="1096" t="s">
        <v>2989</v>
      </c>
      <c r="G73" s="776" t="s">
        <v>3011</v>
      </c>
      <c r="H73" s="1203"/>
      <c r="I73" s="1210" t="s">
        <v>613</v>
      </c>
      <c r="J73" s="1083"/>
      <c r="K73" s="1210" t="s">
        <v>3012</v>
      </c>
      <c r="L73" s="776" t="s">
        <v>3013</v>
      </c>
      <c r="M73" s="1203"/>
      <c r="N73" s="777"/>
      <c r="O73" s="1180"/>
      <c r="P73" s="1180"/>
      <c r="Q73" s="778"/>
      <c r="R73" s="1213"/>
      <c r="S73" s="1210" t="s">
        <v>1964</v>
      </c>
    </row>
    <row r="74" spans="1:19">
      <c r="A74" s="1210" t="s">
        <v>1967</v>
      </c>
      <c r="B74" s="1096" t="s">
        <v>3014</v>
      </c>
      <c r="C74" s="1096" t="s">
        <v>3015</v>
      </c>
      <c r="D74" s="1096" t="s">
        <v>3016</v>
      </c>
      <c r="E74" s="1096" t="s">
        <v>3017</v>
      </c>
      <c r="F74" s="1096" t="s">
        <v>3018</v>
      </c>
      <c r="G74" s="1145" t="s">
        <v>3019</v>
      </c>
      <c r="H74" s="1145" t="s">
        <v>3019</v>
      </c>
      <c r="I74" s="1210" t="s">
        <v>3020</v>
      </c>
      <c r="J74" s="1083"/>
      <c r="K74" s="1210" t="s">
        <v>3021</v>
      </c>
      <c r="L74" s="1096" t="s">
        <v>3022</v>
      </c>
      <c r="M74" s="1096" t="s">
        <v>3023</v>
      </c>
      <c r="N74" s="1096" t="s">
        <v>3024</v>
      </c>
      <c r="O74" s="1096" t="s">
        <v>4099</v>
      </c>
      <c r="P74" s="1096" t="s">
        <v>4091</v>
      </c>
      <c r="Q74" s="1096" t="s">
        <v>693</v>
      </c>
      <c r="R74" s="1129" t="s">
        <v>2657</v>
      </c>
      <c r="S74" s="1210" t="s">
        <v>1967</v>
      </c>
    </row>
    <row r="75" spans="1:19">
      <c r="A75" s="1201"/>
      <c r="B75" s="1147"/>
      <c r="C75" s="1096"/>
      <c r="D75" s="1147"/>
      <c r="E75" s="1096"/>
      <c r="F75" s="1096"/>
      <c r="G75" s="1145" t="s">
        <v>3025</v>
      </c>
      <c r="H75" s="1145" t="s">
        <v>3026</v>
      </c>
      <c r="I75" s="1201"/>
      <c r="J75" s="1083"/>
      <c r="K75" s="1201"/>
      <c r="L75" s="1147"/>
      <c r="M75" s="1096" t="s">
        <v>3027</v>
      </c>
      <c r="N75" s="1147"/>
      <c r="O75" s="1096" t="s">
        <v>2358</v>
      </c>
      <c r="P75" s="1096" t="s">
        <v>2358</v>
      </c>
      <c r="Q75" s="1147"/>
      <c r="R75" s="1096" t="s">
        <v>2358</v>
      </c>
      <c r="S75" s="1201"/>
    </row>
    <row r="76" spans="1:19" ht="15.75" thickBot="1">
      <c r="A76" s="1220"/>
      <c r="B76" s="1213" t="s">
        <v>3423</v>
      </c>
      <c r="C76" s="1213" t="s">
        <v>3424</v>
      </c>
      <c r="D76" s="1213" t="s">
        <v>3425</v>
      </c>
      <c r="E76" s="1213" t="s">
        <v>3426</v>
      </c>
      <c r="F76" s="1213" t="s">
        <v>2672</v>
      </c>
      <c r="G76" s="1214" t="s">
        <v>2673</v>
      </c>
      <c r="H76" s="1214" t="s">
        <v>2674</v>
      </c>
      <c r="I76" s="1214" t="s">
        <v>2675</v>
      </c>
      <c r="J76" s="1083"/>
      <c r="K76" s="1212" t="s">
        <v>2676</v>
      </c>
      <c r="L76" s="1213" t="s">
        <v>2677</v>
      </c>
      <c r="M76" s="1213" t="s">
        <v>2678</v>
      </c>
      <c r="N76" s="1213" t="s">
        <v>2679</v>
      </c>
      <c r="O76" s="1213" t="s">
        <v>218</v>
      </c>
      <c r="P76" s="1213" t="s">
        <v>219</v>
      </c>
      <c r="Q76" s="1213" t="s">
        <v>220</v>
      </c>
      <c r="R76" s="1203" t="s">
        <v>221</v>
      </c>
      <c r="S76" s="1220"/>
    </row>
    <row r="77" spans="1:19">
      <c r="A77" s="1201">
        <v>1</v>
      </c>
      <c r="B77" s="1147"/>
      <c r="C77" s="1147"/>
      <c r="D77" s="1219"/>
      <c r="E77" s="1663"/>
      <c r="F77" s="1145"/>
      <c r="G77" s="1663"/>
      <c r="H77" s="1318"/>
      <c r="I77" s="1293"/>
      <c r="J77" s="1083"/>
      <c r="K77" s="1201"/>
      <c r="L77" s="1219"/>
      <c r="M77" s="1219"/>
      <c r="N77" s="1219">
        <f t="shared" ref="N77:N128" si="3">L77+M77</f>
        <v>0</v>
      </c>
      <c r="O77" s="1663"/>
      <c r="P77" s="1663"/>
      <c r="Q77" s="1663"/>
      <c r="R77" s="1665">
        <f t="shared" ref="R77:R128" si="4">SUM(O77:Q77)</f>
        <v>0</v>
      </c>
      <c r="S77" s="1201">
        <v>1</v>
      </c>
    </row>
    <row r="78" spans="1:19">
      <c r="A78" s="1201">
        <v>2</v>
      </c>
      <c r="B78" s="1147"/>
      <c r="C78" s="1147"/>
      <c r="D78" s="1219"/>
      <c r="E78" s="1663"/>
      <c r="F78" s="1096"/>
      <c r="G78" s="1663"/>
      <c r="H78" s="1322"/>
      <c r="I78" s="1293"/>
      <c r="J78" s="1083"/>
      <c r="K78" s="1201"/>
      <c r="L78" s="1219"/>
      <c r="M78" s="1219"/>
      <c r="N78" s="1219">
        <f t="shared" si="3"/>
        <v>0</v>
      </c>
      <c r="O78" s="1663"/>
      <c r="P78" s="1663"/>
      <c r="Q78" s="1663"/>
      <c r="R78" s="1665">
        <f t="shared" si="4"/>
        <v>0</v>
      </c>
      <c r="S78" s="1201">
        <v>2</v>
      </c>
    </row>
    <row r="79" spans="1:19">
      <c r="A79" s="1201">
        <v>3</v>
      </c>
      <c r="B79" s="1147"/>
      <c r="C79" s="1147"/>
      <c r="D79" s="1219"/>
      <c r="E79" s="1663"/>
      <c r="F79" s="1096"/>
      <c r="G79" s="1663"/>
      <c r="H79" s="1322"/>
      <c r="I79" s="1293"/>
      <c r="J79" s="1083"/>
      <c r="K79" s="1201"/>
      <c r="L79" s="1219"/>
      <c r="M79" s="1219"/>
      <c r="N79" s="1219">
        <f t="shared" si="3"/>
        <v>0</v>
      </c>
      <c r="O79" s="1663"/>
      <c r="P79" s="1663"/>
      <c r="Q79" s="1663"/>
      <c r="R79" s="1665">
        <f t="shared" si="4"/>
        <v>0</v>
      </c>
      <c r="S79" s="1201">
        <v>3</v>
      </c>
    </row>
    <row r="80" spans="1:19">
      <c r="A80" s="1201">
        <v>4</v>
      </c>
      <c r="B80" s="1147"/>
      <c r="C80" s="1147"/>
      <c r="D80" s="1219"/>
      <c r="E80" s="1663"/>
      <c r="F80" s="1096"/>
      <c r="G80" s="1663"/>
      <c r="H80" s="1322"/>
      <c r="I80" s="1293"/>
      <c r="J80" s="1083"/>
      <c r="K80" s="1201"/>
      <c r="L80" s="1219"/>
      <c r="M80" s="1219"/>
      <c r="N80" s="1219">
        <f t="shared" si="3"/>
        <v>0</v>
      </c>
      <c r="O80" s="1663"/>
      <c r="P80" s="1663"/>
      <c r="Q80" s="1663"/>
      <c r="R80" s="1665">
        <f t="shared" si="4"/>
        <v>0</v>
      </c>
      <c r="S80" s="1201">
        <v>4</v>
      </c>
    </row>
    <row r="81" spans="1:19">
      <c r="A81" s="1201">
        <v>5</v>
      </c>
      <c r="B81" s="1147"/>
      <c r="C81" s="1147"/>
      <c r="D81" s="1219"/>
      <c r="E81" s="1663"/>
      <c r="F81" s="1096"/>
      <c r="G81" s="1663"/>
      <c r="H81" s="1322"/>
      <c r="I81" s="1293"/>
      <c r="J81" s="1083"/>
      <c r="K81" s="1201"/>
      <c r="L81" s="1219"/>
      <c r="M81" s="1219"/>
      <c r="N81" s="1219">
        <f t="shared" si="3"/>
        <v>0</v>
      </c>
      <c r="O81" s="1663"/>
      <c r="P81" s="1663"/>
      <c r="Q81" s="1663"/>
      <c r="R81" s="1665">
        <f t="shared" si="4"/>
        <v>0</v>
      </c>
      <c r="S81" s="1201">
        <v>5</v>
      </c>
    </row>
    <row r="82" spans="1:19">
      <c r="A82" s="1216">
        <v>6</v>
      </c>
      <c r="B82" s="1147"/>
      <c r="C82" s="1147"/>
      <c r="D82" s="1219"/>
      <c r="E82" s="1663"/>
      <c r="F82" s="1147"/>
      <c r="G82" s="1663"/>
      <c r="H82" s="1160"/>
      <c r="I82" s="1293"/>
      <c r="J82" s="1083"/>
      <c r="K82" s="1216"/>
      <c r="L82" s="1219"/>
      <c r="M82" s="1219"/>
      <c r="N82" s="1219">
        <f t="shared" si="3"/>
        <v>0</v>
      </c>
      <c r="O82" s="1663"/>
      <c r="P82" s="1663"/>
      <c r="Q82" s="1663"/>
      <c r="R82" s="1665">
        <f t="shared" si="4"/>
        <v>0</v>
      </c>
      <c r="S82" s="1201">
        <v>6</v>
      </c>
    </row>
    <row r="83" spans="1:19">
      <c r="A83" s="1216">
        <v>7</v>
      </c>
      <c r="B83" s="1147"/>
      <c r="C83" s="1147"/>
      <c r="D83" s="1219"/>
      <c r="E83" s="1663"/>
      <c r="F83" s="1147"/>
      <c r="G83" s="1663"/>
      <c r="H83" s="1160"/>
      <c r="I83" s="1293"/>
      <c r="J83" s="1083"/>
      <c r="K83" s="1216"/>
      <c r="L83" s="1219"/>
      <c r="M83" s="1219"/>
      <c r="N83" s="1219">
        <f t="shared" si="3"/>
        <v>0</v>
      </c>
      <c r="O83" s="1663"/>
      <c r="P83" s="1663"/>
      <c r="Q83" s="1663"/>
      <c r="R83" s="1665">
        <f t="shared" si="4"/>
        <v>0</v>
      </c>
      <c r="S83" s="1201">
        <v>7</v>
      </c>
    </row>
    <row r="84" spans="1:19">
      <c r="A84" s="1216">
        <v>8</v>
      </c>
      <c r="B84" s="1147"/>
      <c r="C84" s="1147"/>
      <c r="D84" s="1219"/>
      <c r="E84" s="1663"/>
      <c r="F84" s="1147"/>
      <c r="G84" s="1663"/>
      <c r="H84" s="1160"/>
      <c r="I84" s="1293"/>
      <c r="J84" s="1083"/>
      <c r="K84" s="1216"/>
      <c r="L84" s="1219"/>
      <c r="M84" s="1219"/>
      <c r="N84" s="1219">
        <f t="shared" si="3"/>
        <v>0</v>
      </c>
      <c r="O84" s="1663"/>
      <c r="P84" s="1663"/>
      <c r="Q84" s="1663"/>
      <c r="R84" s="1665">
        <f t="shared" si="4"/>
        <v>0</v>
      </c>
      <c r="S84" s="1201">
        <v>8</v>
      </c>
    </row>
    <row r="85" spans="1:19">
      <c r="A85" s="1216">
        <v>9</v>
      </c>
      <c r="B85" s="1147"/>
      <c r="C85" s="1147"/>
      <c r="D85" s="1219"/>
      <c r="E85" s="1663"/>
      <c r="F85" s="1147"/>
      <c r="G85" s="1663"/>
      <c r="H85" s="1160"/>
      <c r="I85" s="1293"/>
      <c r="J85" s="1083"/>
      <c r="K85" s="1216"/>
      <c r="L85" s="1219"/>
      <c r="M85" s="1219"/>
      <c r="N85" s="1219">
        <f t="shared" si="3"/>
        <v>0</v>
      </c>
      <c r="O85" s="1663"/>
      <c r="P85" s="1663"/>
      <c r="Q85" s="1663"/>
      <c r="R85" s="1665">
        <f t="shared" si="4"/>
        <v>0</v>
      </c>
      <c r="S85" s="1201">
        <v>9</v>
      </c>
    </row>
    <row r="86" spans="1:19">
      <c r="A86" s="1216">
        <v>10</v>
      </c>
      <c r="B86" s="1147"/>
      <c r="C86" s="1147"/>
      <c r="D86" s="1219"/>
      <c r="E86" s="1663"/>
      <c r="F86" s="1147"/>
      <c r="G86" s="1663"/>
      <c r="H86" s="1160"/>
      <c r="I86" s="1293"/>
      <c r="J86" s="1083"/>
      <c r="K86" s="1216"/>
      <c r="L86" s="1219"/>
      <c r="M86" s="1219"/>
      <c r="N86" s="1219">
        <f t="shared" si="3"/>
        <v>0</v>
      </c>
      <c r="O86" s="1663"/>
      <c r="P86" s="1663"/>
      <c r="Q86" s="1663"/>
      <c r="R86" s="1665">
        <f t="shared" si="4"/>
        <v>0</v>
      </c>
      <c r="S86" s="1201">
        <v>10</v>
      </c>
    </row>
    <row r="87" spans="1:19">
      <c r="A87" s="1216">
        <v>11</v>
      </c>
      <c r="B87" s="1147"/>
      <c r="C87" s="1147"/>
      <c r="D87" s="1219"/>
      <c r="E87" s="1663"/>
      <c r="F87" s="1147"/>
      <c r="G87" s="1663"/>
      <c r="H87" s="1160"/>
      <c r="I87" s="1293"/>
      <c r="J87" s="1083"/>
      <c r="K87" s="1216"/>
      <c r="L87" s="1219"/>
      <c r="M87" s="1219"/>
      <c r="N87" s="1219">
        <f t="shared" si="3"/>
        <v>0</v>
      </c>
      <c r="O87" s="1663"/>
      <c r="P87" s="1663"/>
      <c r="Q87" s="1663"/>
      <c r="R87" s="1665">
        <f t="shared" si="4"/>
        <v>0</v>
      </c>
      <c r="S87" s="1201">
        <v>11</v>
      </c>
    </row>
    <row r="88" spans="1:19">
      <c r="A88" s="1216">
        <v>12</v>
      </c>
      <c r="B88" s="1147"/>
      <c r="C88" s="1147"/>
      <c r="D88" s="1219"/>
      <c r="E88" s="1663"/>
      <c r="F88" s="1147"/>
      <c r="G88" s="1663"/>
      <c r="H88" s="1160"/>
      <c r="I88" s="1293"/>
      <c r="J88" s="1083"/>
      <c r="K88" s="1216"/>
      <c r="L88" s="1219"/>
      <c r="M88" s="1219"/>
      <c r="N88" s="1219">
        <f t="shared" si="3"/>
        <v>0</v>
      </c>
      <c r="O88" s="1663"/>
      <c r="P88" s="1663"/>
      <c r="Q88" s="1663"/>
      <c r="R88" s="1665">
        <f t="shared" si="4"/>
        <v>0</v>
      </c>
      <c r="S88" s="1201">
        <v>12</v>
      </c>
    </row>
    <row r="89" spans="1:19">
      <c r="A89" s="1216">
        <v>13</v>
      </c>
      <c r="B89" s="1147"/>
      <c r="C89" s="1147"/>
      <c r="D89" s="1219"/>
      <c r="E89" s="1663"/>
      <c r="F89" s="1147"/>
      <c r="G89" s="1663"/>
      <c r="H89" s="1160"/>
      <c r="I89" s="1293"/>
      <c r="J89" s="1083"/>
      <c r="K89" s="1216"/>
      <c r="L89" s="1219"/>
      <c r="M89" s="1219"/>
      <c r="N89" s="1219">
        <f t="shared" si="3"/>
        <v>0</v>
      </c>
      <c r="O89" s="1663"/>
      <c r="P89" s="1663"/>
      <c r="Q89" s="1663"/>
      <c r="R89" s="1665">
        <f t="shared" si="4"/>
        <v>0</v>
      </c>
      <c r="S89" s="1201">
        <v>13</v>
      </c>
    </row>
    <row r="90" spans="1:19">
      <c r="A90" s="1216">
        <v>14</v>
      </c>
      <c r="B90" s="1147"/>
      <c r="C90" s="1147"/>
      <c r="D90" s="1219"/>
      <c r="E90" s="1663"/>
      <c r="F90" s="1147"/>
      <c r="G90" s="1663"/>
      <c r="H90" s="1160"/>
      <c r="I90" s="1293"/>
      <c r="J90" s="1083"/>
      <c r="K90" s="1216"/>
      <c r="L90" s="1219"/>
      <c r="M90" s="1219"/>
      <c r="N90" s="1219">
        <f t="shared" si="3"/>
        <v>0</v>
      </c>
      <c r="O90" s="1663"/>
      <c r="P90" s="1663"/>
      <c r="Q90" s="1663"/>
      <c r="R90" s="1665">
        <f t="shared" si="4"/>
        <v>0</v>
      </c>
      <c r="S90" s="1201">
        <v>14</v>
      </c>
    </row>
    <row r="91" spans="1:19">
      <c r="A91" s="1216">
        <v>15</v>
      </c>
      <c r="B91" s="1147"/>
      <c r="C91" s="1147"/>
      <c r="D91" s="1219"/>
      <c r="E91" s="1663"/>
      <c r="F91" s="1147"/>
      <c r="G91" s="1663"/>
      <c r="H91" s="1160"/>
      <c r="I91" s="1293"/>
      <c r="J91" s="1083"/>
      <c r="K91" s="1216"/>
      <c r="L91" s="1219"/>
      <c r="M91" s="1219"/>
      <c r="N91" s="1219">
        <f t="shared" si="3"/>
        <v>0</v>
      </c>
      <c r="O91" s="1663"/>
      <c r="P91" s="1663"/>
      <c r="Q91" s="1663"/>
      <c r="R91" s="1665">
        <f t="shared" si="4"/>
        <v>0</v>
      </c>
      <c r="S91" s="1201">
        <v>15</v>
      </c>
    </row>
    <row r="92" spans="1:19">
      <c r="A92" s="1216">
        <v>16</v>
      </c>
      <c r="B92" s="1147"/>
      <c r="C92" s="1147"/>
      <c r="D92" s="1219"/>
      <c r="E92" s="1663"/>
      <c r="F92" s="1147"/>
      <c r="G92" s="1663"/>
      <c r="H92" s="1160"/>
      <c r="I92" s="1293"/>
      <c r="J92" s="1083"/>
      <c r="K92" s="1216"/>
      <c r="L92" s="1219"/>
      <c r="M92" s="1219"/>
      <c r="N92" s="1219">
        <f t="shared" si="3"/>
        <v>0</v>
      </c>
      <c r="O92" s="1663"/>
      <c r="P92" s="1663"/>
      <c r="Q92" s="1663"/>
      <c r="R92" s="1665">
        <f t="shared" si="4"/>
        <v>0</v>
      </c>
      <c r="S92" s="1201">
        <v>16</v>
      </c>
    </row>
    <row r="93" spans="1:19">
      <c r="A93" s="1201">
        <v>17</v>
      </c>
      <c r="B93" s="1147"/>
      <c r="C93" s="1147"/>
      <c r="D93" s="1219"/>
      <c r="E93" s="1663"/>
      <c r="F93" s="1147"/>
      <c r="G93" s="1663"/>
      <c r="H93" s="1160"/>
      <c r="I93" s="1293"/>
      <c r="J93" s="1083"/>
      <c r="K93" s="1201"/>
      <c r="L93" s="1219"/>
      <c r="M93" s="1219"/>
      <c r="N93" s="1219">
        <f t="shared" si="3"/>
        <v>0</v>
      </c>
      <c r="O93" s="1663"/>
      <c r="P93" s="1663"/>
      <c r="Q93" s="1663"/>
      <c r="R93" s="1665">
        <f t="shared" si="4"/>
        <v>0</v>
      </c>
      <c r="S93" s="1201">
        <v>17</v>
      </c>
    </row>
    <row r="94" spans="1:19">
      <c r="A94" s="1201">
        <v>18</v>
      </c>
      <c r="B94" s="1147"/>
      <c r="C94" s="1147"/>
      <c r="D94" s="1219"/>
      <c r="E94" s="1663"/>
      <c r="F94" s="1147"/>
      <c r="G94" s="1663"/>
      <c r="H94" s="1160"/>
      <c r="I94" s="1293"/>
      <c r="J94" s="1083"/>
      <c r="K94" s="1201"/>
      <c r="L94" s="1219"/>
      <c r="M94" s="1219"/>
      <c r="N94" s="1219">
        <f t="shared" si="3"/>
        <v>0</v>
      </c>
      <c r="O94" s="1663"/>
      <c r="P94" s="1663"/>
      <c r="Q94" s="1663"/>
      <c r="R94" s="1665">
        <f t="shared" si="4"/>
        <v>0</v>
      </c>
      <c r="S94" s="1201">
        <v>18</v>
      </c>
    </row>
    <row r="95" spans="1:19">
      <c r="A95" s="1201">
        <v>19</v>
      </c>
      <c r="B95" s="1147"/>
      <c r="C95" s="1147"/>
      <c r="D95" s="1219"/>
      <c r="E95" s="1663"/>
      <c r="F95" s="1147"/>
      <c r="G95" s="1663"/>
      <c r="H95" s="1160"/>
      <c r="I95" s="1293"/>
      <c r="J95" s="1083"/>
      <c r="K95" s="1201"/>
      <c r="L95" s="1219"/>
      <c r="M95" s="1219"/>
      <c r="N95" s="1219">
        <f t="shared" si="3"/>
        <v>0</v>
      </c>
      <c r="O95" s="1663"/>
      <c r="P95" s="1663"/>
      <c r="Q95" s="1663"/>
      <c r="R95" s="1665">
        <f t="shared" si="4"/>
        <v>0</v>
      </c>
      <c r="S95" s="1201">
        <v>19</v>
      </c>
    </row>
    <row r="96" spans="1:19">
      <c r="A96" s="1201">
        <v>20</v>
      </c>
      <c r="B96" s="1147"/>
      <c r="C96" s="1147"/>
      <c r="D96" s="1219"/>
      <c r="E96" s="1663"/>
      <c r="F96" s="1147"/>
      <c r="G96" s="1663"/>
      <c r="H96" s="1160"/>
      <c r="I96" s="1293"/>
      <c r="J96" s="1083"/>
      <c r="K96" s="1201"/>
      <c r="L96" s="1219"/>
      <c r="M96" s="1219"/>
      <c r="N96" s="1219">
        <f t="shared" si="3"/>
        <v>0</v>
      </c>
      <c r="O96" s="1663"/>
      <c r="P96" s="1663"/>
      <c r="Q96" s="1663"/>
      <c r="R96" s="1665">
        <f t="shared" si="4"/>
        <v>0</v>
      </c>
      <c r="S96" s="1201">
        <v>20</v>
      </c>
    </row>
    <row r="97" spans="1:19">
      <c r="A97" s="1201">
        <v>21</v>
      </c>
      <c r="B97" s="1147"/>
      <c r="C97" s="1147"/>
      <c r="D97" s="1219"/>
      <c r="E97" s="1663"/>
      <c r="F97" s="1147"/>
      <c r="G97" s="1663"/>
      <c r="H97" s="1160"/>
      <c r="I97" s="1293"/>
      <c r="J97" s="1083"/>
      <c r="K97" s="1201"/>
      <c r="L97" s="1219"/>
      <c r="M97" s="1219"/>
      <c r="N97" s="1219">
        <f t="shared" si="3"/>
        <v>0</v>
      </c>
      <c r="O97" s="1663"/>
      <c r="P97" s="1663"/>
      <c r="Q97" s="1663"/>
      <c r="R97" s="1665">
        <f t="shared" si="4"/>
        <v>0</v>
      </c>
      <c r="S97" s="1201">
        <v>21</v>
      </c>
    </row>
    <row r="98" spans="1:19">
      <c r="A98" s="1201">
        <v>22</v>
      </c>
      <c r="B98" s="1147"/>
      <c r="C98" s="1147"/>
      <c r="D98" s="1219"/>
      <c r="E98" s="1663"/>
      <c r="F98" s="1147"/>
      <c r="G98" s="1663"/>
      <c r="H98" s="1160"/>
      <c r="I98" s="1293"/>
      <c r="J98" s="1083"/>
      <c r="K98" s="1201"/>
      <c r="L98" s="1219"/>
      <c r="M98" s="1219"/>
      <c r="N98" s="1219">
        <f t="shared" si="3"/>
        <v>0</v>
      </c>
      <c r="O98" s="1663"/>
      <c r="P98" s="1663"/>
      <c r="Q98" s="1663"/>
      <c r="R98" s="1665">
        <f t="shared" si="4"/>
        <v>0</v>
      </c>
      <c r="S98" s="1201">
        <v>22</v>
      </c>
    </row>
    <row r="99" spans="1:19">
      <c r="A99" s="1201">
        <v>23</v>
      </c>
      <c r="B99" s="1147"/>
      <c r="C99" s="1147"/>
      <c r="D99" s="1219"/>
      <c r="E99" s="1663"/>
      <c r="F99" s="1147"/>
      <c r="G99" s="1663"/>
      <c r="H99" s="1160"/>
      <c r="I99" s="1293"/>
      <c r="J99" s="1083"/>
      <c r="K99" s="1201"/>
      <c r="L99" s="1219"/>
      <c r="M99" s="1219"/>
      <c r="N99" s="1219">
        <f t="shared" si="3"/>
        <v>0</v>
      </c>
      <c r="O99" s="1663"/>
      <c r="P99" s="1663"/>
      <c r="Q99" s="1663"/>
      <c r="R99" s="1665">
        <f t="shared" si="4"/>
        <v>0</v>
      </c>
      <c r="S99" s="1201">
        <v>23</v>
      </c>
    </row>
    <row r="100" spans="1:19">
      <c r="A100" s="1201">
        <v>24</v>
      </c>
      <c r="B100" s="1147"/>
      <c r="C100" s="1147"/>
      <c r="D100" s="1219"/>
      <c r="E100" s="1663"/>
      <c r="F100" s="1147"/>
      <c r="G100" s="1663"/>
      <c r="H100" s="1160"/>
      <c r="I100" s="1293"/>
      <c r="J100" s="1083"/>
      <c r="K100" s="1201"/>
      <c r="L100" s="1219"/>
      <c r="M100" s="1219"/>
      <c r="N100" s="1219">
        <f t="shared" si="3"/>
        <v>0</v>
      </c>
      <c r="O100" s="1663"/>
      <c r="P100" s="1663"/>
      <c r="Q100" s="1663"/>
      <c r="R100" s="1665">
        <f t="shared" si="4"/>
        <v>0</v>
      </c>
      <c r="S100" s="1201">
        <v>24</v>
      </c>
    </row>
    <row r="101" spans="1:19">
      <c r="A101" s="1201">
        <v>25</v>
      </c>
      <c r="B101" s="1147"/>
      <c r="C101" s="1147"/>
      <c r="D101" s="1219"/>
      <c r="E101" s="1663"/>
      <c r="F101" s="1147"/>
      <c r="G101" s="1663"/>
      <c r="H101" s="1160"/>
      <c r="I101" s="1293"/>
      <c r="J101" s="1083"/>
      <c r="K101" s="1201"/>
      <c r="L101" s="1219"/>
      <c r="M101" s="1219"/>
      <c r="N101" s="1219">
        <f t="shared" si="3"/>
        <v>0</v>
      </c>
      <c r="O101" s="1663"/>
      <c r="P101" s="1663"/>
      <c r="Q101" s="1663"/>
      <c r="R101" s="1665">
        <f t="shared" si="4"/>
        <v>0</v>
      </c>
      <c r="S101" s="1201">
        <v>25</v>
      </c>
    </row>
    <row r="102" spans="1:19">
      <c r="A102" s="1201">
        <v>26</v>
      </c>
      <c r="B102" s="1147"/>
      <c r="C102" s="1147"/>
      <c r="D102" s="1219"/>
      <c r="E102" s="1663"/>
      <c r="F102" s="1147"/>
      <c r="G102" s="1663"/>
      <c r="H102" s="1160"/>
      <c r="I102" s="1293"/>
      <c r="J102" s="1083"/>
      <c r="K102" s="1201"/>
      <c r="L102" s="1219"/>
      <c r="M102" s="1219"/>
      <c r="N102" s="1219">
        <f t="shared" si="3"/>
        <v>0</v>
      </c>
      <c r="O102" s="1663"/>
      <c r="P102" s="1663"/>
      <c r="Q102" s="1663"/>
      <c r="R102" s="1665">
        <f t="shared" si="4"/>
        <v>0</v>
      </c>
      <c r="S102" s="1201">
        <v>26</v>
      </c>
    </row>
    <row r="103" spans="1:19">
      <c r="A103" s="1201">
        <v>27</v>
      </c>
      <c r="B103" s="1147"/>
      <c r="C103" s="1147"/>
      <c r="D103" s="1219"/>
      <c r="E103" s="1663"/>
      <c r="F103" s="1147"/>
      <c r="G103" s="1663"/>
      <c r="H103" s="1160"/>
      <c r="I103" s="1293"/>
      <c r="J103" s="1083"/>
      <c r="K103" s="1201"/>
      <c r="L103" s="1219"/>
      <c r="M103" s="1219"/>
      <c r="N103" s="1219">
        <f t="shared" si="3"/>
        <v>0</v>
      </c>
      <c r="O103" s="1663"/>
      <c r="P103" s="1663"/>
      <c r="Q103" s="1663"/>
      <c r="R103" s="1665">
        <f t="shared" si="4"/>
        <v>0</v>
      </c>
      <c r="S103" s="1201">
        <v>27</v>
      </c>
    </row>
    <row r="104" spans="1:19">
      <c r="A104" s="1201">
        <v>28</v>
      </c>
      <c r="B104" s="1147"/>
      <c r="C104" s="1147"/>
      <c r="D104" s="1219"/>
      <c r="E104" s="1663"/>
      <c r="F104" s="1147"/>
      <c r="G104" s="1663"/>
      <c r="H104" s="1160"/>
      <c r="I104" s="1293"/>
      <c r="J104" s="1083"/>
      <c r="K104" s="1201"/>
      <c r="L104" s="1219"/>
      <c r="M104" s="1219"/>
      <c r="N104" s="1219">
        <f t="shared" si="3"/>
        <v>0</v>
      </c>
      <c r="O104" s="1663"/>
      <c r="P104" s="1663"/>
      <c r="Q104" s="1663"/>
      <c r="R104" s="1665">
        <f t="shared" si="4"/>
        <v>0</v>
      </c>
      <c r="S104" s="1201">
        <v>28</v>
      </c>
    </row>
    <row r="105" spans="1:19">
      <c r="A105" s="1201">
        <v>29</v>
      </c>
      <c r="B105" s="1147"/>
      <c r="C105" s="1147"/>
      <c r="D105" s="1219"/>
      <c r="E105" s="1663"/>
      <c r="F105" s="1147"/>
      <c r="G105" s="1663"/>
      <c r="H105" s="1160"/>
      <c r="I105" s="1293"/>
      <c r="J105" s="1083"/>
      <c r="K105" s="1201"/>
      <c r="L105" s="1219"/>
      <c r="M105" s="1219"/>
      <c r="N105" s="1219">
        <f t="shared" si="3"/>
        <v>0</v>
      </c>
      <c r="O105" s="1663"/>
      <c r="P105" s="1663"/>
      <c r="Q105" s="1663"/>
      <c r="R105" s="1665">
        <f t="shared" si="4"/>
        <v>0</v>
      </c>
      <c r="S105" s="1201">
        <v>29</v>
      </c>
    </row>
    <row r="106" spans="1:19">
      <c r="A106" s="1201">
        <v>30</v>
      </c>
      <c r="B106" s="1147"/>
      <c r="C106" s="1147"/>
      <c r="D106" s="1219"/>
      <c r="E106" s="1663"/>
      <c r="F106" s="1147"/>
      <c r="G106" s="1663"/>
      <c r="H106" s="1160"/>
      <c r="I106" s="1293"/>
      <c r="J106" s="1083"/>
      <c r="K106" s="1201"/>
      <c r="L106" s="1219"/>
      <c r="M106" s="1219"/>
      <c r="N106" s="1219">
        <f t="shared" si="3"/>
        <v>0</v>
      </c>
      <c r="O106" s="1663"/>
      <c r="P106" s="1663"/>
      <c r="Q106" s="1663"/>
      <c r="R106" s="1665">
        <f t="shared" si="4"/>
        <v>0</v>
      </c>
      <c r="S106" s="1201">
        <v>30</v>
      </c>
    </row>
    <row r="107" spans="1:19">
      <c r="A107" s="1201">
        <v>31</v>
      </c>
      <c r="B107" s="1147"/>
      <c r="C107" s="1147"/>
      <c r="D107" s="1219"/>
      <c r="E107" s="1663"/>
      <c r="F107" s="1147"/>
      <c r="G107" s="1663"/>
      <c r="H107" s="1160"/>
      <c r="I107" s="1293"/>
      <c r="J107" s="1083"/>
      <c r="K107" s="1201"/>
      <c r="L107" s="1219"/>
      <c r="M107" s="1219"/>
      <c r="N107" s="1219">
        <f t="shared" si="3"/>
        <v>0</v>
      </c>
      <c r="O107" s="1663"/>
      <c r="P107" s="1663"/>
      <c r="Q107" s="1663"/>
      <c r="R107" s="1665">
        <f t="shared" si="4"/>
        <v>0</v>
      </c>
      <c r="S107" s="1201">
        <v>31</v>
      </c>
    </row>
    <row r="108" spans="1:19">
      <c r="A108" s="1201">
        <v>32</v>
      </c>
      <c r="B108" s="1147"/>
      <c r="C108" s="1147"/>
      <c r="D108" s="1219"/>
      <c r="E108" s="1663"/>
      <c r="F108" s="1147"/>
      <c r="G108" s="1663"/>
      <c r="H108" s="1160"/>
      <c r="I108" s="1293"/>
      <c r="J108" s="1083"/>
      <c r="K108" s="1201"/>
      <c r="L108" s="1219"/>
      <c r="M108" s="1219"/>
      <c r="N108" s="1219">
        <f t="shared" si="3"/>
        <v>0</v>
      </c>
      <c r="O108" s="1663"/>
      <c r="P108" s="1663"/>
      <c r="Q108" s="1663"/>
      <c r="R108" s="1665">
        <f t="shared" si="4"/>
        <v>0</v>
      </c>
      <c r="S108" s="1201">
        <v>32</v>
      </c>
    </row>
    <row r="109" spans="1:19">
      <c r="A109" s="1201">
        <v>33</v>
      </c>
      <c r="B109" s="1147"/>
      <c r="C109" s="1147"/>
      <c r="D109" s="1219"/>
      <c r="E109" s="1663"/>
      <c r="F109" s="1147"/>
      <c r="G109" s="1663"/>
      <c r="H109" s="1160"/>
      <c r="I109" s="1293"/>
      <c r="J109" s="1083"/>
      <c r="K109" s="1201"/>
      <c r="L109" s="1219"/>
      <c r="M109" s="1219"/>
      <c r="N109" s="1219">
        <f t="shared" si="3"/>
        <v>0</v>
      </c>
      <c r="O109" s="1663"/>
      <c r="P109" s="1663"/>
      <c r="Q109" s="1663"/>
      <c r="R109" s="1665">
        <f t="shared" si="4"/>
        <v>0</v>
      </c>
      <c r="S109" s="1201">
        <v>33</v>
      </c>
    </row>
    <row r="110" spans="1:19">
      <c r="A110" s="1201">
        <v>34</v>
      </c>
      <c r="B110" s="1147"/>
      <c r="C110" s="1147"/>
      <c r="D110" s="1219"/>
      <c r="E110" s="1663"/>
      <c r="F110" s="1147"/>
      <c r="G110" s="1663"/>
      <c r="H110" s="1160"/>
      <c r="I110" s="1293"/>
      <c r="J110" s="1083"/>
      <c r="K110" s="1201"/>
      <c r="L110" s="1219"/>
      <c r="M110" s="1219"/>
      <c r="N110" s="1219">
        <f t="shared" si="3"/>
        <v>0</v>
      </c>
      <c r="O110" s="1663"/>
      <c r="P110" s="1663"/>
      <c r="Q110" s="1663"/>
      <c r="R110" s="1665">
        <f t="shared" si="4"/>
        <v>0</v>
      </c>
      <c r="S110" s="1201">
        <v>34</v>
      </c>
    </row>
    <row r="111" spans="1:19">
      <c r="A111" s="1201">
        <v>35</v>
      </c>
      <c r="B111" s="1147"/>
      <c r="C111" s="1147"/>
      <c r="D111" s="1219"/>
      <c r="E111" s="1663"/>
      <c r="F111" s="1147"/>
      <c r="G111" s="1663"/>
      <c r="H111" s="1160"/>
      <c r="I111" s="1293"/>
      <c r="J111" s="1083"/>
      <c r="K111" s="1201"/>
      <c r="L111" s="1219"/>
      <c r="M111" s="1219"/>
      <c r="N111" s="1219">
        <f t="shared" si="3"/>
        <v>0</v>
      </c>
      <c r="O111" s="1663"/>
      <c r="P111" s="1663"/>
      <c r="Q111" s="1663"/>
      <c r="R111" s="1665">
        <f t="shared" si="4"/>
        <v>0</v>
      </c>
      <c r="S111" s="1201">
        <v>35</v>
      </c>
    </row>
    <row r="112" spans="1:19">
      <c r="A112" s="1201">
        <v>36</v>
      </c>
      <c r="B112" s="1147"/>
      <c r="C112" s="1147"/>
      <c r="D112" s="1219"/>
      <c r="E112" s="1663"/>
      <c r="F112" s="1147"/>
      <c r="G112" s="1663"/>
      <c r="H112" s="1160"/>
      <c r="I112" s="1293"/>
      <c r="J112" s="1083"/>
      <c r="K112" s="1201"/>
      <c r="L112" s="1219"/>
      <c r="M112" s="1219"/>
      <c r="N112" s="1219">
        <f t="shared" si="3"/>
        <v>0</v>
      </c>
      <c r="O112" s="1663"/>
      <c r="P112" s="1663"/>
      <c r="Q112" s="1663"/>
      <c r="R112" s="1665">
        <f t="shared" si="4"/>
        <v>0</v>
      </c>
      <c r="S112" s="1201">
        <v>36</v>
      </c>
    </row>
    <row r="113" spans="1:19">
      <c r="A113" s="1201">
        <v>37</v>
      </c>
      <c r="B113" s="1147"/>
      <c r="C113" s="1147"/>
      <c r="D113" s="1219"/>
      <c r="E113" s="1663"/>
      <c r="F113" s="1147"/>
      <c r="G113" s="1663"/>
      <c r="H113" s="1160"/>
      <c r="I113" s="1293"/>
      <c r="J113" s="1083"/>
      <c r="K113" s="1201"/>
      <c r="L113" s="1219"/>
      <c r="M113" s="1219"/>
      <c r="N113" s="1219">
        <f t="shared" si="3"/>
        <v>0</v>
      </c>
      <c r="O113" s="1663"/>
      <c r="P113" s="1663"/>
      <c r="Q113" s="1663"/>
      <c r="R113" s="1665">
        <f t="shared" si="4"/>
        <v>0</v>
      </c>
      <c r="S113" s="1201">
        <v>37</v>
      </c>
    </row>
    <row r="114" spans="1:19">
      <c r="A114" s="1201">
        <v>38</v>
      </c>
      <c r="B114" s="1147"/>
      <c r="C114" s="1147"/>
      <c r="D114" s="1219"/>
      <c r="E114" s="1663"/>
      <c r="F114" s="1147"/>
      <c r="G114" s="1663"/>
      <c r="H114" s="1160"/>
      <c r="I114" s="1293"/>
      <c r="J114" s="1083"/>
      <c r="K114" s="1201"/>
      <c r="L114" s="1219"/>
      <c r="M114" s="1219"/>
      <c r="N114" s="1219">
        <f t="shared" si="3"/>
        <v>0</v>
      </c>
      <c r="O114" s="1663"/>
      <c r="P114" s="1663"/>
      <c r="Q114" s="1663"/>
      <c r="R114" s="1665">
        <f t="shared" si="4"/>
        <v>0</v>
      </c>
      <c r="S114" s="1201">
        <v>38</v>
      </c>
    </row>
    <row r="115" spans="1:19">
      <c r="A115" s="1201">
        <v>39</v>
      </c>
      <c r="B115" s="1147"/>
      <c r="C115" s="1147"/>
      <c r="D115" s="1219"/>
      <c r="E115" s="1663"/>
      <c r="F115" s="1147"/>
      <c r="G115" s="1663"/>
      <c r="H115" s="1160"/>
      <c r="I115" s="1293"/>
      <c r="J115" s="1083"/>
      <c r="K115" s="1201"/>
      <c r="L115" s="1219"/>
      <c r="M115" s="1219"/>
      <c r="N115" s="1219">
        <f t="shared" si="3"/>
        <v>0</v>
      </c>
      <c r="O115" s="1663"/>
      <c r="P115" s="1663"/>
      <c r="Q115" s="1663"/>
      <c r="R115" s="1665">
        <f t="shared" si="4"/>
        <v>0</v>
      </c>
      <c r="S115" s="1201">
        <v>39</v>
      </c>
    </row>
    <row r="116" spans="1:19">
      <c r="A116" s="1201">
        <v>40</v>
      </c>
      <c r="B116" s="1147"/>
      <c r="C116" s="1147"/>
      <c r="D116" s="1219"/>
      <c r="E116" s="1663"/>
      <c r="F116" s="1147"/>
      <c r="G116" s="1663"/>
      <c r="H116" s="1160"/>
      <c r="I116" s="1293"/>
      <c r="J116" s="1083"/>
      <c r="K116" s="1201"/>
      <c r="L116" s="1219"/>
      <c r="M116" s="1219"/>
      <c r="N116" s="1219">
        <f t="shared" si="3"/>
        <v>0</v>
      </c>
      <c r="O116" s="1663"/>
      <c r="P116" s="1663"/>
      <c r="Q116" s="1663"/>
      <c r="R116" s="1665">
        <f t="shared" si="4"/>
        <v>0</v>
      </c>
      <c r="S116" s="1201">
        <v>40</v>
      </c>
    </row>
    <row r="117" spans="1:19">
      <c r="A117" s="1201">
        <v>41</v>
      </c>
      <c r="B117" s="1147"/>
      <c r="C117" s="1147"/>
      <c r="D117" s="1219"/>
      <c r="E117" s="1663"/>
      <c r="F117" s="1147"/>
      <c r="G117" s="1663"/>
      <c r="H117" s="1160"/>
      <c r="I117" s="1293"/>
      <c r="J117" s="1083"/>
      <c r="K117" s="1201"/>
      <c r="L117" s="1219"/>
      <c r="M117" s="1219"/>
      <c r="N117" s="1219">
        <f t="shared" si="3"/>
        <v>0</v>
      </c>
      <c r="O117" s="1663"/>
      <c r="P117" s="1663"/>
      <c r="Q117" s="1663"/>
      <c r="R117" s="1665">
        <f t="shared" si="4"/>
        <v>0</v>
      </c>
      <c r="S117" s="1201">
        <v>41</v>
      </c>
    </row>
    <row r="118" spans="1:19">
      <c r="A118" s="1201">
        <v>42</v>
      </c>
      <c r="B118" s="1147"/>
      <c r="C118" s="1147"/>
      <c r="D118" s="1219"/>
      <c r="E118" s="1663"/>
      <c r="F118" s="1147"/>
      <c r="G118" s="1663"/>
      <c r="H118" s="1160"/>
      <c r="I118" s="1293"/>
      <c r="J118" s="1083"/>
      <c r="K118" s="1201"/>
      <c r="L118" s="1219"/>
      <c r="M118" s="1219"/>
      <c r="N118" s="1219">
        <f t="shared" si="3"/>
        <v>0</v>
      </c>
      <c r="O118" s="1663"/>
      <c r="P118" s="1663"/>
      <c r="Q118" s="1663"/>
      <c r="R118" s="1665">
        <f t="shared" si="4"/>
        <v>0</v>
      </c>
      <c r="S118" s="1201">
        <v>42</v>
      </c>
    </row>
    <row r="119" spans="1:19">
      <c r="A119" s="1201">
        <v>43</v>
      </c>
      <c r="B119" s="1147"/>
      <c r="C119" s="1147"/>
      <c r="D119" s="1219"/>
      <c r="E119" s="1663"/>
      <c r="F119" s="1147"/>
      <c r="G119" s="1663"/>
      <c r="H119" s="1160"/>
      <c r="I119" s="1293"/>
      <c r="J119" s="1083"/>
      <c r="K119" s="1201"/>
      <c r="L119" s="1219"/>
      <c r="M119" s="1219"/>
      <c r="N119" s="1219">
        <f t="shared" si="3"/>
        <v>0</v>
      </c>
      <c r="O119" s="1663"/>
      <c r="P119" s="1663"/>
      <c r="Q119" s="1663"/>
      <c r="R119" s="1665">
        <f t="shared" si="4"/>
        <v>0</v>
      </c>
      <c r="S119" s="1201">
        <v>43</v>
      </c>
    </row>
    <row r="120" spans="1:19">
      <c r="A120" s="1201">
        <v>44</v>
      </c>
      <c r="B120" s="1147"/>
      <c r="C120" s="1147"/>
      <c r="D120" s="1219"/>
      <c r="E120" s="1663"/>
      <c r="F120" s="1147"/>
      <c r="G120" s="1663"/>
      <c r="H120" s="1160"/>
      <c r="I120" s="1293"/>
      <c r="J120" s="1083"/>
      <c r="K120" s="1201"/>
      <c r="L120" s="1219"/>
      <c r="M120" s="1219"/>
      <c r="N120" s="1219">
        <f t="shared" si="3"/>
        <v>0</v>
      </c>
      <c r="O120" s="1663"/>
      <c r="P120" s="1663"/>
      <c r="Q120" s="1663"/>
      <c r="R120" s="1665">
        <f t="shared" si="4"/>
        <v>0</v>
      </c>
      <c r="S120" s="1201">
        <v>44</v>
      </c>
    </row>
    <row r="121" spans="1:19">
      <c r="A121" s="1201">
        <v>45</v>
      </c>
      <c r="B121" s="1147"/>
      <c r="C121" s="1147"/>
      <c r="D121" s="1219"/>
      <c r="E121" s="1663"/>
      <c r="F121" s="1147"/>
      <c r="G121" s="1663"/>
      <c r="H121" s="1160"/>
      <c r="I121" s="1293"/>
      <c r="J121" s="1083"/>
      <c r="K121" s="1201"/>
      <c r="L121" s="1219"/>
      <c r="M121" s="1219"/>
      <c r="N121" s="1219">
        <f t="shared" si="3"/>
        <v>0</v>
      </c>
      <c r="O121" s="1663"/>
      <c r="P121" s="1663"/>
      <c r="Q121" s="1663"/>
      <c r="R121" s="1665">
        <f t="shared" si="4"/>
        <v>0</v>
      </c>
      <c r="S121" s="1201">
        <v>45</v>
      </c>
    </row>
    <row r="122" spans="1:19">
      <c r="A122" s="1201">
        <v>46</v>
      </c>
      <c r="B122" s="1147"/>
      <c r="C122" s="1147"/>
      <c r="D122" s="1219"/>
      <c r="E122" s="1663"/>
      <c r="F122" s="1147"/>
      <c r="G122" s="1663"/>
      <c r="H122" s="1160"/>
      <c r="I122" s="1293"/>
      <c r="J122" s="1083"/>
      <c r="K122" s="1201"/>
      <c r="L122" s="1219"/>
      <c r="M122" s="1219"/>
      <c r="N122" s="1219">
        <f t="shared" si="3"/>
        <v>0</v>
      </c>
      <c r="O122" s="1663"/>
      <c r="P122" s="1663"/>
      <c r="Q122" s="1663"/>
      <c r="R122" s="1665">
        <f t="shared" si="4"/>
        <v>0</v>
      </c>
      <c r="S122" s="1201">
        <v>46</v>
      </c>
    </row>
    <row r="123" spans="1:19">
      <c r="A123" s="1201">
        <v>47</v>
      </c>
      <c r="B123" s="1147"/>
      <c r="C123" s="1147"/>
      <c r="D123" s="1219"/>
      <c r="E123" s="1663"/>
      <c r="F123" s="1147"/>
      <c r="G123" s="1663"/>
      <c r="H123" s="1160"/>
      <c r="I123" s="1293"/>
      <c r="J123" s="1083"/>
      <c r="K123" s="1201"/>
      <c r="L123" s="1219"/>
      <c r="M123" s="1219"/>
      <c r="N123" s="1219">
        <f t="shared" si="3"/>
        <v>0</v>
      </c>
      <c r="O123" s="1663"/>
      <c r="P123" s="1663"/>
      <c r="Q123" s="1663"/>
      <c r="R123" s="1665">
        <f t="shared" si="4"/>
        <v>0</v>
      </c>
      <c r="S123" s="1201">
        <v>47</v>
      </c>
    </row>
    <row r="124" spans="1:19">
      <c r="A124" s="1201">
        <v>48</v>
      </c>
      <c r="B124" s="1147"/>
      <c r="C124" s="1147"/>
      <c r="D124" s="1219"/>
      <c r="E124" s="1663"/>
      <c r="F124" s="1147"/>
      <c r="G124" s="1663"/>
      <c r="H124" s="1160"/>
      <c r="I124" s="1293"/>
      <c r="J124" s="1083"/>
      <c r="K124" s="1201"/>
      <c r="L124" s="1219"/>
      <c r="M124" s="1219"/>
      <c r="N124" s="1219">
        <f t="shared" si="3"/>
        <v>0</v>
      </c>
      <c r="O124" s="1663"/>
      <c r="P124" s="1663"/>
      <c r="Q124" s="1663"/>
      <c r="R124" s="1665">
        <f t="shared" si="4"/>
        <v>0</v>
      </c>
      <c r="S124" s="1201">
        <v>48</v>
      </c>
    </row>
    <row r="125" spans="1:19">
      <c r="A125" s="1201">
        <v>49</v>
      </c>
      <c r="B125" s="1147"/>
      <c r="C125" s="1147"/>
      <c r="D125" s="1219"/>
      <c r="E125" s="1663"/>
      <c r="F125" s="1147"/>
      <c r="G125" s="1663"/>
      <c r="H125" s="1160"/>
      <c r="I125" s="1293"/>
      <c r="J125" s="1083"/>
      <c r="K125" s="1201"/>
      <c r="L125" s="1219"/>
      <c r="M125" s="1219"/>
      <c r="N125" s="1219">
        <f t="shared" si="3"/>
        <v>0</v>
      </c>
      <c r="O125" s="1663"/>
      <c r="P125" s="1663"/>
      <c r="Q125" s="1663"/>
      <c r="R125" s="1665">
        <f t="shared" si="4"/>
        <v>0</v>
      </c>
      <c r="S125" s="1201">
        <v>49</v>
      </c>
    </row>
    <row r="126" spans="1:19">
      <c r="A126" s="1201">
        <v>50</v>
      </c>
      <c r="B126" s="1147"/>
      <c r="C126" s="1147"/>
      <c r="D126" s="1219"/>
      <c r="E126" s="1663"/>
      <c r="F126" s="1147"/>
      <c r="G126" s="1663"/>
      <c r="H126" s="1160"/>
      <c r="I126" s="1293"/>
      <c r="J126" s="1083"/>
      <c r="K126" s="1201"/>
      <c r="L126" s="1219"/>
      <c r="M126" s="1219"/>
      <c r="N126" s="1219">
        <f t="shared" si="3"/>
        <v>0</v>
      </c>
      <c r="O126" s="1663"/>
      <c r="P126" s="1663"/>
      <c r="Q126" s="1663"/>
      <c r="R126" s="1665">
        <f t="shared" si="4"/>
        <v>0</v>
      </c>
      <c r="S126" s="1201">
        <v>50</v>
      </c>
    </row>
    <row r="127" spans="1:19">
      <c r="A127" s="1201">
        <v>51</v>
      </c>
      <c r="B127" s="1147"/>
      <c r="C127" s="1147"/>
      <c r="D127" s="1219"/>
      <c r="E127" s="1663"/>
      <c r="F127" s="1147"/>
      <c r="G127" s="1663"/>
      <c r="H127" s="1160"/>
      <c r="I127" s="1293"/>
      <c r="J127" s="1083"/>
      <c r="K127" s="1201"/>
      <c r="L127" s="1219"/>
      <c r="M127" s="1219"/>
      <c r="N127" s="1219">
        <f t="shared" si="3"/>
        <v>0</v>
      </c>
      <c r="O127" s="1663"/>
      <c r="P127" s="1663"/>
      <c r="Q127" s="1663"/>
      <c r="R127" s="1665">
        <f t="shared" si="4"/>
        <v>0</v>
      </c>
      <c r="S127" s="1201">
        <v>51</v>
      </c>
    </row>
    <row r="128" spans="1:19" ht="15.75" thickBot="1">
      <c r="A128" s="1220">
        <v>52</v>
      </c>
      <c r="B128" s="1170"/>
      <c r="C128" s="1170"/>
      <c r="D128" s="1300"/>
      <c r="E128" s="1664"/>
      <c r="F128" s="1170"/>
      <c r="G128" s="1664"/>
      <c r="H128" s="1302"/>
      <c r="I128" s="1301"/>
      <c r="J128" s="1083"/>
      <c r="K128" s="1201"/>
      <c r="L128" s="1219"/>
      <c r="M128" s="1219"/>
      <c r="N128" s="1219">
        <f t="shared" si="3"/>
        <v>0</v>
      </c>
      <c r="O128" s="1663"/>
      <c r="P128" s="1663"/>
      <c r="Q128" s="1663"/>
      <c r="R128" s="1665">
        <f t="shared" si="4"/>
        <v>0</v>
      </c>
      <c r="S128" s="1220">
        <v>52</v>
      </c>
    </row>
    <row r="129" spans="1:19" ht="15.75" thickBot="1">
      <c r="A129" s="1220">
        <v>53</v>
      </c>
      <c r="B129" s="1136"/>
      <c r="C129" s="1136"/>
      <c r="D129" s="1136"/>
      <c r="E129" s="1136"/>
      <c r="F129" s="1213" t="s">
        <v>2657</v>
      </c>
      <c r="G129" s="1664">
        <f>SUM(G77:G128)</f>
        <v>0</v>
      </c>
      <c r="H129" s="1300">
        <f>SUM(H77:H128)</f>
        <v>0</v>
      </c>
      <c r="I129" s="1300">
        <f>SUM(I77:I128)</f>
        <v>0</v>
      </c>
      <c r="J129" s="1083"/>
      <c r="K129" s="1324"/>
      <c r="L129" s="1667">
        <f t="shared" ref="L129:R129" si="5">SUM(L77:L128)</f>
        <v>0</v>
      </c>
      <c r="M129" s="1667">
        <f t="shared" si="5"/>
        <v>0</v>
      </c>
      <c r="N129" s="1667">
        <f t="shared" si="5"/>
        <v>0</v>
      </c>
      <c r="O129" s="1668">
        <f t="shared" si="5"/>
        <v>0</v>
      </c>
      <c r="P129" s="1668">
        <f t="shared" si="5"/>
        <v>0</v>
      </c>
      <c r="Q129" s="1668">
        <f t="shared" si="5"/>
        <v>0</v>
      </c>
      <c r="R129" s="1668">
        <f t="shared" si="5"/>
        <v>0</v>
      </c>
      <c r="S129" s="1220">
        <v>53</v>
      </c>
    </row>
    <row r="131" spans="1:19">
      <c r="B131" s="1313" t="s">
        <v>3267</v>
      </c>
      <c r="K131" s="1313" t="s">
        <v>3268</v>
      </c>
    </row>
  </sheetData>
  <customSheetViews>
    <customSheetView guid="{98C50475-4C04-4614-833E-ABC6EEFF4E8E}" scale="60" colorId="22" showPageBreaks="1" printArea="1" view="pageBreakPreview">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
      <headerFooter alignWithMargins="0"/>
    </customSheetView>
    <customSheetView guid="{C6EFCE4C-D5CB-4C1D-A286-0DC52BE770F9}"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2"/>
      <headerFooter alignWithMargins="0"/>
    </customSheetView>
    <customSheetView guid="{4BC658A1-0B43-4474-B09F-01138A2D4649}"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3"/>
      <headerFooter alignWithMargins="0"/>
    </customSheetView>
    <customSheetView guid="{615B5AE4-EF39-45E8-9166-92037A1A48C3}"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4"/>
      <headerFooter alignWithMargins="0"/>
    </customSheetView>
    <customSheetView guid="{5615FF12-3AD0-401B-9520-85684B49B8C2}" scale="85" colorId="2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5"/>
      <headerFooter alignWithMargins="0"/>
    </customSheetView>
    <customSheetView guid="{770BB473-BE5C-4268-9ADA-B2B104B49C99}" scale="85" colorId="22" showPageBreaks="1">
      <rowBreaks count="34" manualBreakCount="34">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59" max="16383" man="1"/>
        <brk id="60" max="16383" man="1"/>
        <brk id="62" max="16383" man="1"/>
        <brk id="63" max="16383" man="1"/>
        <brk id="64" max="16383" man="1"/>
        <brk id="65" max="16383" man="1"/>
        <brk id="66" max="16383" man="1"/>
        <brk id="70" max="16383" man="1"/>
        <brk id="71" max="16383" man="1"/>
        <brk id="72" max="16383" man="1"/>
        <brk id="73" max="16383" man="1"/>
        <brk id="74" max="16383" man="1"/>
        <brk id="75" max="16383" man="1"/>
      </rowBreaks>
      <pageMargins left="0.5" right="0.5" top="0.5" bottom="0.5" header="0" footer="0"/>
      <printOptions horizontalCentered="1" verticalCentered="1"/>
      <pageSetup scale="70" fitToWidth="2" fitToHeight="2" pageOrder="overThenDown" orientation="portrait" horizontalDpi="300" verticalDpi="300" r:id="rId6"/>
      <headerFooter alignWithMargins="0"/>
    </customSheetView>
    <customSheetView guid="{2DCD765F-7FFB-4119-8ABA-95F832C93250}"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7"/>
      <headerFooter alignWithMargins="0"/>
    </customSheetView>
    <customSheetView guid="{9A54DEF0-DEC4-4137-89B1-509D03916E27}"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8"/>
      <headerFooter alignWithMargins="0"/>
    </customSheetView>
    <customSheetView guid="{3F1C1F7F-1627-415A-A980-D9471073F5DE}"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9"/>
      <headerFooter alignWithMargins="0"/>
    </customSheetView>
    <customSheetView guid="{139C5046-2F46-48F5-A0B9-76AEA7D78668}"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0"/>
      <headerFooter alignWithMargins="0"/>
    </customSheetView>
    <customSheetView guid="{B81AA01E-C0DE-4A87-A251-E1F5DB0B073A}" scale="85" colorId="22">
      <selection activeCell="H62" sqref="H62"/>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1"/>
      <headerFooter alignWithMargins="0"/>
    </customSheetView>
  </customSheetViews>
  <printOptions horizontalCentered="1" verticalCentered="1"/>
  <pageMargins left="0.5" right="0.5" top="0.5" bottom="0.5" header="0" footer="0"/>
  <pageSetup scale="70" fitToWidth="2" fitToHeight="2" pageOrder="overThenDown" orientation="portrait" horizontalDpi="300" verticalDpi="300" r:id="rId12"/>
  <headerFooter alignWithMargins="0"/>
  <rowBreaks count="1" manualBreakCount="1">
    <brk id="6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R64"/>
  <sheetViews>
    <sheetView defaultGridColor="0" colorId="22" zoomScale="85" zoomScaleNormal="85" workbookViewId="0"/>
  </sheetViews>
  <sheetFormatPr defaultColWidth="9.6640625" defaultRowHeight="15"/>
  <cols>
    <col min="1" max="1" width="4.6640625" customWidth="1"/>
    <col min="2" max="3" width="14.6640625" customWidth="1"/>
    <col min="4" max="6" width="13.6640625" customWidth="1"/>
    <col min="7" max="8" width="14.6640625" customWidth="1"/>
    <col min="9" max="9" width="2.6640625" customWidth="1"/>
    <col min="11" max="11" width="12.6640625" customWidth="1"/>
    <col min="12" max="12" width="14.6640625" customWidth="1"/>
    <col min="13" max="16" width="12.6640625" customWidth="1"/>
    <col min="17" max="17" width="11.6640625" customWidth="1"/>
    <col min="18" max="18" width="4.6640625" customWidth="1"/>
  </cols>
  <sheetData>
    <row r="1" spans="1:18">
      <c r="A1" s="1085" t="s">
        <v>2036</v>
      </c>
      <c r="B1" s="1086"/>
      <c r="C1" s="1086"/>
      <c r="D1" s="1198"/>
      <c r="E1" s="1195" t="s">
        <v>1529</v>
      </c>
      <c r="F1" s="1086"/>
      <c r="G1" s="1197" t="s">
        <v>2038</v>
      </c>
      <c r="H1" s="1182" t="s">
        <v>2039</v>
      </c>
      <c r="I1" s="1083"/>
      <c r="J1" s="1085" t="s">
        <v>2036</v>
      </c>
      <c r="K1" s="1086"/>
      <c r="L1" s="1086"/>
      <c r="M1" s="1198"/>
      <c r="N1" s="1195" t="s">
        <v>1529</v>
      </c>
      <c r="O1" s="1086"/>
      <c r="P1" s="1197" t="s">
        <v>2038</v>
      </c>
      <c r="Q1" s="1199" t="s">
        <v>2039</v>
      </c>
      <c r="R1" s="1182"/>
    </row>
    <row r="2" spans="1:18">
      <c r="A2" s="72" t="str">
        <f>'Data Sheet'!$C$25</f>
        <v>Central Hudson Gas &amp; Electric</v>
      </c>
      <c r="B2" s="1083"/>
      <c r="C2" s="1083"/>
      <c r="D2" s="1083"/>
      <c r="E2" s="1146" t="s">
        <v>1297</v>
      </c>
      <c r="F2" s="1083"/>
      <c r="G2" s="1210" t="s">
        <v>2041</v>
      </c>
      <c r="H2" s="1145"/>
      <c r="I2" s="1083"/>
      <c r="J2" s="72" t="str">
        <f>'Data Sheet'!$C$25</f>
        <v>Central Hudson Gas &amp; Electric</v>
      </c>
      <c r="K2" s="1083"/>
      <c r="L2" s="1083"/>
      <c r="M2" s="1083"/>
      <c r="N2" s="1146" t="s">
        <v>1297</v>
      </c>
      <c r="O2" s="1083"/>
      <c r="P2" s="1210" t="s">
        <v>2041</v>
      </c>
      <c r="Q2" s="1144"/>
      <c r="R2" s="1145"/>
    </row>
    <row r="3" spans="1:18" ht="15" customHeight="1" thickBot="1">
      <c r="A3" s="1169"/>
      <c r="B3" s="1136"/>
      <c r="C3" s="1136"/>
      <c r="D3" s="1136"/>
      <c r="E3" s="1169" t="s">
        <v>1298</v>
      </c>
      <c r="F3" s="1136"/>
      <c r="G3" s="1314" t="str">
        <f>'Data Sheet'!$C$40</f>
        <v>4/15/2015</v>
      </c>
      <c r="H3" s="1315" t="str">
        <f>'Data Sheet'!$C$38</f>
        <v>12/31/14</v>
      </c>
      <c r="I3" s="1083"/>
      <c r="J3" s="1169"/>
      <c r="K3" s="1136"/>
      <c r="L3" s="1136"/>
      <c r="M3" s="1136"/>
      <c r="N3" s="1169" t="s">
        <v>1298</v>
      </c>
      <c r="O3" s="1136"/>
      <c r="P3" s="1314" t="str">
        <f>'Data Sheet'!$C$40</f>
        <v>4/15/2015</v>
      </c>
      <c r="Q3" s="1119" t="str">
        <f>'Data Sheet'!$C$38</f>
        <v>12/31/14</v>
      </c>
      <c r="R3" s="1214"/>
    </row>
    <row r="4" spans="1:18" ht="15" customHeight="1" thickBot="1">
      <c r="A4" s="705" t="s">
        <v>3030</v>
      </c>
      <c r="B4" s="706"/>
      <c r="C4" s="706"/>
      <c r="D4" s="1203"/>
      <c r="E4" s="1203"/>
      <c r="F4" s="1203"/>
      <c r="G4" s="1205"/>
      <c r="H4" s="1214"/>
      <c r="I4" s="1083"/>
      <c r="J4" s="705" t="s">
        <v>3031</v>
      </c>
      <c r="K4" s="706"/>
      <c r="L4" s="706"/>
      <c r="M4" s="1203"/>
      <c r="N4" s="1203"/>
      <c r="O4" s="1203"/>
      <c r="P4" s="1205"/>
      <c r="Q4" s="1205"/>
      <c r="R4" s="1214"/>
    </row>
    <row r="5" spans="1:18" ht="15.75">
      <c r="A5" s="68"/>
      <c r="B5" s="71"/>
      <c r="C5" s="71"/>
      <c r="D5" s="69"/>
      <c r="E5" s="69"/>
      <c r="F5" s="69"/>
      <c r="G5" s="452"/>
      <c r="H5" s="73"/>
      <c r="I5" s="1083"/>
      <c r="J5" s="68"/>
      <c r="K5" s="71"/>
      <c r="L5" s="71"/>
      <c r="M5" s="69"/>
      <c r="N5" s="69"/>
      <c r="O5" s="69"/>
      <c r="P5" s="452"/>
      <c r="Q5" s="452"/>
      <c r="R5" s="73"/>
    </row>
    <row r="6" spans="1:18">
      <c r="A6" s="72" t="s">
        <v>3032</v>
      </c>
      <c r="B6" s="17"/>
      <c r="C6" s="17"/>
      <c r="D6" s="17"/>
      <c r="E6" s="17" t="s">
        <v>3033</v>
      </c>
      <c r="F6" s="17"/>
      <c r="G6" s="17"/>
      <c r="H6" s="73"/>
      <c r="I6" s="1083"/>
      <c r="J6" s="72" t="s">
        <v>3034</v>
      </c>
      <c r="K6" s="17"/>
      <c r="L6" s="17"/>
      <c r="M6" s="17"/>
      <c r="N6" s="17" t="s">
        <v>3035</v>
      </c>
      <c r="O6" s="17"/>
      <c r="P6" s="17"/>
      <c r="Q6" s="17"/>
      <c r="R6" s="73"/>
    </row>
    <row r="7" spans="1:18">
      <c r="A7" s="72" t="s">
        <v>3036</v>
      </c>
      <c r="B7" s="17"/>
      <c r="C7" s="17"/>
      <c r="D7" s="17"/>
      <c r="E7" s="17" t="s">
        <v>3037</v>
      </c>
      <c r="F7" s="17"/>
      <c r="G7" s="17"/>
      <c r="H7" s="73"/>
      <c r="I7" s="1083"/>
      <c r="J7" s="72" t="s">
        <v>3038</v>
      </c>
      <c r="K7" s="17"/>
      <c r="L7" s="17"/>
      <c r="M7" s="17"/>
      <c r="N7" s="17" t="s">
        <v>3039</v>
      </c>
      <c r="O7" s="17"/>
      <c r="P7" s="17"/>
      <c r="Q7" s="17"/>
      <c r="R7" s="73"/>
    </row>
    <row r="8" spans="1:18">
      <c r="A8" s="72" t="s">
        <v>3040</v>
      </c>
      <c r="B8" s="17"/>
      <c r="C8" s="17"/>
      <c r="D8" s="17"/>
      <c r="E8" s="17" t="s">
        <v>247</v>
      </c>
      <c r="F8" s="17"/>
      <c r="G8" s="17"/>
      <c r="H8" s="73"/>
      <c r="I8" s="1083"/>
      <c r="J8" s="72" t="s">
        <v>248</v>
      </c>
      <c r="K8" s="17"/>
      <c r="L8" s="17"/>
      <c r="M8" s="17"/>
      <c r="N8" s="17" t="s">
        <v>249</v>
      </c>
      <c r="O8" s="17"/>
      <c r="P8" s="17"/>
      <c r="Q8" s="17"/>
      <c r="R8" s="73"/>
    </row>
    <row r="9" spans="1:18">
      <c r="A9" s="72" t="s">
        <v>250</v>
      </c>
      <c r="B9" s="17"/>
      <c r="C9" s="17"/>
      <c r="D9" s="17"/>
      <c r="E9" s="17" t="s">
        <v>3840</v>
      </c>
      <c r="F9" s="17"/>
      <c r="G9" s="17"/>
      <c r="H9" s="73"/>
      <c r="I9" s="1083"/>
      <c r="J9" s="72" t="s">
        <v>3841</v>
      </c>
      <c r="K9" s="17"/>
      <c r="L9" s="17"/>
      <c r="M9" s="17"/>
      <c r="N9" s="17" t="s">
        <v>3842</v>
      </c>
      <c r="O9" s="17"/>
      <c r="P9" s="17"/>
      <c r="Q9" s="17"/>
      <c r="R9" s="73"/>
    </row>
    <row r="10" spans="1:18" ht="15.75" thickBot="1">
      <c r="A10" s="112"/>
      <c r="B10" s="113"/>
      <c r="C10" s="113"/>
      <c r="D10" s="113"/>
      <c r="E10" s="113"/>
      <c r="F10" s="113"/>
      <c r="G10" s="113"/>
      <c r="H10" s="114"/>
      <c r="I10" s="1083"/>
      <c r="J10" s="112"/>
      <c r="K10" s="113"/>
      <c r="L10" s="113"/>
      <c r="M10" s="113"/>
      <c r="N10" s="113"/>
      <c r="O10" s="113"/>
      <c r="P10" s="113"/>
      <c r="Q10" s="113"/>
      <c r="R10" s="114"/>
    </row>
    <row r="11" spans="1:18">
      <c r="A11" s="1197"/>
      <c r="B11" s="1083"/>
      <c r="C11" s="1147"/>
      <c r="D11" s="1145"/>
      <c r="E11" s="1084" t="s">
        <v>3843</v>
      </c>
      <c r="F11" s="1145"/>
      <c r="G11" s="1084" t="s">
        <v>3844</v>
      </c>
      <c r="H11" s="1182"/>
      <c r="I11" s="1083"/>
      <c r="J11" s="1196"/>
      <c r="K11" s="1129"/>
      <c r="L11" s="1096"/>
      <c r="M11" s="1096"/>
      <c r="N11" s="1129"/>
      <c r="O11" s="1129"/>
      <c r="P11" s="1129"/>
      <c r="Q11" s="1129"/>
      <c r="R11" s="1207"/>
    </row>
    <row r="12" spans="1:18" ht="15.75" thickBot="1">
      <c r="A12" s="1210"/>
      <c r="B12" s="1203" t="s">
        <v>3845</v>
      </c>
      <c r="C12" s="1214"/>
      <c r="D12" s="1145" t="s">
        <v>1964</v>
      </c>
      <c r="E12" s="1203" t="s">
        <v>3846</v>
      </c>
      <c r="F12" s="1214"/>
      <c r="G12" s="1203" t="s">
        <v>3846</v>
      </c>
      <c r="H12" s="1214"/>
      <c r="I12" s="1083"/>
      <c r="J12" s="1215" t="s">
        <v>3847</v>
      </c>
      <c r="K12" s="1203"/>
      <c r="L12" s="1214"/>
      <c r="M12" s="1096"/>
      <c r="N12" s="1203" t="s">
        <v>3848</v>
      </c>
      <c r="O12" s="1203"/>
      <c r="P12" s="1203"/>
      <c r="Q12" s="1203"/>
      <c r="R12" s="1214"/>
    </row>
    <row r="13" spans="1:18">
      <c r="A13" s="1210"/>
      <c r="B13" s="1145"/>
      <c r="C13" s="1145"/>
      <c r="D13" s="1096" t="s">
        <v>3849</v>
      </c>
      <c r="E13" s="1145"/>
      <c r="F13" s="1096" t="s">
        <v>4056</v>
      </c>
      <c r="G13" s="1145"/>
      <c r="H13" s="1096"/>
      <c r="I13" s="1083"/>
      <c r="J13" s="1210"/>
      <c r="K13" s="1145"/>
      <c r="L13" s="1145"/>
      <c r="M13" s="1096" t="s">
        <v>3850</v>
      </c>
      <c r="N13" s="1145" t="s">
        <v>3022</v>
      </c>
      <c r="O13" s="1096" t="s">
        <v>3851</v>
      </c>
      <c r="P13" s="1096"/>
      <c r="Q13" s="1096"/>
      <c r="R13" s="1096"/>
    </row>
    <row r="14" spans="1:18">
      <c r="A14" s="1210" t="s">
        <v>1964</v>
      </c>
      <c r="B14" s="1147"/>
      <c r="C14" s="1147"/>
      <c r="D14" s="1096" t="s">
        <v>3852</v>
      </c>
      <c r="E14" s="1145"/>
      <c r="F14" s="1096" t="s">
        <v>2023</v>
      </c>
      <c r="G14" s="1145"/>
      <c r="H14" s="1096"/>
      <c r="I14" s="1083"/>
      <c r="J14" s="1210"/>
      <c r="K14" s="1147"/>
      <c r="L14" s="1096" t="s">
        <v>3853</v>
      </c>
      <c r="M14" s="1096" t="s">
        <v>3854</v>
      </c>
      <c r="N14" s="1145" t="s">
        <v>3855</v>
      </c>
      <c r="O14" s="1096" t="s">
        <v>3856</v>
      </c>
      <c r="P14" s="1096" t="s">
        <v>3847</v>
      </c>
      <c r="Q14" s="1096"/>
      <c r="R14" s="1096" t="s">
        <v>1964</v>
      </c>
    </row>
    <row r="15" spans="1:18">
      <c r="A15" s="1210" t="s">
        <v>1967</v>
      </c>
      <c r="B15" s="1096" t="s">
        <v>3014</v>
      </c>
      <c r="C15" s="1096" t="s">
        <v>3015</v>
      </c>
      <c r="D15" s="1096" t="s">
        <v>3857</v>
      </c>
      <c r="E15" s="1096" t="s">
        <v>2186</v>
      </c>
      <c r="F15" s="1096" t="s">
        <v>3858</v>
      </c>
      <c r="G15" s="1145" t="s">
        <v>3859</v>
      </c>
      <c r="H15" s="1096" t="s">
        <v>3860</v>
      </c>
      <c r="I15" s="1083"/>
      <c r="J15" s="1210" t="s">
        <v>3861</v>
      </c>
      <c r="K15" s="1096" t="s">
        <v>3862</v>
      </c>
      <c r="L15" s="1096" t="s">
        <v>3855</v>
      </c>
      <c r="M15" s="1096" t="s">
        <v>3863</v>
      </c>
      <c r="N15" s="1096" t="s">
        <v>3022</v>
      </c>
      <c r="O15" s="1096" t="s">
        <v>3855</v>
      </c>
      <c r="P15" s="1096" t="s">
        <v>3855</v>
      </c>
      <c r="Q15" s="1096" t="s">
        <v>2657</v>
      </c>
      <c r="R15" s="1096" t="s">
        <v>1967</v>
      </c>
    </row>
    <row r="16" spans="1:18">
      <c r="A16" s="1201"/>
      <c r="B16" s="1147"/>
      <c r="C16" s="1096"/>
      <c r="D16" s="1147"/>
      <c r="E16" s="1096"/>
      <c r="F16" s="1096" t="s">
        <v>3857</v>
      </c>
      <c r="G16" s="1145"/>
      <c r="H16" s="1147"/>
      <c r="I16" s="1083"/>
      <c r="J16" s="1201"/>
      <c r="K16" s="1147"/>
      <c r="L16" s="1096" t="s">
        <v>3864</v>
      </c>
      <c r="M16" s="1147"/>
      <c r="N16" s="1096" t="s">
        <v>3865</v>
      </c>
      <c r="O16" s="1096" t="s">
        <v>3866</v>
      </c>
      <c r="P16" s="1096" t="s">
        <v>3867</v>
      </c>
      <c r="Q16" s="1096"/>
      <c r="R16" s="1147"/>
    </row>
    <row r="17" spans="1:18" ht="15.75" thickBot="1">
      <c r="A17" s="1220"/>
      <c r="B17" s="1213" t="s">
        <v>3423</v>
      </c>
      <c r="C17" s="1213" t="s">
        <v>3424</v>
      </c>
      <c r="D17" s="1213" t="s">
        <v>3425</v>
      </c>
      <c r="E17" s="1213" t="s">
        <v>3426</v>
      </c>
      <c r="F17" s="1213" t="s">
        <v>2672</v>
      </c>
      <c r="G17" s="1214" t="s">
        <v>2673</v>
      </c>
      <c r="H17" s="1214" t="s">
        <v>2674</v>
      </c>
      <c r="I17" s="1083"/>
      <c r="J17" s="1212" t="s">
        <v>2675</v>
      </c>
      <c r="K17" s="1213" t="s">
        <v>2676</v>
      </c>
      <c r="L17" s="1213" t="s">
        <v>2677</v>
      </c>
      <c r="M17" s="1213" t="s">
        <v>2678</v>
      </c>
      <c r="N17" s="1213" t="s">
        <v>2679</v>
      </c>
      <c r="O17" s="1213" t="s">
        <v>218</v>
      </c>
      <c r="P17" s="1213" t="s">
        <v>219</v>
      </c>
      <c r="Q17" s="1213" t="s">
        <v>220</v>
      </c>
      <c r="R17" s="1213"/>
    </row>
    <row r="18" spans="1:18">
      <c r="A18" s="1201">
        <v>1</v>
      </c>
      <c r="B18" s="1147"/>
      <c r="C18" s="1147"/>
      <c r="D18" s="1219"/>
      <c r="E18" s="1145"/>
      <c r="F18" s="1218"/>
      <c r="G18" s="1318"/>
      <c r="H18" s="1293"/>
      <c r="I18" s="1083"/>
      <c r="J18" s="1201"/>
      <c r="K18" s="1147"/>
      <c r="L18" s="1147"/>
      <c r="M18" s="1147"/>
      <c r="N18" s="1320"/>
      <c r="O18" s="1320"/>
      <c r="P18" s="1320"/>
      <c r="Q18" s="1321">
        <f t="shared" ref="Q18:Q60" si="0">SUM(N18:P18)</f>
        <v>0</v>
      </c>
      <c r="R18" s="1201">
        <v>1</v>
      </c>
    </row>
    <row r="19" spans="1:18">
      <c r="A19" s="1201">
        <v>2</v>
      </c>
      <c r="B19" s="1147"/>
      <c r="C19" s="1147"/>
      <c r="D19" s="1219"/>
      <c r="E19" s="1096"/>
      <c r="F19" s="1218"/>
      <c r="G19" s="1322"/>
      <c r="H19" s="1293"/>
      <c r="I19" s="1083"/>
      <c r="J19" s="1201"/>
      <c r="K19" s="1147"/>
      <c r="L19" s="1147"/>
      <c r="M19" s="1147"/>
      <c r="N19" s="1218"/>
      <c r="O19" s="1218"/>
      <c r="P19" s="1218"/>
      <c r="Q19" s="1323">
        <f t="shared" si="0"/>
        <v>0</v>
      </c>
      <c r="R19" s="1201">
        <v>2</v>
      </c>
    </row>
    <row r="20" spans="1:18">
      <c r="A20" s="1201">
        <v>3</v>
      </c>
      <c r="B20" s="1147"/>
      <c r="C20" s="1147"/>
      <c r="D20" s="1219"/>
      <c r="E20" s="1096"/>
      <c r="F20" s="1218"/>
      <c r="G20" s="1322"/>
      <c r="H20" s="1293"/>
      <c r="I20" s="1083"/>
      <c r="J20" s="1201"/>
      <c r="K20" s="1147"/>
      <c r="L20" s="1147"/>
      <c r="M20" s="1147"/>
      <c r="N20" s="1218"/>
      <c r="O20" s="1218"/>
      <c r="P20" s="1218"/>
      <c r="Q20" s="1323">
        <f t="shared" si="0"/>
        <v>0</v>
      </c>
      <c r="R20" s="1201">
        <v>3</v>
      </c>
    </row>
    <row r="21" spans="1:18">
      <c r="A21" s="1201">
        <v>4</v>
      </c>
      <c r="B21" s="1147"/>
      <c r="C21" s="1147"/>
      <c r="D21" s="1219"/>
      <c r="E21" s="1096"/>
      <c r="F21" s="1218"/>
      <c r="G21" s="1322"/>
      <c r="H21" s="1293"/>
      <c r="I21" s="1083"/>
      <c r="J21" s="1201"/>
      <c r="K21" s="1147"/>
      <c r="L21" s="1147"/>
      <c r="M21" s="1147"/>
      <c r="N21" s="1218"/>
      <c r="O21" s="1218"/>
      <c r="P21" s="1218"/>
      <c r="Q21" s="1323">
        <f t="shared" si="0"/>
        <v>0</v>
      </c>
      <c r="R21" s="1201">
        <v>4</v>
      </c>
    </row>
    <row r="22" spans="1:18">
      <c r="A22" s="1201">
        <v>5</v>
      </c>
      <c r="B22" s="1147"/>
      <c r="C22" s="1147"/>
      <c r="D22" s="1219"/>
      <c r="E22" s="1096"/>
      <c r="F22" s="1218"/>
      <c r="G22" s="1322"/>
      <c r="H22" s="1293"/>
      <c r="I22" s="1083"/>
      <c r="J22" s="1201"/>
      <c r="K22" s="1147"/>
      <c r="L22" s="1147"/>
      <c r="M22" s="1147"/>
      <c r="N22" s="1218"/>
      <c r="O22" s="1218"/>
      <c r="P22" s="1218"/>
      <c r="Q22" s="1323">
        <f t="shared" si="0"/>
        <v>0</v>
      </c>
      <c r="R22" s="1201">
        <v>5</v>
      </c>
    </row>
    <row r="23" spans="1:18">
      <c r="A23" s="1216">
        <v>6</v>
      </c>
      <c r="B23" s="1147"/>
      <c r="C23" s="1147"/>
      <c r="D23" s="1219"/>
      <c r="E23" s="1147"/>
      <c r="F23" s="1218"/>
      <c r="G23" s="1160"/>
      <c r="H23" s="1293"/>
      <c r="I23" s="1083"/>
      <c r="J23" s="1216"/>
      <c r="K23" s="1147"/>
      <c r="L23" s="1147"/>
      <c r="M23" s="1147"/>
      <c r="N23" s="1218"/>
      <c r="O23" s="1218"/>
      <c r="P23" s="1218"/>
      <c r="Q23" s="1323">
        <f t="shared" si="0"/>
        <v>0</v>
      </c>
      <c r="R23" s="1201">
        <v>6</v>
      </c>
    </row>
    <row r="24" spans="1:18">
      <c r="A24" s="1216">
        <v>7</v>
      </c>
      <c r="B24" s="1147"/>
      <c r="C24" s="1147"/>
      <c r="D24" s="1219"/>
      <c r="E24" s="1147"/>
      <c r="F24" s="1218"/>
      <c r="G24" s="1160"/>
      <c r="H24" s="1293"/>
      <c r="I24" s="1083"/>
      <c r="J24" s="1216"/>
      <c r="K24" s="1147"/>
      <c r="L24" s="1147"/>
      <c r="M24" s="1147"/>
      <c r="N24" s="1218"/>
      <c r="O24" s="1218"/>
      <c r="P24" s="1218"/>
      <c r="Q24" s="1323">
        <f t="shared" si="0"/>
        <v>0</v>
      </c>
      <c r="R24" s="1201">
        <v>7</v>
      </c>
    </row>
    <row r="25" spans="1:18">
      <c r="A25" s="1216">
        <v>8</v>
      </c>
      <c r="B25" s="1147"/>
      <c r="C25" s="1147"/>
      <c r="D25" s="1219"/>
      <c r="E25" s="1147"/>
      <c r="F25" s="1218"/>
      <c r="G25" s="1160"/>
      <c r="H25" s="1293"/>
      <c r="I25" s="1083"/>
      <c r="J25" s="1216"/>
      <c r="K25" s="1147"/>
      <c r="L25" s="1147"/>
      <c r="M25" s="1147"/>
      <c r="N25" s="1218"/>
      <c r="O25" s="1218"/>
      <c r="P25" s="1218"/>
      <c r="Q25" s="1323">
        <f t="shared" si="0"/>
        <v>0</v>
      </c>
      <c r="R25" s="1201">
        <v>8</v>
      </c>
    </row>
    <row r="26" spans="1:18">
      <c r="A26" s="1216">
        <v>9</v>
      </c>
      <c r="B26" s="1147"/>
      <c r="C26" s="1147"/>
      <c r="D26" s="1219"/>
      <c r="E26" s="1147"/>
      <c r="F26" s="1218"/>
      <c r="G26" s="1160"/>
      <c r="H26" s="1293"/>
      <c r="I26" s="1083"/>
      <c r="J26" s="1216"/>
      <c r="K26" s="1147"/>
      <c r="L26" s="1147"/>
      <c r="M26" s="1147"/>
      <c r="N26" s="1218"/>
      <c r="O26" s="1218"/>
      <c r="P26" s="1218"/>
      <c r="Q26" s="1323">
        <f t="shared" si="0"/>
        <v>0</v>
      </c>
      <c r="R26" s="1201">
        <v>9</v>
      </c>
    </row>
    <row r="27" spans="1:18">
      <c r="A27" s="1216">
        <v>10</v>
      </c>
      <c r="B27" s="1147"/>
      <c r="C27" s="1147"/>
      <c r="D27" s="1219"/>
      <c r="E27" s="1147"/>
      <c r="F27" s="1218"/>
      <c r="G27" s="1160"/>
      <c r="H27" s="1293"/>
      <c r="I27" s="1083"/>
      <c r="J27" s="1216"/>
      <c r="K27" s="1147"/>
      <c r="L27" s="1147"/>
      <c r="M27" s="1147"/>
      <c r="N27" s="1218"/>
      <c r="O27" s="1218"/>
      <c r="P27" s="1218"/>
      <c r="Q27" s="1323">
        <f t="shared" si="0"/>
        <v>0</v>
      </c>
      <c r="R27" s="1201">
        <v>10</v>
      </c>
    </row>
    <row r="28" spans="1:18">
      <c r="A28" s="1216">
        <v>11</v>
      </c>
      <c r="B28" s="1147"/>
      <c r="C28" s="1147"/>
      <c r="D28" s="1219"/>
      <c r="E28" s="1147"/>
      <c r="F28" s="1218"/>
      <c r="G28" s="1160"/>
      <c r="H28" s="1293"/>
      <c r="I28" s="1083"/>
      <c r="J28" s="1216"/>
      <c r="K28" s="1147"/>
      <c r="L28" s="1147"/>
      <c r="M28" s="1147"/>
      <c r="N28" s="1218"/>
      <c r="O28" s="1218"/>
      <c r="P28" s="1218"/>
      <c r="Q28" s="1323">
        <f t="shared" si="0"/>
        <v>0</v>
      </c>
      <c r="R28" s="1201">
        <v>11</v>
      </c>
    </row>
    <row r="29" spans="1:18">
      <c r="A29" s="1216">
        <v>12</v>
      </c>
      <c r="B29" s="1147"/>
      <c r="C29" s="1147"/>
      <c r="D29" s="1219"/>
      <c r="E29" s="1147"/>
      <c r="F29" s="1218"/>
      <c r="G29" s="1160"/>
      <c r="H29" s="1293"/>
      <c r="I29" s="1083"/>
      <c r="J29" s="1216"/>
      <c r="K29" s="1147"/>
      <c r="L29" s="1147"/>
      <c r="M29" s="1147"/>
      <c r="N29" s="1218"/>
      <c r="O29" s="1218"/>
      <c r="P29" s="1218"/>
      <c r="Q29" s="1323">
        <f t="shared" si="0"/>
        <v>0</v>
      </c>
      <c r="R29" s="1201">
        <v>12</v>
      </c>
    </row>
    <row r="30" spans="1:18">
      <c r="A30" s="1216">
        <v>13</v>
      </c>
      <c r="B30" s="1147"/>
      <c r="C30" s="1147"/>
      <c r="D30" s="1219"/>
      <c r="E30" s="1147"/>
      <c r="F30" s="1218"/>
      <c r="G30" s="1160"/>
      <c r="H30" s="1293"/>
      <c r="I30" s="1083"/>
      <c r="J30" s="1216"/>
      <c r="K30" s="1147"/>
      <c r="L30" s="1147"/>
      <c r="M30" s="1147"/>
      <c r="N30" s="1218"/>
      <c r="O30" s="1218"/>
      <c r="P30" s="1218"/>
      <c r="Q30" s="1323">
        <f t="shared" si="0"/>
        <v>0</v>
      </c>
      <c r="R30" s="1201">
        <v>13</v>
      </c>
    </row>
    <row r="31" spans="1:18">
      <c r="A31" s="1216">
        <v>14</v>
      </c>
      <c r="B31" s="1147"/>
      <c r="C31" s="1147"/>
      <c r="D31" s="1219"/>
      <c r="E31" s="1147"/>
      <c r="F31" s="1218"/>
      <c r="G31" s="1160"/>
      <c r="H31" s="1293"/>
      <c r="I31" s="1083"/>
      <c r="J31" s="1216"/>
      <c r="K31" s="1147"/>
      <c r="L31" s="1147"/>
      <c r="M31" s="1147"/>
      <c r="N31" s="1218"/>
      <c r="O31" s="1218"/>
      <c r="P31" s="1218"/>
      <c r="Q31" s="1323">
        <f t="shared" si="0"/>
        <v>0</v>
      </c>
      <c r="R31" s="1201">
        <v>14</v>
      </c>
    </row>
    <row r="32" spans="1:18">
      <c r="A32" s="1216">
        <v>15</v>
      </c>
      <c r="B32" s="1147"/>
      <c r="C32" s="1147"/>
      <c r="D32" s="1219"/>
      <c r="E32" s="1147"/>
      <c r="F32" s="1218"/>
      <c r="G32" s="1160"/>
      <c r="H32" s="1293"/>
      <c r="I32" s="1083"/>
      <c r="J32" s="1216"/>
      <c r="K32" s="1147"/>
      <c r="L32" s="1147"/>
      <c r="M32" s="1147"/>
      <c r="N32" s="1218"/>
      <c r="O32" s="1218"/>
      <c r="P32" s="1218"/>
      <c r="Q32" s="1323">
        <f t="shared" si="0"/>
        <v>0</v>
      </c>
      <c r="R32" s="1201">
        <v>15</v>
      </c>
    </row>
    <row r="33" spans="1:18">
      <c r="A33" s="1216">
        <v>16</v>
      </c>
      <c r="B33" s="1147"/>
      <c r="C33" s="1147"/>
      <c r="D33" s="1219"/>
      <c r="E33" s="1147"/>
      <c r="F33" s="1218"/>
      <c r="G33" s="1160"/>
      <c r="H33" s="1293"/>
      <c r="I33" s="1083"/>
      <c r="J33" s="1216"/>
      <c r="K33" s="1147"/>
      <c r="L33" s="1147"/>
      <c r="M33" s="1147"/>
      <c r="N33" s="1218"/>
      <c r="O33" s="1218"/>
      <c r="P33" s="1218"/>
      <c r="Q33" s="1323">
        <f t="shared" si="0"/>
        <v>0</v>
      </c>
      <c r="R33" s="1201">
        <v>16</v>
      </c>
    </row>
    <row r="34" spans="1:18">
      <c r="A34" s="1201">
        <v>17</v>
      </c>
      <c r="B34" s="1147"/>
      <c r="C34" s="1147"/>
      <c r="D34" s="1219"/>
      <c r="E34" s="1147"/>
      <c r="F34" s="1218"/>
      <c r="G34" s="1160"/>
      <c r="H34" s="1293"/>
      <c r="I34" s="1083"/>
      <c r="J34" s="1201"/>
      <c r="K34" s="1147"/>
      <c r="L34" s="1147"/>
      <c r="M34" s="1147"/>
      <c r="N34" s="1218"/>
      <c r="O34" s="1218"/>
      <c r="P34" s="1218"/>
      <c r="Q34" s="1323">
        <f t="shared" si="0"/>
        <v>0</v>
      </c>
      <c r="R34" s="1201">
        <v>17</v>
      </c>
    </row>
    <row r="35" spans="1:18">
      <c r="A35" s="1201">
        <v>18</v>
      </c>
      <c r="B35" s="1147"/>
      <c r="C35" s="1147"/>
      <c r="D35" s="1219"/>
      <c r="E35" s="1147"/>
      <c r="F35" s="1218"/>
      <c r="G35" s="1160"/>
      <c r="H35" s="1293"/>
      <c r="I35" s="1083"/>
      <c r="J35" s="1201"/>
      <c r="K35" s="1147"/>
      <c r="L35" s="1147"/>
      <c r="M35" s="1147"/>
      <c r="N35" s="1218"/>
      <c r="O35" s="1218"/>
      <c r="P35" s="1218"/>
      <c r="Q35" s="1323">
        <f t="shared" si="0"/>
        <v>0</v>
      </c>
      <c r="R35" s="1201">
        <v>18</v>
      </c>
    </row>
    <row r="36" spans="1:18">
      <c r="A36" s="1201">
        <v>19</v>
      </c>
      <c r="B36" s="1147"/>
      <c r="C36" s="1147"/>
      <c r="D36" s="1219"/>
      <c r="E36" s="1147"/>
      <c r="F36" s="1218"/>
      <c r="G36" s="1160"/>
      <c r="H36" s="1293"/>
      <c r="I36" s="1083"/>
      <c r="J36" s="1201"/>
      <c r="K36" s="1147"/>
      <c r="L36" s="1147"/>
      <c r="M36" s="1147"/>
      <c r="N36" s="1218"/>
      <c r="O36" s="1218"/>
      <c r="P36" s="1218"/>
      <c r="Q36" s="1323">
        <f t="shared" si="0"/>
        <v>0</v>
      </c>
      <c r="R36" s="1201">
        <v>19</v>
      </c>
    </row>
    <row r="37" spans="1:18">
      <c r="A37" s="1201">
        <v>20</v>
      </c>
      <c r="B37" s="1147"/>
      <c r="C37" s="1147"/>
      <c r="D37" s="1219"/>
      <c r="E37" s="1147"/>
      <c r="F37" s="1218"/>
      <c r="G37" s="1160"/>
      <c r="H37" s="1293"/>
      <c r="I37" s="1083"/>
      <c r="J37" s="1201"/>
      <c r="K37" s="1147"/>
      <c r="L37" s="1147"/>
      <c r="M37" s="1147"/>
      <c r="N37" s="1218"/>
      <c r="O37" s="1218"/>
      <c r="P37" s="1218"/>
      <c r="Q37" s="1323">
        <f t="shared" si="0"/>
        <v>0</v>
      </c>
      <c r="R37" s="1201">
        <v>20</v>
      </c>
    </row>
    <row r="38" spans="1:18">
      <c r="A38" s="1201">
        <v>21</v>
      </c>
      <c r="B38" s="1147"/>
      <c r="C38" s="1147"/>
      <c r="D38" s="1219"/>
      <c r="E38" s="1147"/>
      <c r="F38" s="1218"/>
      <c r="G38" s="1160"/>
      <c r="H38" s="1293"/>
      <c r="I38" s="1083"/>
      <c r="J38" s="1201"/>
      <c r="K38" s="1147"/>
      <c r="L38" s="1147"/>
      <c r="M38" s="1147"/>
      <c r="N38" s="1218"/>
      <c r="O38" s="1218"/>
      <c r="P38" s="1218"/>
      <c r="Q38" s="1323">
        <f t="shared" si="0"/>
        <v>0</v>
      </c>
      <c r="R38" s="1201">
        <v>21</v>
      </c>
    </row>
    <row r="39" spans="1:18">
      <c r="A39" s="1201">
        <v>22</v>
      </c>
      <c r="B39" s="1147"/>
      <c r="C39" s="1147"/>
      <c r="D39" s="1219"/>
      <c r="E39" s="1147"/>
      <c r="F39" s="1218"/>
      <c r="G39" s="1160"/>
      <c r="H39" s="1293"/>
      <c r="I39" s="1083"/>
      <c r="J39" s="1201"/>
      <c r="K39" s="1147"/>
      <c r="L39" s="1147"/>
      <c r="M39" s="1147"/>
      <c r="N39" s="1218"/>
      <c r="O39" s="1218"/>
      <c r="P39" s="1218"/>
      <c r="Q39" s="1323">
        <f t="shared" si="0"/>
        <v>0</v>
      </c>
      <c r="R39" s="1201">
        <v>22</v>
      </c>
    </row>
    <row r="40" spans="1:18">
      <c r="A40" s="1201">
        <v>23</v>
      </c>
      <c r="B40" s="1147"/>
      <c r="C40" s="1147"/>
      <c r="D40" s="1219"/>
      <c r="E40" s="1147"/>
      <c r="F40" s="1218"/>
      <c r="G40" s="1160"/>
      <c r="H40" s="1293"/>
      <c r="I40" s="1083"/>
      <c r="J40" s="1201"/>
      <c r="K40" s="1147"/>
      <c r="L40" s="1147"/>
      <c r="M40" s="1147"/>
      <c r="N40" s="1218"/>
      <c r="O40" s="1218"/>
      <c r="P40" s="1218"/>
      <c r="Q40" s="1323">
        <f t="shared" si="0"/>
        <v>0</v>
      </c>
      <c r="R40" s="1201">
        <v>23</v>
      </c>
    </row>
    <row r="41" spans="1:18">
      <c r="A41" s="1201">
        <v>24</v>
      </c>
      <c r="B41" s="1147"/>
      <c r="C41" s="1147"/>
      <c r="D41" s="1219"/>
      <c r="E41" s="1147"/>
      <c r="F41" s="1218"/>
      <c r="G41" s="1160"/>
      <c r="H41" s="1293"/>
      <c r="I41" s="1083"/>
      <c r="J41" s="1201"/>
      <c r="K41" s="1147"/>
      <c r="L41" s="1147"/>
      <c r="M41" s="1147"/>
      <c r="N41" s="1218"/>
      <c r="O41" s="1218"/>
      <c r="P41" s="1218"/>
      <c r="Q41" s="1323">
        <f t="shared" si="0"/>
        <v>0</v>
      </c>
      <c r="R41" s="1201">
        <v>24</v>
      </c>
    </row>
    <row r="42" spans="1:18">
      <c r="A42" s="1201">
        <v>25</v>
      </c>
      <c r="B42" s="1147"/>
      <c r="C42" s="1147"/>
      <c r="D42" s="1219"/>
      <c r="E42" s="1147"/>
      <c r="F42" s="1218"/>
      <c r="G42" s="1160"/>
      <c r="H42" s="1293"/>
      <c r="I42" s="1083"/>
      <c r="J42" s="1201"/>
      <c r="K42" s="1147"/>
      <c r="L42" s="1147"/>
      <c r="M42" s="1147"/>
      <c r="N42" s="1218"/>
      <c r="O42" s="1218"/>
      <c r="P42" s="1218"/>
      <c r="Q42" s="1323">
        <f t="shared" si="0"/>
        <v>0</v>
      </c>
      <c r="R42" s="1201">
        <v>25</v>
      </c>
    </row>
    <row r="43" spans="1:18">
      <c r="A43" s="1201">
        <v>26</v>
      </c>
      <c r="B43" s="1147"/>
      <c r="C43" s="1147"/>
      <c r="D43" s="1219"/>
      <c r="E43" s="1147"/>
      <c r="F43" s="1218"/>
      <c r="G43" s="1160"/>
      <c r="H43" s="1293"/>
      <c r="I43" s="1083"/>
      <c r="J43" s="1201"/>
      <c r="K43" s="1147"/>
      <c r="L43" s="1147"/>
      <c r="M43" s="1147"/>
      <c r="N43" s="1218"/>
      <c r="O43" s="1218"/>
      <c r="P43" s="1218"/>
      <c r="Q43" s="1323">
        <f t="shared" si="0"/>
        <v>0</v>
      </c>
      <c r="R43" s="1201">
        <v>26</v>
      </c>
    </row>
    <row r="44" spans="1:18">
      <c r="A44" s="1201">
        <v>27</v>
      </c>
      <c r="B44" s="1147"/>
      <c r="C44" s="1147"/>
      <c r="D44" s="1219"/>
      <c r="E44" s="1147"/>
      <c r="F44" s="1218"/>
      <c r="G44" s="1160"/>
      <c r="H44" s="1293"/>
      <c r="I44" s="1083"/>
      <c r="J44" s="1201"/>
      <c r="K44" s="1147"/>
      <c r="L44" s="1147"/>
      <c r="M44" s="1147"/>
      <c r="N44" s="1218"/>
      <c r="O44" s="1218"/>
      <c r="P44" s="1218"/>
      <c r="Q44" s="1323">
        <f t="shared" si="0"/>
        <v>0</v>
      </c>
      <c r="R44" s="1201">
        <v>27</v>
      </c>
    </row>
    <row r="45" spans="1:18">
      <c r="A45" s="1201">
        <v>28</v>
      </c>
      <c r="B45" s="1147"/>
      <c r="C45" s="1147"/>
      <c r="D45" s="1219"/>
      <c r="E45" s="1147"/>
      <c r="F45" s="1218"/>
      <c r="G45" s="1160"/>
      <c r="H45" s="1293"/>
      <c r="I45" s="1083"/>
      <c r="J45" s="1201"/>
      <c r="K45" s="1147"/>
      <c r="L45" s="1147"/>
      <c r="M45" s="1147"/>
      <c r="N45" s="1218"/>
      <c r="O45" s="1218"/>
      <c r="P45" s="1218"/>
      <c r="Q45" s="1323">
        <f t="shared" si="0"/>
        <v>0</v>
      </c>
      <c r="R45" s="1201">
        <v>28</v>
      </c>
    </row>
    <row r="46" spans="1:18">
      <c r="A46" s="1201">
        <v>29</v>
      </c>
      <c r="B46" s="1147"/>
      <c r="C46" s="1147"/>
      <c r="D46" s="1219"/>
      <c r="E46" s="1147"/>
      <c r="F46" s="1218"/>
      <c r="G46" s="1160"/>
      <c r="H46" s="1293"/>
      <c r="I46" s="1083"/>
      <c r="J46" s="1201"/>
      <c r="K46" s="1147"/>
      <c r="L46" s="1147"/>
      <c r="M46" s="1147"/>
      <c r="N46" s="1218"/>
      <c r="O46" s="1218"/>
      <c r="P46" s="1218"/>
      <c r="Q46" s="1323">
        <f t="shared" si="0"/>
        <v>0</v>
      </c>
      <c r="R46" s="1201">
        <v>29</v>
      </c>
    </row>
    <row r="47" spans="1:18">
      <c r="A47" s="1201">
        <v>30</v>
      </c>
      <c r="B47" s="1147"/>
      <c r="C47" s="1147"/>
      <c r="D47" s="1219"/>
      <c r="E47" s="1147"/>
      <c r="F47" s="1218"/>
      <c r="G47" s="1160"/>
      <c r="H47" s="1293"/>
      <c r="I47" s="1083"/>
      <c r="J47" s="1201"/>
      <c r="K47" s="1147"/>
      <c r="L47" s="1147"/>
      <c r="M47" s="1147"/>
      <c r="N47" s="1218"/>
      <c r="O47" s="1218"/>
      <c r="P47" s="1218"/>
      <c r="Q47" s="1323">
        <f t="shared" si="0"/>
        <v>0</v>
      </c>
      <c r="R47" s="1201">
        <v>30</v>
      </c>
    </row>
    <row r="48" spans="1:18">
      <c r="A48" s="1201">
        <v>31</v>
      </c>
      <c r="B48" s="1147"/>
      <c r="C48" s="1147"/>
      <c r="D48" s="1219"/>
      <c r="E48" s="1147"/>
      <c r="F48" s="1218"/>
      <c r="G48" s="1160"/>
      <c r="H48" s="1293"/>
      <c r="I48" s="1083"/>
      <c r="J48" s="1201"/>
      <c r="K48" s="1147"/>
      <c r="L48" s="1147"/>
      <c r="M48" s="1147"/>
      <c r="N48" s="1218"/>
      <c r="O48" s="1218"/>
      <c r="P48" s="1218"/>
      <c r="Q48" s="1323">
        <f t="shared" si="0"/>
        <v>0</v>
      </c>
      <c r="R48" s="1201">
        <v>31</v>
      </c>
    </row>
    <row r="49" spans="1:18">
      <c r="A49" s="1201">
        <v>32</v>
      </c>
      <c r="B49" s="1147"/>
      <c r="C49" s="1147"/>
      <c r="D49" s="1219"/>
      <c r="E49" s="1147"/>
      <c r="F49" s="1218"/>
      <c r="G49" s="1160"/>
      <c r="H49" s="1293"/>
      <c r="I49" s="1083"/>
      <c r="J49" s="1201"/>
      <c r="K49" s="1147"/>
      <c r="L49" s="1147"/>
      <c r="M49" s="1147"/>
      <c r="N49" s="1218"/>
      <c r="O49" s="1218"/>
      <c r="P49" s="1218"/>
      <c r="Q49" s="1323">
        <f t="shared" si="0"/>
        <v>0</v>
      </c>
      <c r="R49" s="1201">
        <v>32</v>
      </c>
    </row>
    <row r="50" spans="1:18">
      <c r="A50" s="1201">
        <v>33</v>
      </c>
      <c r="B50" s="1147"/>
      <c r="C50" s="1147"/>
      <c r="D50" s="1219"/>
      <c r="E50" s="1147"/>
      <c r="F50" s="1218"/>
      <c r="G50" s="1160"/>
      <c r="H50" s="1293"/>
      <c r="I50" s="1083"/>
      <c r="J50" s="1201"/>
      <c r="K50" s="1147"/>
      <c r="L50" s="1147"/>
      <c r="M50" s="1147"/>
      <c r="N50" s="1218"/>
      <c r="O50" s="1218"/>
      <c r="P50" s="1218"/>
      <c r="Q50" s="1323">
        <f t="shared" si="0"/>
        <v>0</v>
      </c>
      <c r="R50" s="1201">
        <v>33</v>
      </c>
    </row>
    <row r="51" spans="1:18">
      <c r="A51" s="1201">
        <v>34</v>
      </c>
      <c r="B51" s="1147"/>
      <c r="C51" s="1147"/>
      <c r="D51" s="1219"/>
      <c r="E51" s="1147"/>
      <c r="F51" s="1218"/>
      <c r="G51" s="1160"/>
      <c r="H51" s="1293"/>
      <c r="I51" s="1083"/>
      <c r="J51" s="1201"/>
      <c r="K51" s="1147"/>
      <c r="L51" s="1147"/>
      <c r="M51" s="1147"/>
      <c r="N51" s="1218"/>
      <c r="O51" s="1218"/>
      <c r="P51" s="1218"/>
      <c r="Q51" s="1323">
        <f t="shared" si="0"/>
        <v>0</v>
      </c>
      <c r="R51" s="1201">
        <v>34</v>
      </c>
    </row>
    <row r="52" spans="1:18">
      <c r="A52" s="1201">
        <v>35</v>
      </c>
      <c r="B52" s="1147"/>
      <c r="C52" s="1147"/>
      <c r="D52" s="1219"/>
      <c r="E52" s="1147"/>
      <c r="F52" s="1218"/>
      <c r="G52" s="1160"/>
      <c r="H52" s="1293"/>
      <c r="I52" s="1083"/>
      <c r="J52" s="1201"/>
      <c r="K52" s="1147"/>
      <c r="L52" s="1147"/>
      <c r="M52" s="1147"/>
      <c r="N52" s="1218"/>
      <c r="O52" s="1218"/>
      <c r="P52" s="1218"/>
      <c r="Q52" s="1323">
        <f t="shared" si="0"/>
        <v>0</v>
      </c>
      <c r="R52" s="1201">
        <v>35</v>
      </c>
    </row>
    <row r="53" spans="1:18">
      <c r="A53" s="1201">
        <v>36</v>
      </c>
      <c r="B53" s="1147"/>
      <c r="C53" s="1147"/>
      <c r="D53" s="1219"/>
      <c r="E53" s="1147"/>
      <c r="F53" s="1218"/>
      <c r="G53" s="1160"/>
      <c r="H53" s="1293"/>
      <c r="I53" s="1083"/>
      <c r="J53" s="1201"/>
      <c r="K53" s="1147"/>
      <c r="L53" s="1147"/>
      <c r="M53" s="1147"/>
      <c r="N53" s="1218"/>
      <c r="O53" s="1218"/>
      <c r="P53" s="1218"/>
      <c r="Q53" s="1323">
        <f t="shared" si="0"/>
        <v>0</v>
      </c>
      <c r="R53" s="1201">
        <v>36</v>
      </c>
    </row>
    <row r="54" spans="1:18">
      <c r="A54" s="1201">
        <v>37</v>
      </c>
      <c r="B54" s="1147"/>
      <c r="C54" s="1147"/>
      <c r="D54" s="1219"/>
      <c r="E54" s="1147"/>
      <c r="F54" s="1218"/>
      <c r="G54" s="1160"/>
      <c r="H54" s="1293"/>
      <c r="I54" s="1083"/>
      <c r="J54" s="1201"/>
      <c r="K54" s="1147"/>
      <c r="L54" s="1147"/>
      <c r="M54" s="1147"/>
      <c r="N54" s="1218"/>
      <c r="O54" s="1218"/>
      <c r="P54" s="1218"/>
      <c r="Q54" s="1323">
        <f t="shared" si="0"/>
        <v>0</v>
      </c>
      <c r="R54" s="1201">
        <v>37</v>
      </c>
    </row>
    <row r="55" spans="1:18">
      <c r="A55" s="1201">
        <v>38</v>
      </c>
      <c r="B55" s="1147"/>
      <c r="C55" s="1147"/>
      <c r="D55" s="1219"/>
      <c r="E55" s="1147"/>
      <c r="F55" s="1218"/>
      <c r="G55" s="1160"/>
      <c r="H55" s="1293"/>
      <c r="I55" s="1083"/>
      <c r="J55" s="1201"/>
      <c r="K55" s="1147"/>
      <c r="L55" s="1147"/>
      <c r="M55" s="1147"/>
      <c r="N55" s="1218"/>
      <c r="O55" s="1218"/>
      <c r="P55" s="1218"/>
      <c r="Q55" s="1323">
        <f t="shared" si="0"/>
        <v>0</v>
      </c>
      <c r="R55" s="1201">
        <v>38</v>
      </c>
    </row>
    <row r="56" spans="1:18">
      <c r="A56" s="1201">
        <v>39</v>
      </c>
      <c r="B56" s="1147"/>
      <c r="C56" s="1147"/>
      <c r="D56" s="1219"/>
      <c r="E56" s="1147"/>
      <c r="F56" s="1218"/>
      <c r="G56" s="1160"/>
      <c r="H56" s="1293"/>
      <c r="I56" s="1083"/>
      <c r="J56" s="1201"/>
      <c r="K56" s="1147"/>
      <c r="L56" s="1147"/>
      <c r="M56" s="1147"/>
      <c r="N56" s="1218"/>
      <c r="O56" s="1218"/>
      <c r="P56" s="1218"/>
      <c r="Q56" s="1323">
        <f t="shared" si="0"/>
        <v>0</v>
      </c>
      <c r="R56" s="1201">
        <v>39</v>
      </c>
    </row>
    <row r="57" spans="1:18">
      <c r="A57" s="1201">
        <v>40</v>
      </c>
      <c r="B57" s="1147"/>
      <c r="C57" s="1147"/>
      <c r="D57" s="1219"/>
      <c r="E57" s="1147"/>
      <c r="F57" s="1218"/>
      <c r="G57" s="1160"/>
      <c r="H57" s="1293"/>
      <c r="I57" s="1083"/>
      <c r="J57" s="1201"/>
      <c r="K57" s="1147"/>
      <c r="L57" s="1147"/>
      <c r="M57" s="1147"/>
      <c r="N57" s="1218"/>
      <c r="O57" s="1218"/>
      <c r="P57" s="1218"/>
      <c r="Q57" s="1323">
        <f t="shared" si="0"/>
        <v>0</v>
      </c>
      <c r="R57" s="1201">
        <v>40</v>
      </c>
    </row>
    <row r="58" spans="1:18">
      <c r="A58" s="1201">
        <v>41</v>
      </c>
      <c r="B58" s="1147"/>
      <c r="C58" s="1147"/>
      <c r="D58" s="1219"/>
      <c r="E58" s="1147"/>
      <c r="F58" s="1218"/>
      <c r="G58" s="1160"/>
      <c r="H58" s="1293"/>
      <c r="I58" s="1083"/>
      <c r="J58" s="1201"/>
      <c r="K58" s="1147"/>
      <c r="L58" s="1147"/>
      <c r="M58" s="1147"/>
      <c r="N58" s="1218"/>
      <c r="O58" s="1218"/>
      <c r="P58" s="1218"/>
      <c r="Q58" s="1323">
        <f t="shared" si="0"/>
        <v>0</v>
      </c>
      <c r="R58" s="1201">
        <v>41</v>
      </c>
    </row>
    <row r="59" spans="1:18">
      <c r="A59" s="1201">
        <v>42</v>
      </c>
      <c r="B59" s="1147"/>
      <c r="C59" s="1147"/>
      <c r="D59" s="1219"/>
      <c r="E59" s="1147"/>
      <c r="F59" s="1218"/>
      <c r="G59" s="1160"/>
      <c r="H59" s="1293"/>
      <c r="I59" s="1083"/>
      <c r="J59" s="1201"/>
      <c r="K59" s="1147"/>
      <c r="L59" s="1147"/>
      <c r="M59" s="1147"/>
      <c r="N59" s="1218"/>
      <c r="O59" s="1218"/>
      <c r="P59" s="1218"/>
      <c r="Q59" s="1323">
        <f t="shared" si="0"/>
        <v>0</v>
      </c>
      <c r="R59" s="1201">
        <v>42</v>
      </c>
    </row>
    <row r="60" spans="1:18" ht="15.75" thickBot="1">
      <c r="A60" s="1220">
        <v>43</v>
      </c>
      <c r="B60" s="1170"/>
      <c r="C60" s="1170"/>
      <c r="D60" s="1300"/>
      <c r="E60" s="1170"/>
      <c r="F60" s="1328"/>
      <c r="G60" s="1302"/>
      <c r="H60" s="1301"/>
      <c r="I60" s="1083"/>
      <c r="J60" s="1220"/>
      <c r="K60" s="1170"/>
      <c r="L60" s="1170"/>
      <c r="M60" s="1170"/>
      <c r="N60" s="1328"/>
      <c r="O60" s="1328"/>
      <c r="P60" s="1328"/>
      <c r="Q60" s="1329">
        <f t="shared" si="0"/>
        <v>0</v>
      </c>
      <c r="R60" s="1220">
        <v>43</v>
      </c>
    </row>
    <row r="61" spans="1:18" ht="15.75" thickBot="1">
      <c r="A61" s="1220">
        <v>44</v>
      </c>
      <c r="B61" s="1170" t="s">
        <v>2657</v>
      </c>
      <c r="C61" s="1170"/>
      <c r="D61" s="1300">
        <f>SUM(D18:D60)</f>
        <v>0</v>
      </c>
      <c r="E61" s="1170"/>
      <c r="F61" s="1300" t="str">
        <f>IF(ISERR(AVERAGEA(F18:F60))," ",AVERAGEA(F18:F60))</f>
        <v xml:space="preserve"> </v>
      </c>
      <c r="G61" s="1300">
        <f>SUM(G18:G60)</f>
        <v>0</v>
      </c>
      <c r="H61" s="1300">
        <f>SUM(H18:H60)</f>
        <v>0</v>
      </c>
      <c r="I61" s="1083"/>
      <c r="J61" s="1220"/>
      <c r="K61" s="1170"/>
      <c r="L61" s="1170"/>
      <c r="M61" s="1170"/>
      <c r="N61" s="1330">
        <f>SUM(N18:N60)</f>
        <v>0</v>
      </c>
      <c r="O61" s="1330">
        <f>SUM(O18:O60)</f>
        <v>0</v>
      </c>
      <c r="P61" s="1330">
        <f>SUM(P18:P60)</f>
        <v>0</v>
      </c>
      <c r="Q61" s="1330">
        <f>SUM(Q18:Q60)</f>
        <v>0</v>
      </c>
      <c r="R61" s="1220">
        <v>44</v>
      </c>
    </row>
    <row r="62" spans="1:18">
      <c r="A62" s="1312"/>
      <c r="B62" s="1312"/>
      <c r="C62" s="1312"/>
      <c r="D62" s="1326"/>
      <c r="E62" s="1312"/>
      <c r="F62" s="1326"/>
      <c r="G62" s="1326"/>
      <c r="H62" s="1326"/>
      <c r="I62" s="1083"/>
      <c r="J62" s="1312"/>
      <c r="K62" s="1312"/>
      <c r="L62" s="1312"/>
      <c r="M62" s="1312"/>
      <c r="N62" s="1327"/>
      <c r="O62" s="1327"/>
      <c r="P62" s="1327"/>
      <c r="Q62" s="1327"/>
      <c r="R62" s="1312"/>
    </row>
    <row r="63" spans="1:18" ht="15.75">
      <c r="A63" s="115" t="s">
        <v>3868</v>
      </c>
      <c r="B63" s="1083"/>
      <c r="C63" s="1083"/>
      <c r="D63" s="1083"/>
      <c r="E63" s="1083"/>
      <c r="F63" s="1083"/>
      <c r="G63" s="1083"/>
      <c r="H63" s="1083"/>
      <c r="I63" s="1083"/>
      <c r="J63" s="115" t="s">
        <v>3868</v>
      </c>
    </row>
    <row r="64" spans="1:18">
      <c r="A64" s="1084" t="s">
        <v>3869</v>
      </c>
      <c r="B64" s="1084"/>
      <c r="C64" s="1084"/>
      <c r="D64" s="1084"/>
      <c r="E64" s="1084"/>
      <c r="F64" s="1084"/>
      <c r="G64" s="1084"/>
      <c r="H64" s="1084"/>
      <c r="I64" s="1083"/>
      <c r="J64" s="1084" t="s">
        <v>3870</v>
      </c>
      <c r="K64" s="1084"/>
      <c r="L64" s="1084"/>
      <c r="M64" s="1084"/>
      <c r="N64" s="1084"/>
      <c r="O64" s="1084"/>
      <c r="P64" s="1084"/>
      <c r="Q64" s="1084"/>
      <c r="R64" s="1084"/>
    </row>
  </sheetData>
  <customSheetViews>
    <customSheetView guid="{98C50475-4C04-4614-833E-ABC6EEFF4E8E}" scale="85" colorId="22" showPageBreaks="1" fitToPage="1">
      <pageMargins left="0.5" right="0.5" top="0.5" bottom="0.5" header="0" footer="0"/>
      <printOptions horizontalCentered="1" verticalCentered="1"/>
      <pageSetup scale="73" fitToWidth="2" orientation="portrait" horizontalDpi="300" verticalDpi="300" r:id="rId1"/>
      <headerFooter alignWithMargins="0"/>
    </customSheetView>
    <customSheetView guid="{C6EFCE4C-D5CB-4C1D-A286-0DC52BE770F9}" scale="85" colorId="22" fitToPage="1">
      <pageMargins left="0.5" right="0.5" top="0.5" bottom="0.5" header="0" footer="0"/>
      <printOptions horizontalCentered="1" verticalCentered="1"/>
      <pageSetup scale="72" fitToWidth="2" orientation="portrait" horizontalDpi="300" verticalDpi="300" r:id="rId2"/>
      <headerFooter alignWithMargins="0"/>
    </customSheetView>
    <customSheetView guid="{4BC658A1-0B43-4474-B09F-01138A2D4649}" scale="85" colorId="22" fitToPage="1">
      <pageMargins left="0.5" right="0.5" top="0.5" bottom="0.5" header="0" footer="0"/>
      <printOptions horizontalCentered="1" verticalCentered="1"/>
      <pageSetup scale="72" fitToWidth="2" orientation="portrait" horizontalDpi="300" verticalDpi="300" r:id="rId3"/>
      <headerFooter alignWithMargins="0"/>
    </customSheetView>
    <customSheetView guid="{615B5AE4-EF39-45E8-9166-92037A1A48C3}" scale="85" colorId="22" fitToPage="1">
      <pageMargins left="0.5" right="0.5" top="0.5" bottom="0.5" header="0" footer="0"/>
      <printOptions horizontalCentered="1" verticalCentered="1"/>
      <pageSetup scale="72" fitToWidth="2" orientation="portrait" horizontalDpi="300" verticalDpi="300" r:id="rId4"/>
      <headerFooter alignWithMargins="0"/>
    </customSheetView>
    <customSheetView guid="{5615FF12-3AD0-401B-9520-85684B49B8C2}" scale="85" colorId="22" fitToPage="1">
      <pageMargins left="0.5" right="0.5" top="0.5" bottom="0.5" header="0" footer="0"/>
      <printOptions horizontalCentered="1" verticalCentered="1"/>
      <pageSetup scale="72" fitToWidth="2" orientation="portrait" horizontalDpi="300" verticalDpi="300" r:id="rId5"/>
      <headerFooter alignWithMargins="0"/>
    </customSheetView>
    <customSheetView guid="{770BB473-BE5C-4268-9ADA-B2B104B49C99}" scale="85" colorId="22" showPageBreaks="1" fitToPage="1">
      <pageMargins left="0.5" right="0.5" top="0.5" bottom="0.5" header="0" footer="0"/>
      <printOptions horizontalCentered="1" verticalCentered="1"/>
      <pageSetup scale="10" fitToWidth="2" orientation="portrait" horizontalDpi="300" verticalDpi="300" r:id="rId6"/>
      <headerFooter alignWithMargins="0"/>
    </customSheetView>
    <customSheetView guid="{2DCD765F-7FFB-4119-8ABA-95F832C93250}" scale="85" colorId="22" fitToPage="1">
      <pageMargins left="0.5" right="0.5" top="0.5" bottom="0.5" header="0" footer="0"/>
      <printOptions horizontalCentered="1" verticalCentered="1"/>
      <pageSetup scale="72" fitToWidth="2" orientation="portrait" horizontalDpi="300" verticalDpi="300" r:id="rId7"/>
      <headerFooter alignWithMargins="0"/>
    </customSheetView>
    <customSheetView guid="{9A54DEF0-DEC4-4137-89B1-509D03916E27}" scale="85" colorId="22" fitToPage="1">
      <pageMargins left="0.5" right="0.5" top="0.5" bottom="0.5" header="0" footer="0"/>
      <printOptions horizontalCentered="1" verticalCentered="1"/>
      <pageSetup scale="72" fitToWidth="2" orientation="portrait" horizontalDpi="300" verticalDpi="300" r:id="rId8"/>
      <headerFooter alignWithMargins="0"/>
    </customSheetView>
    <customSheetView guid="{3F1C1F7F-1627-415A-A980-D9471073F5DE}" scale="85" colorId="22" fitToPage="1">
      <pageMargins left="0.5" right="0.5" top="0.5" bottom="0.5" header="0" footer="0"/>
      <printOptions horizontalCentered="1" verticalCentered="1"/>
      <pageSetup scale="72" fitToWidth="2" orientation="portrait" horizontalDpi="300" verticalDpi="300" r:id="rId9"/>
      <headerFooter alignWithMargins="0"/>
    </customSheetView>
    <customSheetView guid="{139C5046-2F46-48F5-A0B9-76AEA7D78668}" scale="85" colorId="22" fitToPage="1">
      <pageMargins left="0.5" right="0.5" top="0.5" bottom="0.5" header="0" footer="0"/>
      <printOptions horizontalCentered="1" verticalCentered="1"/>
      <pageSetup scale="72" fitToWidth="2" orientation="portrait" horizontalDpi="300" verticalDpi="300" r:id="rId10"/>
      <headerFooter alignWithMargins="0"/>
    </customSheetView>
    <customSheetView guid="{B81AA01E-C0DE-4A87-A251-E1F5DB0B073A}" scale="85" colorId="22" fitToPage="1">
      <pageMargins left="0.5" right="0.5" top="0.5" bottom="0.5" header="0" footer="0"/>
      <printOptions horizontalCentered="1" verticalCentered="1"/>
      <pageSetup scale="72" fitToWidth="2" orientation="portrait" horizontalDpi="300" verticalDpi="300" r:id="rId11"/>
      <headerFooter alignWithMargins="0"/>
    </customSheetView>
  </customSheetViews>
  <printOptions horizontalCentered="1" verticalCentered="1"/>
  <pageMargins left="0.5" right="0.5" top="0.5" bottom="0.5" header="0" footer="0"/>
  <pageSetup scale="73" fitToWidth="2" orientation="portrait" horizontalDpi="300" verticalDpi="300" r:id="rId1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colorId="22" zoomScale="85" zoomScaleNormal="85" workbookViewId="0">
      <selection activeCell="B55" sqref="B55"/>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999"/>
      <c r="B1" s="1000" t="s">
        <v>2036</v>
      </c>
      <c r="C1" s="1001" t="s">
        <v>1529</v>
      </c>
      <c r="D1" s="1002"/>
      <c r="E1" s="1002"/>
      <c r="F1" s="1000"/>
      <c r="G1" s="1002" t="s">
        <v>2038</v>
      </c>
      <c r="H1" s="1003" t="s">
        <v>2039</v>
      </c>
    </row>
    <row r="2" spans="1:8">
      <c r="A2" s="1004"/>
      <c r="B2" s="1005" t="str">
        <f>'Data Sheet'!$C$25</f>
        <v>Central Hudson Gas &amp; Electric</v>
      </c>
      <c r="C2" s="508" t="s">
        <v>1530</v>
      </c>
      <c r="D2" s="9" t="s">
        <v>1531</v>
      </c>
      <c r="F2" s="1005" t="s">
        <v>1532</v>
      </c>
      <c r="G2" s="1006" t="s">
        <v>2041</v>
      </c>
      <c r="H2" s="1007"/>
    </row>
    <row r="3" spans="1:8" ht="15" customHeight="1">
      <c r="A3" s="1008"/>
      <c r="B3" s="546"/>
      <c r="C3" s="564" t="s">
        <v>1533</v>
      </c>
      <c r="D3" s="546" t="s">
        <v>1531</v>
      </c>
      <c r="E3" s="546"/>
      <c r="F3" s="1009" t="s">
        <v>1534</v>
      </c>
      <c r="G3" s="836" t="str">
        <f>'Data Sheet'!$C$40</f>
        <v>4/15/2015</v>
      </c>
      <c r="H3" s="1570" t="str">
        <f>'Data Sheet'!$C$38</f>
        <v>12/31/14</v>
      </c>
    </row>
    <row r="4" spans="1:8" ht="15" customHeight="1">
      <c r="A4" s="1010" t="s">
        <v>1535</v>
      </c>
      <c r="B4" s="1011"/>
      <c r="C4" s="1011"/>
      <c r="D4" s="1011"/>
      <c r="E4" s="1011"/>
      <c r="F4" s="1011"/>
      <c r="G4" s="1011"/>
      <c r="H4" s="1012"/>
    </row>
    <row r="5" spans="1:8">
      <c r="A5" s="1004"/>
      <c r="B5" s="2240" t="s">
        <v>119</v>
      </c>
      <c r="C5" s="2244"/>
      <c r="D5" s="2244"/>
      <c r="E5" s="2244"/>
      <c r="F5" s="2244"/>
      <c r="G5" s="2244"/>
      <c r="H5" s="2245"/>
    </row>
    <row r="6" spans="1:8">
      <c r="A6" s="1004"/>
      <c r="B6" s="2246"/>
      <c r="C6" s="2246"/>
      <c r="D6" s="2246"/>
      <c r="E6" s="2246"/>
      <c r="F6" s="2246"/>
      <c r="G6" s="2246"/>
      <c r="H6" s="2247"/>
    </row>
    <row r="7" spans="1:8">
      <c r="A7" s="1004"/>
      <c r="B7" s="2246"/>
      <c r="C7" s="2246"/>
      <c r="D7" s="2246"/>
      <c r="E7" s="2246"/>
      <c r="F7" s="2246"/>
      <c r="G7" s="2246"/>
      <c r="H7" s="2247"/>
    </row>
    <row r="8" spans="1:8">
      <c r="A8" s="1004"/>
      <c r="B8" s="1015"/>
      <c r="C8" s="1015"/>
      <c r="D8" s="1015"/>
      <c r="E8" s="1015"/>
      <c r="F8" s="1015"/>
      <c r="G8" s="1015"/>
      <c r="H8" s="1014"/>
    </row>
    <row r="9" spans="1:8">
      <c r="A9" s="1004"/>
      <c r="B9" s="2199" t="s">
        <v>5501</v>
      </c>
      <c r="C9" s="1015"/>
      <c r="D9" s="1015"/>
      <c r="E9" s="1015"/>
      <c r="F9" s="1015"/>
      <c r="G9" s="1015"/>
      <c r="H9" s="1014"/>
    </row>
    <row r="10" spans="1:8">
      <c r="A10" s="1004"/>
      <c r="B10" s="2198" t="s">
        <v>5502</v>
      </c>
      <c r="C10" s="12"/>
      <c r="D10" s="12"/>
      <c r="E10" s="12"/>
      <c r="F10" s="12"/>
      <c r="G10" s="12"/>
      <c r="H10" s="1016"/>
    </row>
    <row r="11" spans="1:8">
      <c r="A11" s="1004"/>
      <c r="B11" s="2198" t="s">
        <v>4773</v>
      </c>
      <c r="C11" s="12"/>
      <c r="D11" s="12"/>
      <c r="E11" s="12"/>
      <c r="F11" s="12"/>
      <c r="G11" s="12"/>
      <c r="H11" s="1016"/>
    </row>
    <row r="12" spans="1:8">
      <c r="A12" s="1004"/>
      <c r="B12" s="2198" t="s">
        <v>4774</v>
      </c>
      <c r="C12" s="12"/>
      <c r="D12" s="12"/>
      <c r="E12" s="12"/>
      <c r="F12" s="12"/>
      <c r="G12" s="12"/>
      <c r="H12" s="1016"/>
    </row>
    <row r="13" spans="1:8">
      <c r="A13" s="1004"/>
      <c r="B13" s="12"/>
      <c r="C13" s="12"/>
      <c r="D13" s="12"/>
      <c r="E13" s="12"/>
      <c r="F13" s="12"/>
      <c r="G13" s="12"/>
      <c r="H13" s="1016"/>
    </row>
    <row r="14" spans="1:8">
      <c r="A14" s="1004"/>
      <c r="B14" s="12"/>
      <c r="C14" s="12"/>
      <c r="D14" s="12"/>
      <c r="E14" s="12"/>
      <c r="F14" s="12"/>
      <c r="G14" s="12"/>
      <c r="H14" s="1016"/>
    </row>
    <row r="15" spans="1:8">
      <c r="A15" s="1008"/>
      <c r="B15" s="1011"/>
      <c r="C15" s="1011"/>
      <c r="D15" s="1011"/>
      <c r="E15" s="1011"/>
      <c r="F15" s="1011"/>
      <c r="G15" s="1011"/>
      <c r="H15" s="1012"/>
    </row>
    <row r="16" spans="1:8">
      <c r="A16" s="1004"/>
      <c r="B16" s="2240" t="s">
        <v>120</v>
      </c>
      <c r="C16" s="2248"/>
      <c r="D16" s="2248"/>
      <c r="E16" s="2248"/>
      <c r="F16" s="2248"/>
      <c r="G16" s="2248"/>
      <c r="H16" s="2241"/>
    </row>
    <row r="17" spans="1:8">
      <c r="A17" s="1004"/>
      <c r="B17" s="2249"/>
      <c r="C17" s="2249"/>
      <c r="D17" s="2249"/>
      <c r="E17" s="2249"/>
      <c r="F17" s="2249"/>
      <c r="G17" s="2249"/>
      <c r="H17" s="2243"/>
    </row>
    <row r="18" spans="1:8">
      <c r="A18" s="1004"/>
      <c r="B18" s="2249"/>
      <c r="C18" s="2249"/>
      <c r="D18" s="2249"/>
      <c r="E18" s="2249"/>
      <c r="F18" s="2249"/>
      <c r="G18" s="2249"/>
      <c r="H18" s="2243"/>
    </row>
    <row r="19" spans="1:8">
      <c r="A19" s="1004"/>
      <c r="B19" s="1013"/>
      <c r="C19" s="1013"/>
      <c r="D19" s="1013"/>
      <c r="E19" s="1013"/>
      <c r="F19" s="1013"/>
      <c r="G19" s="1013"/>
      <c r="H19" s="1016"/>
    </row>
    <row r="20" spans="1:8">
      <c r="A20" s="1004"/>
      <c r="B20" s="2202" t="s">
        <v>5503</v>
      </c>
      <c r="C20" s="12"/>
      <c r="D20" s="12"/>
      <c r="E20" s="12"/>
      <c r="F20" s="12"/>
      <c r="G20" s="12"/>
      <c r="H20" s="1016"/>
    </row>
    <row r="21" spans="1:8">
      <c r="A21" s="1004"/>
      <c r="B21" s="2202" t="s">
        <v>5504</v>
      </c>
      <c r="C21" s="12"/>
      <c r="D21" s="12"/>
      <c r="E21" s="12"/>
      <c r="F21" s="12"/>
      <c r="G21" s="12"/>
      <c r="H21" s="1016"/>
    </row>
    <row r="22" spans="1:8">
      <c r="A22" s="1004"/>
      <c r="B22" s="12"/>
      <c r="C22" s="12"/>
      <c r="D22" s="12"/>
      <c r="E22" s="12"/>
      <c r="F22" s="12"/>
      <c r="G22" s="12"/>
      <c r="H22" s="1016"/>
    </row>
    <row r="23" spans="1:8">
      <c r="A23" s="1004"/>
      <c r="B23" s="12"/>
      <c r="C23" s="12"/>
      <c r="D23" s="12"/>
      <c r="E23" s="12"/>
      <c r="F23" s="12"/>
      <c r="G23" s="12"/>
      <c r="H23" s="1016"/>
    </row>
    <row r="24" spans="1:8">
      <c r="A24" s="1004"/>
      <c r="B24" s="12"/>
      <c r="C24" s="12"/>
      <c r="D24" s="12"/>
      <c r="E24" s="12"/>
      <c r="F24" s="12"/>
      <c r="G24" s="12"/>
      <c r="H24" s="1016"/>
    </row>
    <row r="25" spans="1:8">
      <c r="A25" s="1008"/>
      <c r="B25" s="1011"/>
      <c r="C25" s="1011"/>
      <c r="D25" s="1011"/>
      <c r="E25" s="1011"/>
      <c r="F25" s="1011"/>
      <c r="G25" s="1011"/>
      <c r="H25" s="1012"/>
    </row>
    <row r="26" spans="1:8">
      <c r="A26" s="1004"/>
      <c r="B26" s="2240" t="s">
        <v>2061</v>
      </c>
      <c r="C26" s="2248"/>
      <c r="D26" s="2248"/>
      <c r="E26" s="2248"/>
      <c r="F26" s="2248"/>
      <c r="G26" s="2248"/>
      <c r="H26" s="2241"/>
    </row>
    <row r="27" spans="1:8">
      <c r="A27" s="1004"/>
      <c r="B27" s="2249"/>
      <c r="C27" s="2249"/>
      <c r="D27" s="2249"/>
      <c r="E27" s="2249"/>
      <c r="F27" s="2249"/>
      <c r="G27" s="2249"/>
      <c r="H27" s="2243"/>
    </row>
    <row r="28" spans="1:8">
      <c r="A28" s="1004"/>
      <c r="B28" s="2249"/>
      <c r="C28" s="2249"/>
      <c r="D28" s="2249"/>
      <c r="E28" s="2249"/>
      <c r="F28" s="2249"/>
      <c r="G28" s="2249"/>
      <c r="H28" s="2243"/>
    </row>
    <row r="29" spans="1:8">
      <c r="A29" s="1004"/>
      <c r="B29" s="1019"/>
      <c r="C29" s="1019"/>
      <c r="D29" s="1019"/>
      <c r="E29" s="1019"/>
      <c r="F29" s="1019"/>
      <c r="G29" s="1019"/>
      <c r="H29" s="1018"/>
    </row>
    <row r="30" spans="1:8">
      <c r="A30" s="1004"/>
      <c r="B30" s="2203" t="s">
        <v>5505</v>
      </c>
      <c r="C30" s="12"/>
      <c r="D30" s="12"/>
      <c r="E30" s="12"/>
      <c r="F30" s="12"/>
      <c r="G30" s="12"/>
      <c r="H30" s="1016"/>
    </row>
    <row r="31" spans="1:8">
      <c r="A31" s="1004"/>
      <c r="B31" s="12"/>
      <c r="C31" s="12"/>
      <c r="D31" s="12"/>
      <c r="E31" s="12"/>
      <c r="F31" s="12"/>
      <c r="G31" s="12"/>
      <c r="H31" s="1016"/>
    </row>
    <row r="32" spans="1:8">
      <c r="A32" s="1004"/>
      <c r="B32" s="12"/>
      <c r="C32" s="12"/>
      <c r="D32" s="12"/>
      <c r="E32" s="12"/>
      <c r="F32" s="12"/>
      <c r="G32" s="12"/>
      <c r="H32" s="1016"/>
    </row>
    <row r="33" spans="1:8">
      <c r="A33" s="1004"/>
      <c r="B33" s="12"/>
      <c r="C33" s="12"/>
      <c r="D33" s="12"/>
      <c r="E33" s="12"/>
      <c r="F33" s="12"/>
      <c r="G33" s="12"/>
      <c r="H33" s="1016"/>
    </row>
    <row r="34" spans="1:8">
      <c r="A34" s="1004"/>
      <c r="B34" s="12"/>
      <c r="C34" s="12"/>
      <c r="D34" s="12"/>
      <c r="E34" s="12"/>
      <c r="F34" s="12"/>
      <c r="G34" s="12"/>
      <c r="H34" s="1016"/>
    </row>
    <row r="35" spans="1:8">
      <c r="A35" s="1004"/>
      <c r="B35" s="12"/>
      <c r="C35" s="12"/>
      <c r="D35" s="12"/>
      <c r="E35" s="12"/>
      <c r="F35" s="12"/>
      <c r="G35" s="12"/>
      <c r="H35" s="1016"/>
    </row>
    <row r="36" spans="1:8">
      <c r="A36" s="1004"/>
      <c r="B36" s="12"/>
      <c r="C36" s="12"/>
      <c r="D36" s="12"/>
      <c r="E36" s="12"/>
      <c r="F36" s="12"/>
      <c r="G36" s="12"/>
      <c r="H36" s="1016"/>
    </row>
    <row r="37" spans="1:8">
      <c r="A37" s="1004"/>
      <c r="B37" s="12"/>
      <c r="C37" s="12"/>
      <c r="D37" s="12"/>
      <c r="E37" s="12"/>
      <c r="F37" s="12"/>
      <c r="G37" s="12"/>
      <c r="H37" s="1016"/>
    </row>
    <row r="38" spans="1:8">
      <c r="A38" s="1008"/>
      <c r="B38" s="1011"/>
      <c r="C38" s="1011"/>
      <c r="D38" s="1011"/>
      <c r="E38" s="1011"/>
      <c r="F38" s="1011"/>
      <c r="G38" s="1011"/>
      <c r="H38" s="1012"/>
    </row>
    <row r="39" spans="1:8">
      <c r="A39" s="1004"/>
      <c r="B39" s="2240" t="s">
        <v>2062</v>
      </c>
      <c r="C39" s="2240"/>
      <c r="D39" s="2240"/>
      <c r="E39" s="2240"/>
      <c r="F39" s="2240"/>
      <c r="G39" s="2240"/>
      <c r="H39" s="2241"/>
    </row>
    <row r="40" spans="1:8">
      <c r="A40" s="1004"/>
      <c r="B40" s="2242"/>
      <c r="C40" s="2242"/>
      <c r="D40" s="2242"/>
      <c r="E40" s="2242"/>
      <c r="F40" s="2242"/>
      <c r="G40" s="2242"/>
      <c r="H40" s="2243"/>
    </row>
    <row r="41" spans="1:8">
      <c r="A41" s="1004"/>
      <c r="B41" s="12"/>
      <c r="C41" s="12"/>
      <c r="D41" s="12"/>
      <c r="E41" s="12"/>
      <c r="F41" s="12"/>
      <c r="G41" s="12"/>
      <c r="H41" s="1016"/>
    </row>
    <row r="42" spans="1:8">
      <c r="A42" s="1004"/>
      <c r="B42" s="2204" t="s">
        <v>5506</v>
      </c>
      <c r="C42" s="12"/>
      <c r="D42" s="12"/>
      <c r="E42" s="12"/>
      <c r="F42" s="12"/>
      <c r="G42" s="12"/>
      <c r="H42" s="1016"/>
    </row>
    <row r="43" spans="1:8">
      <c r="A43" s="1004"/>
      <c r="B43" s="2204" t="s">
        <v>5507</v>
      </c>
      <c r="C43" s="12"/>
      <c r="D43" s="12"/>
      <c r="E43" s="12"/>
      <c r="F43" s="12"/>
      <c r="G43" s="12"/>
      <c r="H43" s="1016"/>
    </row>
    <row r="44" spans="1:8">
      <c r="A44" s="1004"/>
      <c r="B44" s="12"/>
      <c r="C44" s="12"/>
      <c r="D44" s="12"/>
      <c r="E44" s="12"/>
      <c r="F44" s="12"/>
      <c r="G44" s="12"/>
      <c r="H44" s="1016"/>
    </row>
    <row r="45" spans="1:8">
      <c r="A45" s="1004"/>
      <c r="B45" s="12"/>
      <c r="C45" s="12"/>
      <c r="D45" s="12"/>
      <c r="E45" s="12"/>
      <c r="F45" s="12"/>
      <c r="G45" s="12"/>
      <c r="H45" s="1016"/>
    </row>
    <row r="46" spans="1:8">
      <c r="A46" s="1004"/>
      <c r="B46" s="12"/>
      <c r="C46" s="12"/>
      <c r="D46" s="12"/>
      <c r="E46" s="12"/>
      <c r="F46" s="12"/>
      <c r="G46" s="12"/>
      <c r="H46" s="1016"/>
    </row>
    <row r="47" spans="1:8">
      <c r="A47" s="1004"/>
      <c r="B47" s="12"/>
      <c r="C47" s="12"/>
      <c r="D47" s="12"/>
      <c r="E47" s="12"/>
      <c r="F47" s="12"/>
      <c r="G47" s="12"/>
      <c r="H47" s="1016"/>
    </row>
    <row r="48" spans="1:8">
      <c r="A48" s="1008"/>
      <c r="B48" s="1011"/>
      <c r="C48" s="1011"/>
      <c r="D48" s="1011"/>
      <c r="E48" s="1011"/>
      <c r="F48" s="1011"/>
      <c r="G48" s="1011"/>
      <c r="H48" s="1012"/>
    </row>
    <row r="49" spans="1:8">
      <c r="A49" s="1004"/>
      <c r="B49" s="2240" t="s">
        <v>2063</v>
      </c>
      <c r="C49" s="2240"/>
      <c r="D49" s="2240"/>
      <c r="E49" s="2240"/>
      <c r="F49" s="2240"/>
      <c r="G49" s="2240"/>
      <c r="H49" s="2241"/>
    </row>
    <row r="50" spans="1:8">
      <c r="A50" s="1004"/>
      <c r="B50" s="2242"/>
      <c r="C50" s="2242"/>
      <c r="D50" s="2242"/>
      <c r="E50" s="2242"/>
      <c r="F50" s="2242"/>
      <c r="G50" s="2242"/>
      <c r="H50" s="2243"/>
    </row>
    <row r="51" spans="1:8">
      <c r="A51" s="1004"/>
      <c r="B51" s="12"/>
      <c r="C51" s="12"/>
      <c r="D51" s="12"/>
      <c r="E51" s="12"/>
      <c r="F51" s="12"/>
      <c r="G51" s="12"/>
      <c r="H51" s="1016"/>
    </row>
    <row r="52" spans="1:8">
      <c r="A52" s="1004"/>
      <c r="B52" s="2205" t="s">
        <v>5518</v>
      </c>
      <c r="C52" s="2206"/>
      <c r="D52" s="2206"/>
      <c r="E52" s="2206"/>
      <c r="F52" s="2206"/>
      <c r="G52" s="2206"/>
      <c r="H52" s="2207"/>
    </row>
    <row r="53" spans="1:8">
      <c r="A53" s="1004"/>
      <c r="B53" s="13" t="s">
        <v>5519</v>
      </c>
      <c r="C53" s="12"/>
      <c r="D53" s="12"/>
      <c r="E53" s="12"/>
      <c r="F53" s="12"/>
      <c r="G53" s="12"/>
      <c r="H53" s="1016"/>
    </row>
    <row r="54" spans="1:8">
      <c r="A54" s="1004"/>
      <c r="C54" s="12"/>
      <c r="D54" s="12"/>
      <c r="E54" s="12"/>
      <c r="F54" s="12"/>
      <c r="G54" s="12"/>
      <c r="H54" s="1016"/>
    </row>
    <row r="55" spans="1:8">
      <c r="A55" s="1004"/>
      <c r="C55" s="12"/>
      <c r="D55" s="12"/>
      <c r="E55" s="12"/>
      <c r="F55" s="12"/>
      <c r="G55" s="12"/>
      <c r="H55" s="1016"/>
    </row>
    <row r="56" spans="1:8" ht="15.75" thickBot="1">
      <c r="A56" s="1020"/>
      <c r="B56" s="1021"/>
      <c r="C56" s="1022"/>
      <c r="D56" s="1022"/>
      <c r="E56" s="1022"/>
      <c r="F56" s="1022"/>
      <c r="G56" s="1022"/>
      <c r="H56" s="1023"/>
    </row>
    <row r="57" spans="1:8">
      <c r="A57" s="13" t="s">
        <v>1952</v>
      </c>
      <c r="C57" s="12"/>
      <c r="D57" s="12"/>
      <c r="E57" s="12"/>
      <c r="F57" s="12"/>
      <c r="G57" s="12"/>
      <c r="H57" s="12"/>
    </row>
    <row r="58" spans="1:8">
      <c r="A58" s="12" t="s">
        <v>1953</v>
      </c>
      <c r="B58" s="12"/>
      <c r="C58" s="12"/>
      <c r="D58" s="12"/>
      <c r="E58" s="12"/>
      <c r="F58" s="12"/>
      <c r="G58" s="12"/>
      <c r="H58" s="12"/>
    </row>
  </sheetData>
  <customSheetViews>
    <customSheetView guid="{98C50475-4C04-4614-833E-ABC6EEFF4E8E}" scale="85" colorId="22" showPageBreaks="1">
      <selection activeCell="B55" sqref="B55"/>
      <pageMargins left="0.5" right="0.5" top="0.5" bottom="0.5" header="0" footer="0"/>
      <printOptions horizontalCentered="1" verticalCentered="1"/>
      <pageSetup scale="80" orientation="portrait" horizontalDpi="300" verticalDpi="300" r:id="rId1"/>
      <headerFooter alignWithMargins="0"/>
    </customSheetView>
    <customSheetView guid="{C6EFCE4C-D5CB-4C1D-A286-0DC52BE770F9}" scale="85" colorId="22">
      <selection activeCell="B11" sqref="B11"/>
      <pageMargins left="0.5" right="0.5" top="0.5" bottom="0.5" header="0" footer="0"/>
      <printOptions horizontalCentered="1" verticalCentered="1"/>
      <pageSetup scale="80" orientation="portrait" horizontalDpi="300" verticalDpi="300" r:id="rId2"/>
      <headerFooter alignWithMargins="0"/>
    </customSheetView>
    <customSheetView guid="{4BC658A1-0B43-4474-B09F-01138A2D4649}" scale="85" colorId="22">
      <selection activeCell="B11" sqref="B11"/>
      <pageMargins left="0.5" right="0.5" top="0.5" bottom="0.5" header="0" footer="0"/>
      <printOptions horizontalCentered="1" verticalCentered="1"/>
      <pageSetup scale="80" orientation="portrait" horizontalDpi="300" verticalDpi="300" r:id="rId3"/>
      <headerFooter alignWithMargins="0"/>
    </customSheetView>
    <customSheetView guid="{615B5AE4-EF39-45E8-9166-92037A1A48C3}" scale="85" colorId="22">
      <selection activeCell="B11" sqref="B11"/>
      <pageMargins left="0.5" right="0.5" top="0.5" bottom="0.5" header="0" footer="0"/>
      <printOptions horizontalCentered="1" verticalCentered="1"/>
      <pageSetup scale="80" orientation="portrait" horizontalDpi="300" verticalDpi="300" r:id="rId4"/>
      <headerFooter alignWithMargins="0"/>
    </customSheetView>
    <customSheetView guid="{5615FF12-3AD0-401B-9520-85684B49B8C2}" scale="85" colorId="22">
      <selection activeCell="B11" sqref="B11"/>
      <pageMargins left="0.5" right="0.5" top="0.5" bottom="0.5" header="0" footer="0"/>
      <printOptions horizontalCentered="1" verticalCentered="1"/>
      <pageSetup scale="80" orientation="portrait" horizontalDpi="300" verticalDpi="300" r:id="rId5"/>
      <headerFooter alignWithMargins="0"/>
    </customSheetView>
    <customSheetView guid="{770BB473-BE5C-4268-9ADA-B2B104B49C99}" scale="85" colorId="22" showPageBreaks="1">
      <selection activeCell="B11" sqref="B11"/>
      <pageMargins left="0.5" right="0.5" top="0.5" bottom="0.5" header="0" footer="0"/>
      <printOptions horizontalCentered="1" verticalCentered="1"/>
      <pageSetup scale="80" orientation="portrait" horizontalDpi="300" verticalDpi="300" r:id="rId6"/>
      <headerFooter alignWithMargins="0"/>
    </customSheetView>
    <customSheetView guid="{2DCD765F-7FFB-4119-8ABA-95F832C93250}" scale="85" colorId="22">
      <selection activeCell="B11" sqref="B11"/>
      <pageMargins left="0.5" right="0.5" top="0.5" bottom="0.5" header="0" footer="0"/>
      <printOptions horizontalCentered="1" verticalCentered="1"/>
      <pageSetup scale="80" orientation="portrait" horizontalDpi="300" verticalDpi="300" r:id="rId7"/>
      <headerFooter alignWithMargins="0"/>
    </customSheetView>
    <customSheetView guid="{9A54DEF0-DEC4-4137-89B1-509D03916E27}" scale="85" colorId="22">
      <selection activeCell="B11" sqref="B11"/>
      <pageMargins left="0.5" right="0.5" top="0.5" bottom="0.5" header="0" footer="0"/>
      <printOptions horizontalCentered="1" verticalCentered="1"/>
      <pageSetup scale="80" orientation="portrait" horizontalDpi="300" verticalDpi="300" r:id="rId8"/>
      <headerFooter alignWithMargins="0"/>
    </customSheetView>
    <customSheetView guid="{3F1C1F7F-1627-415A-A980-D9471073F5DE}" scale="85" colorId="22">
      <selection activeCell="B11" sqref="B11"/>
      <pageMargins left="0.5" right="0.5" top="0.5" bottom="0.5" header="0" footer="0"/>
      <printOptions horizontalCentered="1" verticalCentered="1"/>
      <pageSetup scale="80" orientation="portrait" horizontalDpi="300" verticalDpi="300" r:id="rId9"/>
      <headerFooter alignWithMargins="0"/>
    </customSheetView>
    <customSheetView guid="{139C5046-2F46-48F5-A0B9-76AEA7D78668}" scale="85" colorId="22">
      <selection activeCell="B11" sqref="B11"/>
      <pageMargins left="0.5" right="0.5" top="0.5" bottom="0.5" header="0" footer="0"/>
      <printOptions horizontalCentered="1" verticalCentered="1"/>
      <pageSetup scale="80" orientation="portrait" horizontalDpi="300" verticalDpi="300" r:id="rId10"/>
      <headerFooter alignWithMargins="0"/>
    </customSheetView>
    <customSheetView guid="{B81AA01E-C0DE-4A87-A251-E1F5DB0B073A}" scale="85" colorId="22">
      <selection activeCell="B11" sqref="B11"/>
      <pageMargins left="0.5" right="0.5" top="0.5" bottom="0.5" header="0" footer="0"/>
      <printOptions horizontalCentered="1" verticalCentered="1"/>
      <pageSetup scale="80" orientation="portrait" horizontalDpi="300" verticalDpi="300" r:id="rId11"/>
      <headerFooter alignWithMargins="0"/>
    </customSheetView>
  </customSheetViews>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6"/>
  <sheetViews>
    <sheetView defaultGridColor="0" colorId="22" zoomScale="85" zoomScaleNormal="85" workbookViewId="0">
      <selection activeCell="A11" sqref="A11"/>
    </sheetView>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1085" t="s">
        <v>2036</v>
      </c>
      <c r="B1" s="1086"/>
      <c r="C1" s="1086"/>
      <c r="D1" s="1195" t="s">
        <v>1529</v>
      </c>
      <c r="E1" s="1198"/>
      <c r="F1" s="1197" t="s">
        <v>2038</v>
      </c>
      <c r="G1" s="1199" t="s">
        <v>2039</v>
      </c>
      <c r="H1" s="1182"/>
      <c r="I1" s="1083"/>
      <c r="J1" s="1085" t="s">
        <v>2036</v>
      </c>
      <c r="K1" s="1086"/>
      <c r="L1" s="1198"/>
      <c r="M1" s="1195" t="s">
        <v>1529</v>
      </c>
      <c r="N1" s="1198"/>
      <c r="O1" s="1208"/>
      <c r="P1" s="1199" t="s">
        <v>2038</v>
      </c>
      <c r="Q1" s="1199" t="s">
        <v>2039</v>
      </c>
      <c r="R1" s="1182"/>
    </row>
    <row r="2" spans="1:18">
      <c r="A2" s="72" t="str">
        <f>'Data Sheet'!$C$25</f>
        <v>Central Hudson Gas &amp; Electric</v>
      </c>
      <c r="B2" s="1083"/>
      <c r="C2" s="1083"/>
      <c r="D2" s="1146" t="s">
        <v>1297</v>
      </c>
      <c r="E2" s="1083"/>
      <c r="F2" s="1210" t="s">
        <v>2041</v>
      </c>
      <c r="G2" s="1144"/>
      <c r="H2" s="1145"/>
      <c r="I2" s="1083"/>
      <c r="J2" s="72" t="str">
        <f>'Data Sheet'!$C$25</f>
        <v>Central Hudson Gas &amp; Electric</v>
      </c>
      <c r="K2" s="1083"/>
      <c r="L2" s="1083"/>
      <c r="M2" s="1146" t="s">
        <v>1297</v>
      </c>
      <c r="N2" s="1083"/>
      <c r="O2" s="1084"/>
      <c r="P2" s="1144" t="s">
        <v>2041</v>
      </c>
      <c r="Q2" s="1200"/>
      <c r="R2" s="1096"/>
    </row>
    <row r="3" spans="1:18" ht="15" customHeight="1" thickBot="1">
      <c r="A3" s="1169"/>
      <c r="B3" s="1136"/>
      <c r="C3" s="1136"/>
      <c r="D3" s="1169" t="s">
        <v>1298</v>
      </c>
      <c r="E3" s="1136"/>
      <c r="F3" s="1202" t="str">
        <f>'Data Sheet'!$C$40</f>
        <v>4/15/2015</v>
      </c>
      <c r="G3" s="1119" t="str">
        <f>'Data Sheet'!$C$38</f>
        <v>12/31/14</v>
      </c>
      <c r="H3" s="1214"/>
      <c r="I3" s="1083"/>
      <c r="J3" s="1169"/>
      <c r="K3" s="1136"/>
      <c r="L3" s="1136"/>
      <c r="M3" s="1169" t="s">
        <v>1298</v>
      </c>
      <c r="N3" s="1136"/>
      <c r="O3" s="1224"/>
      <c r="P3" s="1260" t="str">
        <f>'Data Sheet'!$C$40</f>
        <v>4/15/2015</v>
      </c>
      <c r="Q3" s="1215" t="str">
        <f>'Data Sheet'!$C$38</f>
        <v>12/31/14</v>
      </c>
      <c r="R3" s="1214"/>
    </row>
    <row r="4" spans="1:18" ht="15" customHeight="1" thickBot="1">
      <c r="A4" s="705" t="s">
        <v>3871</v>
      </c>
      <c r="B4" s="706"/>
      <c r="C4" s="706"/>
      <c r="D4" s="1203"/>
      <c r="E4" s="1203"/>
      <c r="F4" s="1203"/>
      <c r="G4" s="1205"/>
      <c r="H4" s="1214"/>
      <c r="I4" s="1083"/>
      <c r="J4" s="705" t="s">
        <v>3872</v>
      </c>
      <c r="K4" s="706"/>
      <c r="L4" s="706"/>
      <c r="M4" s="1203"/>
      <c r="N4" s="1203"/>
      <c r="O4" s="1203"/>
      <c r="P4" s="1203"/>
      <c r="Q4" s="1205"/>
      <c r="R4" s="1214"/>
    </row>
    <row r="5" spans="1:18" ht="15.75">
      <c r="A5" s="68"/>
      <c r="B5" s="71"/>
      <c r="C5" s="71"/>
      <c r="D5" s="69"/>
      <c r="E5" s="69"/>
      <c r="F5" s="69"/>
      <c r="G5" s="452"/>
      <c r="H5" s="73"/>
      <c r="I5" s="1083"/>
      <c r="J5" s="68"/>
      <c r="K5" s="71"/>
      <c r="L5" s="71"/>
      <c r="M5" s="69"/>
      <c r="N5" s="69"/>
      <c r="O5" s="69"/>
      <c r="P5" s="69"/>
      <c r="Q5" s="452"/>
      <c r="R5" s="73"/>
    </row>
    <row r="6" spans="1:18">
      <c r="A6" s="72" t="s">
        <v>3032</v>
      </c>
      <c r="B6" s="17"/>
      <c r="C6" s="17"/>
      <c r="D6" s="17"/>
      <c r="E6" s="17" t="s">
        <v>3873</v>
      </c>
      <c r="F6" s="17"/>
      <c r="G6" s="17"/>
      <c r="H6" s="73"/>
      <c r="I6" s="1083"/>
      <c r="J6" s="1146" t="s">
        <v>3874</v>
      </c>
      <c r="K6" s="17"/>
      <c r="L6" s="17"/>
      <c r="M6" s="17"/>
      <c r="N6" s="17" t="s">
        <v>3875</v>
      </c>
      <c r="O6" s="17"/>
      <c r="P6" s="17"/>
      <c r="Q6" s="17"/>
      <c r="R6" s="73"/>
    </row>
    <row r="7" spans="1:18">
      <c r="A7" s="72" t="s">
        <v>3876</v>
      </c>
      <c r="B7" s="17"/>
      <c r="C7" s="17"/>
      <c r="D7" s="17"/>
      <c r="E7" s="17" t="s">
        <v>3877</v>
      </c>
      <c r="F7" s="17"/>
      <c r="G7" s="17"/>
      <c r="H7" s="73"/>
      <c r="I7" s="1083"/>
      <c r="J7" s="72" t="s">
        <v>3878</v>
      </c>
      <c r="K7" s="17"/>
      <c r="L7" s="17"/>
      <c r="M7" s="17"/>
      <c r="N7" s="17" t="s">
        <v>3879</v>
      </c>
      <c r="O7" s="17"/>
      <c r="P7" s="17"/>
      <c r="Q7" s="17"/>
      <c r="R7" s="73"/>
    </row>
    <row r="8" spans="1:18">
      <c r="A8" s="72" t="s">
        <v>3880</v>
      </c>
      <c r="B8" s="17"/>
      <c r="C8" s="17"/>
      <c r="D8" s="17"/>
      <c r="E8" s="17" t="s">
        <v>3881</v>
      </c>
      <c r="F8" s="17"/>
      <c r="G8" s="17"/>
      <c r="H8" s="73"/>
      <c r="I8" s="1083"/>
      <c r="J8" s="72" t="s">
        <v>3882</v>
      </c>
      <c r="K8" s="17"/>
      <c r="L8" s="17"/>
      <c r="M8" s="17"/>
      <c r="N8" s="17" t="s">
        <v>3041</v>
      </c>
      <c r="O8" s="17"/>
      <c r="P8" s="17"/>
      <c r="Q8" s="17"/>
      <c r="R8" s="73"/>
    </row>
    <row r="9" spans="1:18">
      <c r="A9" s="72" t="s">
        <v>3042</v>
      </c>
      <c r="B9" s="17"/>
      <c r="C9" s="17"/>
      <c r="D9" s="17"/>
      <c r="E9" s="17" t="s">
        <v>3043</v>
      </c>
      <c r="F9" s="17"/>
      <c r="G9" s="17"/>
      <c r="H9" s="73"/>
      <c r="I9" s="1083"/>
      <c r="J9" s="72" t="s">
        <v>3044</v>
      </c>
      <c r="K9" s="17"/>
      <c r="L9" s="17"/>
      <c r="M9" s="17"/>
      <c r="N9" s="17" t="s">
        <v>3045</v>
      </c>
      <c r="O9" s="17"/>
      <c r="P9" s="17"/>
      <c r="Q9" s="17"/>
      <c r="R9" s="73"/>
    </row>
    <row r="10" spans="1:18">
      <c r="A10" s="72" t="s">
        <v>3046</v>
      </c>
      <c r="B10" s="17"/>
      <c r="C10" s="17"/>
      <c r="D10" s="17"/>
      <c r="E10" s="17" t="s">
        <v>3047</v>
      </c>
      <c r="F10" s="17"/>
      <c r="G10" s="17"/>
      <c r="H10" s="73"/>
      <c r="I10" s="1083"/>
      <c r="J10" s="72" t="s">
        <v>3048</v>
      </c>
      <c r="K10" s="17"/>
      <c r="L10" s="17"/>
      <c r="M10" s="17"/>
      <c r="N10" s="17" t="s">
        <v>3049</v>
      </c>
      <c r="O10" s="17"/>
      <c r="P10" s="17"/>
      <c r="Q10" s="17"/>
      <c r="R10" s="73"/>
    </row>
    <row r="11" spans="1:18">
      <c r="A11" s="72" t="s">
        <v>3050</v>
      </c>
      <c r="B11" s="17"/>
      <c r="C11" s="17"/>
      <c r="D11" s="17"/>
      <c r="E11" s="17" t="s">
        <v>3051</v>
      </c>
      <c r="F11" s="17"/>
      <c r="G11" s="17"/>
      <c r="H11" s="73"/>
      <c r="I11" s="1083"/>
      <c r="J11" s="72" t="s">
        <v>3052</v>
      </c>
      <c r="K11" s="17"/>
      <c r="L11" s="17"/>
      <c r="M11" s="17"/>
      <c r="N11" s="17" t="s">
        <v>2434</v>
      </c>
      <c r="O11" s="17"/>
      <c r="P11" s="17"/>
      <c r="Q11" s="17"/>
      <c r="R11" s="73"/>
    </row>
    <row r="12" spans="1:18">
      <c r="A12" s="72" t="s">
        <v>2435</v>
      </c>
      <c r="B12" s="17"/>
      <c r="C12" s="17"/>
      <c r="D12" s="17"/>
      <c r="E12" s="17" t="s">
        <v>2436</v>
      </c>
      <c r="F12" s="17"/>
      <c r="G12" s="17"/>
      <c r="H12" s="73"/>
      <c r="I12" s="1083"/>
      <c r="J12" s="72" t="s">
        <v>3630</v>
      </c>
      <c r="K12" s="17"/>
      <c r="L12" s="17"/>
      <c r="M12" s="17"/>
      <c r="N12" s="17" t="s">
        <v>3631</v>
      </c>
      <c r="O12" s="17"/>
      <c r="P12" s="17"/>
      <c r="Q12" s="17"/>
      <c r="R12" s="73"/>
    </row>
    <row r="13" spans="1:18" ht="15.75" thickBot="1">
      <c r="A13" s="112"/>
      <c r="B13" s="113"/>
      <c r="C13" s="113"/>
      <c r="D13" s="113"/>
      <c r="E13" s="113"/>
      <c r="F13" s="113"/>
      <c r="G13" s="113"/>
      <c r="H13" s="114"/>
      <c r="I13" s="1083"/>
      <c r="J13" s="112"/>
      <c r="K13" s="113"/>
      <c r="L13" s="113"/>
      <c r="M13" s="113"/>
      <c r="N13" s="113"/>
      <c r="O13" s="113"/>
      <c r="P13" s="113"/>
      <c r="Q13" s="113"/>
      <c r="R13" s="114"/>
    </row>
    <row r="14" spans="1:18">
      <c r="A14" s="1197"/>
      <c r="B14" s="1083"/>
      <c r="C14" s="1147"/>
      <c r="D14" s="1129"/>
      <c r="E14" s="1096"/>
      <c r="F14" s="1084"/>
      <c r="G14" s="1084"/>
      <c r="H14" s="1182"/>
      <c r="I14" s="1083"/>
      <c r="J14" s="1197"/>
      <c r="K14" s="1147"/>
      <c r="L14" s="1147"/>
      <c r="M14" s="1084" t="s">
        <v>3632</v>
      </c>
      <c r="N14" s="1084"/>
      <c r="O14" s="1084"/>
      <c r="P14" s="1084"/>
      <c r="Q14" s="1145"/>
      <c r="R14" s="1207"/>
    </row>
    <row r="15" spans="1:18" ht="15.75" thickBot="1">
      <c r="A15" s="1210"/>
      <c r="B15" s="1129"/>
      <c r="C15" s="1096"/>
      <c r="D15" s="1129"/>
      <c r="E15" s="1096"/>
      <c r="F15" s="1203" t="s">
        <v>3633</v>
      </c>
      <c r="G15" s="1203"/>
      <c r="H15" s="1214"/>
      <c r="I15" s="1083"/>
      <c r="J15" s="1210" t="s">
        <v>3634</v>
      </c>
      <c r="K15" s="1096" t="s">
        <v>3635</v>
      </c>
      <c r="L15" s="1096" t="s">
        <v>3635</v>
      </c>
      <c r="M15" s="1203" t="s">
        <v>3636</v>
      </c>
      <c r="N15" s="1203"/>
      <c r="O15" s="1203"/>
      <c r="P15" s="1203"/>
      <c r="Q15" s="1214"/>
      <c r="R15" s="1096"/>
    </row>
    <row r="16" spans="1:18">
      <c r="A16" s="1210"/>
      <c r="B16" s="1129"/>
      <c r="C16" s="1096"/>
      <c r="D16" s="1129"/>
      <c r="E16" s="1096"/>
      <c r="F16" s="1096"/>
      <c r="G16" s="1145"/>
      <c r="H16" s="1096"/>
      <c r="I16" s="1083"/>
      <c r="J16" s="1210" t="s">
        <v>3637</v>
      </c>
      <c r="K16" s="1096" t="s">
        <v>3638</v>
      </c>
      <c r="L16" s="1096" t="s">
        <v>3639</v>
      </c>
      <c r="M16" s="1129"/>
      <c r="N16" s="1129"/>
      <c r="O16" s="1096"/>
      <c r="P16" s="1096"/>
      <c r="Q16" s="1145"/>
      <c r="R16" s="1096"/>
    </row>
    <row r="17" spans="1:18">
      <c r="A17" s="1210" t="s">
        <v>1964</v>
      </c>
      <c r="B17" s="1084" t="s">
        <v>3640</v>
      </c>
      <c r="C17" s="1145"/>
      <c r="D17" s="1084" t="s">
        <v>3641</v>
      </c>
      <c r="E17" s="1145"/>
      <c r="F17" s="1096"/>
      <c r="G17" s="1145"/>
      <c r="H17" s="1096"/>
      <c r="I17" s="1083"/>
      <c r="J17" s="1210" t="s">
        <v>3642</v>
      </c>
      <c r="K17" s="1096" t="s">
        <v>3643</v>
      </c>
      <c r="L17" s="1096" t="s">
        <v>3638</v>
      </c>
      <c r="M17" s="1084"/>
      <c r="N17" s="1084"/>
      <c r="O17" s="1145"/>
      <c r="P17" s="1096" t="s">
        <v>2023</v>
      </c>
      <c r="Q17" s="1145" t="s">
        <v>3644</v>
      </c>
      <c r="R17" s="1096" t="s">
        <v>1964</v>
      </c>
    </row>
    <row r="18" spans="1:18">
      <c r="A18" s="1210" t="s">
        <v>1967</v>
      </c>
      <c r="B18" s="1083"/>
      <c r="C18" s="1147"/>
      <c r="D18" s="1129"/>
      <c r="E18" s="1096"/>
      <c r="F18" s="1096" t="s">
        <v>2078</v>
      </c>
      <c r="G18" s="1145" t="s">
        <v>3645</v>
      </c>
      <c r="H18" s="1096" t="s">
        <v>3646</v>
      </c>
      <c r="I18" s="1083"/>
      <c r="J18" s="1210" t="s">
        <v>3647</v>
      </c>
      <c r="K18" s="1096" t="s">
        <v>4</v>
      </c>
      <c r="L18" s="1096" t="s">
        <v>3643</v>
      </c>
      <c r="M18" s="1084" t="s">
        <v>3648</v>
      </c>
      <c r="N18" s="1084"/>
      <c r="O18" s="1145"/>
      <c r="P18" s="1096" t="s">
        <v>3649</v>
      </c>
      <c r="Q18" s="1145" t="s">
        <v>3650</v>
      </c>
      <c r="R18" s="1096" t="s">
        <v>1967</v>
      </c>
    </row>
    <row r="19" spans="1:18">
      <c r="A19" s="1201"/>
      <c r="B19" s="1083"/>
      <c r="C19" s="1096"/>
      <c r="D19" s="1083"/>
      <c r="E19" s="1096"/>
      <c r="F19" s="1096"/>
      <c r="G19" s="1145"/>
      <c r="H19" s="1147"/>
      <c r="I19" s="1083"/>
      <c r="J19" s="1201"/>
      <c r="K19" s="1147"/>
      <c r="L19" s="1096"/>
      <c r="M19" s="1083"/>
      <c r="N19" s="1083"/>
      <c r="O19" s="1096"/>
      <c r="P19" s="1096"/>
      <c r="Q19" s="1096"/>
      <c r="R19" s="1147"/>
    </row>
    <row r="20" spans="1:18" ht="15.75" thickBot="1">
      <c r="A20" s="1220"/>
      <c r="B20" s="1203" t="s">
        <v>3423</v>
      </c>
      <c r="C20" s="1214"/>
      <c r="D20" s="1203" t="s">
        <v>3424</v>
      </c>
      <c r="E20" s="1214"/>
      <c r="F20" s="1213" t="s">
        <v>3425</v>
      </c>
      <c r="G20" s="1214" t="s">
        <v>3426</v>
      </c>
      <c r="H20" s="1214" t="s">
        <v>2672</v>
      </c>
      <c r="I20" s="1083"/>
      <c r="J20" s="1212" t="s">
        <v>2673</v>
      </c>
      <c r="K20" s="1212" t="s">
        <v>2674</v>
      </c>
      <c r="L20" s="1212" t="s">
        <v>2675</v>
      </c>
      <c r="M20" s="1203" t="s">
        <v>2676</v>
      </c>
      <c r="N20" s="1203"/>
      <c r="O20" s="1214"/>
      <c r="P20" s="1213" t="s">
        <v>2677</v>
      </c>
      <c r="Q20" s="1213" t="s">
        <v>2678</v>
      </c>
      <c r="R20" s="1213"/>
    </row>
    <row r="21" spans="1:18">
      <c r="A21" s="1201">
        <v>1</v>
      </c>
      <c r="B21" s="1083" t="s">
        <v>4967</v>
      </c>
      <c r="C21" s="1147" t="s">
        <v>4968</v>
      </c>
      <c r="D21" s="1083" t="s">
        <v>5033</v>
      </c>
      <c r="E21" s="1145"/>
      <c r="F21" s="1673">
        <v>115</v>
      </c>
      <c r="G21" s="1671">
        <v>13.8</v>
      </c>
      <c r="H21" s="1675"/>
      <c r="I21" s="1083"/>
      <c r="J21" s="1677">
        <v>71</v>
      </c>
      <c r="K21" s="1305">
        <v>2</v>
      </c>
      <c r="L21" s="1305">
        <v>0</v>
      </c>
      <c r="M21" s="1083"/>
      <c r="N21" s="1083"/>
      <c r="O21" s="1145"/>
      <c r="P21" s="1663"/>
      <c r="Q21" s="1665"/>
      <c r="R21" s="1201">
        <v>1</v>
      </c>
    </row>
    <row r="22" spans="1:18">
      <c r="A22" s="1201">
        <v>2</v>
      </c>
      <c r="B22" s="1083" t="s">
        <v>4969</v>
      </c>
      <c r="C22" s="1147" t="s">
        <v>4970</v>
      </c>
      <c r="D22" s="1083" t="s">
        <v>5033</v>
      </c>
      <c r="E22" s="1096"/>
      <c r="F22" s="1673">
        <v>69</v>
      </c>
      <c r="G22" s="1671">
        <v>13.8</v>
      </c>
      <c r="H22" s="1675"/>
      <c r="I22" s="1083"/>
      <c r="J22" s="1677">
        <v>41</v>
      </c>
      <c r="K22" s="1305">
        <v>5</v>
      </c>
      <c r="L22" s="1305">
        <v>0</v>
      </c>
      <c r="M22" s="1083"/>
      <c r="N22" s="1083"/>
      <c r="O22" s="1096"/>
      <c r="P22" s="1663"/>
      <c r="Q22" s="1665"/>
      <c r="R22" s="1201">
        <v>2</v>
      </c>
    </row>
    <row r="23" spans="1:18">
      <c r="A23" s="1201">
        <v>3</v>
      </c>
      <c r="B23" s="1083" t="s">
        <v>4971</v>
      </c>
      <c r="C23" s="1147" t="s">
        <v>4972</v>
      </c>
      <c r="D23" s="1083" t="s">
        <v>5033</v>
      </c>
      <c r="E23" s="1096"/>
      <c r="F23" s="1673">
        <v>115</v>
      </c>
      <c r="G23" s="1671">
        <v>13.8</v>
      </c>
      <c r="H23" s="1675"/>
      <c r="I23" s="1083"/>
      <c r="J23" s="1677">
        <v>75</v>
      </c>
      <c r="K23" s="1305">
        <v>2</v>
      </c>
      <c r="L23" s="1305">
        <v>0</v>
      </c>
      <c r="M23" s="1083"/>
      <c r="N23" s="1083"/>
      <c r="O23" s="1096"/>
      <c r="P23" s="1663"/>
      <c r="Q23" s="1665"/>
      <c r="R23" s="1201">
        <v>3</v>
      </c>
    </row>
    <row r="24" spans="1:18">
      <c r="A24" s="1201">
        <v>4</v>
      </c>
      <c r="B24" s="1083" t="s">
        <v>4973</v>
      </c>
      <c r="C24" s="1147" t="s">
        <v>4974</v>
      </c>
      <c r="D24" s="1083" t="s">
        <v>5033</v>
      </c>
      <c r="E24" s="1096"/>
      <c r="F24" s="1673">
        <v>69</v>
      </c>
      <c r="G24" s="1671">
        <v>13.8</v>
      </c>
      <c r="H24" s="1675"/>
      <c r="I24" s="1083"/>
      <c r="J24" s="1677">
        <v>13</v>
      </c>
      <c r="K24" s="1305">
        <v>1</v>
      </c>
      <c r="L24" s="1305">
        <v>0</v>
      </c>
      <c r="M24" s="1083"/>
      <c r="N24" s="1083"/>
      <c r="O24" s="1096"/>
      <c r="P24" s="1663"/>
      <c r="Q24" s="1665"/>
      <c r="R24" s="1201">
        <v>4</v>
      </c>
    </row>
    <row r="25" spans="1:18">
      <c r="A25" s="1201">
        <v>5</v>
      </c>
      <c r="B25" s="1083" t="s">
        <v>4975</v>
      </c>
      <c r="C25" s="1147" t="s">
        <v>4976</v>
      </c>
      <c r="D25" s="1083" t="s">
        <v>5034</v>
      </c>
      <c r="E25" s="1096"/>
      <c r="F25" s="1673">
        <v>6.6</v>
      </c>
      <c r="G25" s="1671">
        <v>69</v>
      </c>
      <c r="H25" s="1675">
        <v>4.16</v>
      </c>
      <c r="I25" s="1083"/>
      <c r="J25" s="1677">
        <v>13</v>
      </c>
      <c r="K25" s="1305">
        <v>2</v>
      </c>
      <c r="L25" s="1305">
        <v>0</v>
      </c>
      <c r="M25" s="1083"/>
      <c r="N25" s="1083"/>
      <c r="O25" s="1096"/>
      <c r="P25" s="1663"/>
      <c r="Q25" s="1665"/>
      <c r="R25" s="1201">
        <v>5</v>
      </c>
    </row>
    <row r="26" spans="1:18">
      <c r="A26" s="1216">
        <v>6</v>
      </c>
      <c r="B26" s="1083" t="s">
        <v>4977</v>
      </c>
      <c r="C26" s="1147" t="s">
        <v>4978</v>
      </c>
      <c r="D26" s="1083" t="s">
        <v>5035</v>
      </c>
      <c r="E26" s="1147"/>
      <c r="F26" s="1673">
        <v>345</v>
      </c>
      <c r="G26" s="1671">
        <v>115</v>
      </c>
      <c r="H26" s="1675"/>
      <c r="I26" s="1083"/>
      <c r="J26" s="1677">
        <v>746</v>
      </c>
      <c r="K26" s="1305">
        <v>2</v>
      </c>
      <c r="L26" s="1305">
        <v>0</v>
      </c>
      <c r="M26" s="1083"/>
      <c r="N26" s="1083"/>
      <c r="O26" s="1147"/>
      <c r="P26" s="1663"/>
      <c r="Q26" s="1665"/>
      <c r="R26" s="1201">
        <v>6</v>
      </c>
    </row>
    <row r="27" spans="1:18">
      <c r="A27" s="1216">
        <v>7</v>
      </c>
      <c r="B27" s="1083" t="s">
        <v>4979</v>
      </c>
      <c r="C27" s="1147" t="s">
        <v>4980</v>
      </c>
      <c r="D27" s="1083" t="s">
        <v>5033</v>
      </c>
      <c r="E27" s="1147"/>
      <c r="F27" s="1673">
        <v>115</v>
      </c>
      <c r="G27" s="1671">
        <v>13.8</v>
      </c>
      <c r="H27" s="1675"/>
      <c r="I27" s="1083"/>
      <c r="J27" s="1677">
        <v>75</v>
      </c>
      <c r="K27" s="1305">
        <v>2</v>
      </c>
      <c r="L27" s="1305">
        <v>0</v>
      </c>
      <c r="M27" s="1083"/>
      <c r="N27" s="1083"/>
      <c r="O27" s="1147"/>
      <c r="P27" s="1663"/>
      <c r="Q27" s="1665"/>
      <c r="R27" s="1201">
        <v>7</v>
      </c>
    </row>
    <row r="28" spans="1:18">
      <c r="A28" s="1216">
        <v>8</v>
      </c>
      <c r="B28" s="1083" t="s">
        <v>4981</v>
      </c>
      <c r="C28" s="1147" t="s">
        <v>4982</v>
      </c>
      <c r="D28" s="1083" t="s">
        <v>5033</v>
      </c>
      <c r="E28" s="1147"/>
      <c r="F28" s="1673">
        <v>69</v>
      </c>
      <c r="G28" s="1671">
        <v>13.8</v>
      </c>
      <c r="H28" s="1675"/>
      <c r="I28" s="1083"/>
      <c r="J28" s="1677">
        <v>20</v>
      </c>
      <c r="K28" s="1305">
        <v>1</v>
      </c>
      <c r="L28" s="1305">
        <v>0</v>
      </c>
      <c r="M28" s="1083"/>
      <c r="N28" s="1083"/>
      <c r="O28" s="1147"/>
      <c r="P28" s="1663"/>
      <c r="Q28" s="1665"/>
      <c r="R28" s="1201">
        <v>8</v>
      </c>
    </row>
    <row r="29" spans="1:18">
      <c r="A29" s="1216">
        <v>9</v>
      </c>
      <c r="B29" s="1083" t="s">
        <v>4983</v>
      </c>
      <c r="C29" s="1147" t="s">
        <v>4972</v>
      </c>
      <c r="D29" s="1083" t="s">
        <v>5034</v>
      </c>
      <c r="E29" s="1147"/>
      <c r="F29" s="1673">
        <v>115</v>
      </c>
      <c r="G29" s="1671">
        <v>69</v>
      </c>
      <c r="H29" s="1675">
        <v>13.8</v>
      </c>
      <c r="I29" s="1083"/>
      <c r="J29" s="1677">
        <v>83</v>
      </c>
      <c r="K29" s="1305">
        <v>2</v>
      </c>
      <c r="L29" s="1305">
        <v>1</v>
      </c>
      <c r="M29" s="1083"/>
      <c r="N29" s="1083"/>
      <c r="O29" s="1147"/>
      <c r="P29" s="1663"/>
      <c r="Q29" s="1665"/>
      <c r="R29" s="1201">
        <v>9</v>
      </c>
    </row>
    <row r="30" spans="1:18">
      <c r="A30" s="1216">
        <v>10</v>
      </c>
      <c r="B30" s="1083" t="s">
        <v>4984</v>
      </c>
      <c r="C30" s="1147" t="s">
        <v>4978</v>
      </c>
      <c r="D30" s="1083" t="s">
        <v>5033</v>
      </c>
      <c r="E30" s="1147"/>
      <c r="F30" s="1673">
        <v>115</v>
      </c>
      <c r="G30" s="1671">
        <v>13.8</v>
      </c>
      <c r="H30" s="1675"/>
      <c r="I30" s="1083"/>
      <c r="J30" s="1677">
        <v>74</v>
      </c>
      <c r="K30" s="1305">
        <v>2</v>
      </c>
      <c r="L30" s="1305">
        <v>0</v>
      </c>
      <c r="M30" s="1083"/>
      <c r="N30" s="1083"/>
      <c r="O30" s="1147"/>
      <c r="P30" s="1663"/>
      <c r="Q30" s="1665"/>
      <c r="R30" s="1201">
        <v>10</v>
      </c>
    </row>
    <row r="31" spans="1:18">
      <c r="A31" s="1216">
        <v>11</v>
      </c>
      <c r="B31" s="1083" t="s">
        <v>4985</v>
      </c>
      <c r="C31" s="1147" t="s">
        <v>4986</v>
      </c>
      <c r="D31" s="1083" t="s">
        <v>5033</v>
      </c>
      <c r="E31" s="1147"/>
      <c r="F31" s="1673">
        <v>115</v>
      </c>
      <c r="G31" s="1671">
        <v>13.8</v>
      </c>
      <c r="H31" s="1675"/>
      <c r="I31" s="1083"/>
      <c r="J31" s="1677">
        <v>65</v>
      </c>
      <c r="K31" s="1305">
        <v>2</v>
      </c>
      <c r="L31" s="1305">
        <v>0</v>
      </c>
      <c r="M31" s="1083"/>
      <c r="N31" s="1083"/>
      <c r="O31" s="1147"/>
      <c r="P31" s="1663"/>
      <c r="Q31" s="1665"/>
      <c r="R31" s="1201">
        <v>11</v>
      </c>
    </row>
    <row r="32" spans="1:18">
      <c r="A32" s="1216">
        <v>12</v>
      </c>
      <c r="B32" s="1083" t="s">
        <v>4987</v>
      </c>
      <c r="C32" s="1147" t="s">
        <v>4988</v>
      </c>
      <c r="D32" s="1083" t="s">
        <v>5033</v>
      </c>
      <c r="E32" s="1147"/>
      <c r="F32" s="1673">
        <v>69</v>
      </c>
      <c r="G32" s="1671">
        <v>13.8</v>
      </c>
      <c r="H32" s="1675"/>
      <c r="I32" s="1083"/>
      <c r="J32" s="1677">
        <v>11</v>
      </c>
      <c r="K32" s="1305">
        <v>1</v>
      </c>
      <c r="L32" s="1305">
        <v>0</v>
      </c>
      <c r="M32" s="1083"/>
      <c r="N32" s="1083"/>
      <c r="O32" s="1147"/>
      <c r="P32" s="1663"/>
      <c r="Q32" s="1665"/>
      <c r="R32" s="1201">
        <v>12</v>
      </c>
    </row>
    <row r="33" spans="1:18">
      <c r="A33" s="1216">
        <v>13</v>
      </c>
      <c r="B33" s="1083" t="s">
        <v>4989</v>
      </c>
      <c r="C33" s="1147" t="s">
        <v>4990</v>
      </c>
      <c r="D33" s="1083" t="s">
        <v>5033</v>
      </c>
      <c r="E33" s="1147"/>
      <c r="F33" s="1673">
        <v>69</v>
      </c>
      <c r="G33" s="1671">
        <v>13.8</v>
      </c>
      <c r="H33" s="1675"/>
      <c r="I33" s="1083"/>
      <c r="J33" s="1677">
        <v>45</v>
      </c>
      <c r="K33" s="1305">
        <v>2</v>
      </c>
      <c r="L33" s="1305">
        <v>0</v>
      </c>
      <c r="M33" s="1083"/>
      <c r="N33" s="1083"/>
      <c r="O33" s="1147"/>
      <c r="P33" s="1663"/>
      <c r="Q33" s="1665"/>
      <c r="R33" s="1201">
        <v>13</v>
      </c>
    </row>
    <row r="34" spans="1:18">
      <c r="A34" s="1216">
        <v>14</v>
      </c>
      <c r="B34" s="1083" t="s">
        <v>4991</v>
      </c>
      <c r="C34" s="1147" t="s">
        <v>4992</v>
      </c>
      <c r="D34" s="1083" t="s">
        <v>5033</v>
      </c>
      <c r="E34" s="1147"/>
      <c r="F34" s="1673">
        <v>69</v>
      </c>
      <c r="G34" s="1671">
        <v>13.8</v>
      </c>
      <c r="H34" s="1675">
        <v>4.16</v>
      </c>
      <c r="I34" s="1083"/>
      <c r="J34" s="1677">
        <v>17</v>
      </c>
      <c r="K34" s="1305">
        <v>5</v>
      </c>
      <c r="L34" s="1305">
        <v>0</v>
      </c>
      <c r="M34" s="1083"/>
      <c r="N34" s="1083"/>
      <c r="O34" s="1147"/>
      <c r="P34" s="1663"/>
      <c r="Q34" s="1665"/>
      <c r="R34" s="1201">
        <v>14</v>
      </c>
    </row>
    <row r="35" spans="1:18">
      <c r="A35" s="1216">
        <v>15</v>
      </c>
      <c r="B35" s="1083" t="s">
        <v>4993</v>
      </c>
      <c r="C35" s="1147" t="s">
        <v>4994</v>
      </c>
      <c r="D35" s="1083" t="s">
        <v>5033</v>
      </c>
      <c r="E35" s="1147"/>
      <c r="F35" s="1673">
        <v>69</v>
      </c>
      <c r="G35" s="1671">
        <v>13.8</v>
      </c>
      <c r="H35" s="1675"/>
      <c r="I35" s="1083"/>
      <c r="J35" s="1677">
        <v>14</v>
      </c>
      <c r="K35" s="1305">
        <v>1</v>
      </c>
      <c r="L35" s="1305">
        <v>0</v>
      </c>
      <c r="M35" s="1083"/>
      <c r="N35" s="1083"/>
      <c r="O35" s="1147"/>
      <c r="P35" s="1663"/>
      <c r="Q35" s="1665"/>
      <c r="R35" s="1201">
        <v>15</v>
      </c>
    </row>
    <row r="36" spans="1:18">
      <c r="A36" s="1216">
        <v>16</v>
      </c>
      <c r="B36" s="1083" t="s">
        <v>4995</v>
      </c>
      <c r="C36" s="1147" t="s">
        <v>4996</v>
      </c>
      <c r="D36" s="1083" t="s">
        <v>5033</v>
      </c>
      <c r="E36" s="1147"/>
      <c r="F36" s="1673">
        <v>69</v>
      </c>
      <c r="G36" s="1671">
        <v>13.8</v>
      </c>
      <c r="H36" s="1675"/>
      <c r="I36" s="1083"/>
      <c r="J36" s="1677">
        <v>40</v>
      </c>
      <c r="K36" s="1305">
        <v>2</v>
      </c>
      <c r="L36" s="1305">
        <v>0</v>
      </c>
      <c r="M36" s="1083"/>
      <c r="N36" s="1083"/>
      <c r="O36" s="1147"/>
      <c r="P36" s="1663"/>
      <c r="Q36" s="1665"/>
      <c r="R36" s="1201">
        <v>16</v>
      </c>
    </row>
    <row r="37" spans="1:18">
      <c r="A37" s="1201">
        <v>17</v>
      </c>
      <c r="B37" s="1083" t="s">
        <v>4997</v>
      </c>
      <c r="C37" s="1147" t="s">
        <v>4998</v>
      </c>
      <c r="D37" s="1083" t="s">
        <v>5033</v>
      </c>
      <c r="E37" s="1147"/>
      <c r="F37" s="1673">
        <v>115</v>
      </c>
      <c r="G37" s="1671">
        <v>13.8</v>
      </c>
      <c r="H37" s="1675"/>
      <c r="I37" s="1083"/>
      <c r="J37" s="1677">
        <v>42</v>
      </c>
      <c r="K37" s="1305">
        <v>2</v>
      </c>
      <c r="L37" s="1305">
        <v>0</v>
      </c>
      <c r="M37" s="1083"/>
      <c r="N37" s="1083"/>
      <c r="O37" s="1147"/>
      <c r="P37" s="1663"/>
      <c r="Q37" s="1665"/>
      <c r="R37" s="1201">
        <v>17</v>
      </c>
    </row>
    <row r="38" spans="1:18">
      <c r="A38" s="1201">
        <v>18</v>
      </c>
      <c r="B38" s="1083" t="s">
        <v>4999</v>
      </c>
      <c r="C38" s="1147" t="s">
        <v>4992</v>
      </c>
      <c r="D38" s="1083" t="s">
        <v>5033</v>
      </c>
      <c r="E38" s="1147"/>
      <c r="F38" s="1673">
        <v>69</v>
      </c>
      <c r="G38" s="1671">
        <v>13.8</v>
      </c>
      <c r="H38" s="1675"/>
      <c r="I38" s="1083"/>
      <c r="J38" s="1677">
        <v>13</v>
      </c>
      <c r="K38" s="1305">
        <v>1</v>
      </c>
      <c r="L38" s="1305">
        <v>0</v>
      </c>
      <c r="M38" s="1083"/>
      <c r="N38" s="1083"/>
      <c r="O38" s="1147"/>
      <c r="P38" s="1663"/>
      <c r="Q38" s="1665"/>
      <c r="R38" s="1201">
        <v>18</v>
      </c>
    </row>
    <row r="39" spans="1:18">
      <c r="A39" s="1201">
        <v>19</v>
      </c>
      <c r="B39" s="1083" t="s">
        <v>5000</v>
      </c>
      <c r="C39" s="1147" t="s">
        <v>5001</v>
      </c>
      <c r="D39" s="1083" t="s">
        <v>5033</v>
      </c>
      <c r="E39" s="1147"/>
      <c r="F39" s="1673">
        <v>34.5</v>
      </c>
      <c r="G39" s="1671">
        <v>13.8</v>
      </c>
      <c r="H39" s="1675"/>
      <c r="I39" s="1083"/>
      <c r="J39" s="1677">
        <v>19</v>
      </c>
      <c r="K39" s="1305">
        <v>2</v>
      </c>
      <c r="L39" s="1305">
        <v>0</v>
      </c>
      <c r="M39" s="1083"/>
      <c r="N39" s="1083"/>
      <c r="O39" s="1147"/>
      <c r="P39" s="1663"/>
      <c r="Q39" s="1665"/>
      <c r="R39" s="1201">
        <v>19</v>
      </c>
    </row>
    <row r="40" spans="1:18">
      <c r="A40" s="1201">
        <v>20</v>
      </c>
      <c r="B40" s="1083" t="s">
        <v>5002</v>
      </c>
      <c r="C40" s="1147" t="s">
        <v>4970</v>
      </c>
      <c r="D40" s="1083" t="s">
        <v>5034</v>
      </c>
      <c r="E40" s="1147"/>
      <c r="F40" s="1673">
        <v>345</v>
      </c>
      <c r="G40" s="1671">
        <v>115</v>
      </c>
      <c r="H40" s="1675" t="s">
        <v>5036</v>
      </c>
      <c r="I40" s="1083"/>
      <c r="J40" s="1677">
        <v>470</v>
      </c>
      <c r="K40" s="1305">
        <v>6</v>
      </c>
      <c r="L40" s="1305">
        <v>1</v>
      </c>
      <c r="M40" s="1083"/>
      <c r="N40" s="1083"/>
      <c r="O40" s="1147"/>
      <c r="P40" s="1663"/>
      <c r="Q40" s="1665"/>
      <c r="R40" s="1201">
        <v>20</v>
      </c>
    </row>
    <row r="41" spans="1:18">
      <c r="A41" s="1201">
        <v>21</v>
      </c>
      <c r="B41" s="1083" t="s">
        <v>5003</v>
      </c>
      <c r="C41" s="1147" t="s">
        <v>5004</v>
      </c>
      <c r="D41" s="1083" t="s">
        <v>5033</v>
      </c>
      <c r="E41" s="1147"/>
      <c r="F41" s="1673">
        <v>115</v>
      </c>
      <c r="G41" s="1671">
        <v>13.8</v>
      </c>
      <c r="H41" s="1675"/>
      <c r="I41" s="1083"/>
      <c r="J41" s="1677">
        <v>71</v>
      </c>
      <c r="K41" s="1305">
        <v>2</v>
      </c>
      <c r="L41" s="1305">
        <v>0</v>
      </c>
      <c r="M41" s="1083"/>
      <c r="N41" s="1083"/>
      <c r="O41" s="1147"/>
      <c r="P41" s="1663"/>
      <c r="Q41" s="1665"/>
      <c r="R41" s="1201">
        <v>21</v>
      </c>
    </row>
    <row r="42" spans="1:18">
      <c r="A42" s="1201">
        <v>22</v>
      </c>
      <c r="B42" s="1083" t="s">
        <v>5005</v>
      </c>
      <c r="C42" s="1147" t="s">
        <v>4992</v>
      </c>
      <c r="D42" s="1083" t="s">
        <v>5033</v>
      </c>
      <c r="E42" s="1147"/>
      <c r="F42" s="1673">
        <v>69</v>
      </c>
      <c r="G42" s="1671">
        <v>13.8</v>
      </c>
      <c r="H42" s="1675"/>
      <c r="I42" s="1083"/>
      <c r="J42" s="1677">
        <v>20</v>
      </c>
      <c r="K42" s="1305">
        <v>2</v>
      </c>
      <c r="L42" s="1305">
        <v>0</v>
      </c>
      <c r="M42" s="1083"/>
      <c r="N42" s="1083"/>
      <c r="O42" s="1147"/>
      <c r="P42" s="1663"/>
      <c r="Q42" s="1665"/>
      <c r="R42" s="1201">
        <v>22</v>
      </c>
    </row>
    <row r="43" spans="1:18">
      <c r="A43" s="1201">
        <v>23</v>
      </c>
      <c r="B43" s="1083" t="s">
        <v>5006</v>
      </c>
      <c r="C43" s="1147" t="s">
        <v>5004</v>
      </c>
      <c r="D43" s="1083" t="s">
        <v>5034</v>
      </c>
      <c r="E43" s="1147"/>
      <c r="F43" s="1673">
        <v>115</v>
      </c>
      <c r="G43" s="1671">
        <v>69</v>
      </c>
      <c r="H43" s="1675">
        <v>13.8</v>
      </c>
      <c r="I43" s="1083"/>
      <c r="J43" s="1677">
        <v>93</v>
      </c>
      <c r="K43" s="1305">
        <v>3</v>
      </c>
      <c r="L43" s="1305">
        <v>0</v>
      </c>
      <c r="M43" s="1083"/>
      <c r="N43" s="1083"/>
      <c r="O43" s="1147"/>
      <c r="P43" s="1663"/>
      <c r="Q43" s="1665"/>
      <c r="R43" s="1201">
        <v>23</v>
      </c>
    </row>
    <row r="44" spans="1:18">
      <c r="A44" s="1201">
        <v>24</v>
      </c>
      <c r="B44" s="1083" t="s">
        <v>5007</v>
      </c>
      <c r="C44" s="1147" t="s">
        <v>5008</v>
      </c>
      <c r="D44" s="1083" t="s">
        <v>5033</v>
      </c>
      <c r="E44" s="1147"/>
      <c r="F44" s="1673">
        <v>69</v>
      </c>
      <c r="G44" s="1671">
        <v>34.5</v>
      </c>
      <c r="H44" s="1675"/>
      <c r="I44" s="1083"/>
      <c r="J44" s="1677">
        <v>12</v>
      </c>
      <c r="K44" s="1305">
        <v>3</v>
      </c>
      <c r="L44" s="1305">
        <v>1</v>
      </c>
      <c r="M44" s="1083"/>
      <c r="N44" s="1083"/>
      <c r="O44" s="1147"/>
      <c r="P44" s="1663"/>
      <c r="Q44" s="1665"/>
      <c r="R44" s="1201">
        <v>24</v>
      </c>
    </row>
    <row r="45" spans="1:18">
      <c r="A45" s="1201">
        <v>25</v>
      </c>
      <c r="B45" s="1083" t="s">
        <v>5009</v>
      </c>
      <c r="C45" s="1147" t="s">
        <v>4970</v>
      </c>
      <c r="D45" s="1083" t="s">
        <v>5033</v>
      </c>
      <c r="E45" s="1147"/>
      <c r="F45" s="1673">
        <v>115</v>
      </c>
      <c r="G45" s="1671">
        <v>13.8</v>
      </c>
      <c r="H45" s="1675"/>
      <c r="I45" s="1083"/>
      <c r="J45" s="1677">
        <v>100</v>
      </c>
      <c r="K45" s="1305">
        <v>3</v>
      </c>
      <c r="L45" s="1305">
        <v>0</v>
      </c>
      <c r="M45" s="1083"/>
      <c r="N45" s="1083"/>
      <c r="O45" s="1147"/>
      <c r="P45" s="1663"/>
      <c r="Q45" s="1665"/>
      <c r="R45" s="1201">
        <v>25</v>
      </c>
    </row>
    <row r="46" spans="1:18">
      <c r="A46" s="1201">
        <v>26</v>
      </c>
      <c r="B46" s="1083" t="s">
        <v>5010</v>
      </c>
      <c r="C46" s="1147" t="s">
        <v>5004</v>
      </c>
      <c r="D46" s="1083" t="s">
        <v>5033</v>
      </c>
      <c r="E46" s="1147"/>
      <c r="F46" s="1673">
        <v>115</v>
      </c>
      <c r="G46" s="1671">
        <v>13.8</v>
      </c>
      <c r="H46" s="1675"/>
      <c r="I46" s="1083"/>
      <c r="J46" s="1677">
        <v>70</v>
      </c>
      <c r="K46" s="1305">
        <v>2</v>
      </c>
      <c r="L46" s="1305">
        <v>0</v>
      </c>
      <c r="M46" s="1083"/>
      <c r="N46" s="1083"/>
      <c r="O46" s="1147"/>
      <c r="P46" s="1663"/>
      <c r="Q46" s="1665"/>
      <c r="R46" s="1201">
        <v>26</v>
      </c>
    </row>
    <row r="47" spans="1:18">
      <c r="A47" s="1201">
        <v>27</v>
      </c>
      <c r="B47" s="1083" t="s">
        <v>5011</v>
      </c>
      <c r="C47" s="1147" t="s">
        <v>5012</v>
      </c>
      <c r="D47" s="1083" t="s">
        <v>5033</v>
      </c>
      <c r="E47" s="1147"/>
      <c r="F47" s="1673">
        <v>115</v>
      </c>
      <c r="G47" s="1671">
        <v>13.8</v>
      </c>
      <c r="H47" s="1675"/>
      <c r="I47" s="1083"/>
      <c r="J47" s="1677">
        <v>40</v>
      </c>
      <c r="K47" s="1305">
        <v>2</v>
      </c>
      <c r="L47" s="1305">
        <v>0</v>
      </c>
      <c r="M47" s="1083"/>
      <c r="N47" s="1083"/>
      <c r="O47" s="1147"/>
      <c r="P47" s="1663"/>
      <c r="Q47" s="1665"/>
      <c r="R47" s="1201">
        <v>27</v>
      </c>
    </row>
    <row r="48" spans="1:18">
      <c r="A48" s="1201">
        <v>28</v>
      </c>
      <c r="B48" s="1083" t="s">
        <v>5013</v>
      </c>
      <c r="C48" s="1147" t="s">
        <v>5014</v>
      </c>
      <c r="D48" s="1083" t="s">
        <v>5033</v>
      </c>
      <c r="E48" s="1147"/>
      <c r="F48" s="1673">
        <v>69</v>
      </c>
      <c r="G48" s="1671">
        <v>13.8</v>
      </c>
      <c r="H48" s="1675"/>
      <c r="I48" s="1083"/>
      <c r="J48" s="1677">
        <v>25</v>
      </c>
      <c r="K48" s="1305">
        <v>3</v>
      </c>
      <c r="L48" s="1305">
        <v>1</v>
      </c>
      <c r="M48" s="1083"/>
      <c r="N48" s="1083"/>
      <c r="O48" s="1147"/>
      <c r="P48" s="1663"/>
      <c r="Q48" s="1665"/>
      <c r="R48" s="1201">
        <v>28</v>
      </c>
    </row>
    <row r="49" spans="1:18">
      <c r="A49" s="1201">
        <v>29</v>
      </c>
      <c r="B49" s="1083" t="s">
        <v>5015</v>
      </c>
      <c r="C49" s="1147" t="s">
        <v>5016</v>
      </c>
      <c r="D49" s="1083" t="s">
        <v>5033</v>
      </c>
      <c r="E49" s="1147"/>
      <c r="F49" s="1673">
        <v>115</v>
      </c>
      <c r="G49" s="1671">
        <v>13.8</v>
      </c>
      <c r="H49" s="1675"/>
      <c r="I49" s="1083"/>
      <c r="J49" s="1677">
        <v>74</v>
      </c>
      <c r="K49" s="1305">
        <v>2</v>
      </c>
      <c r="L49" s="1305">
        <v>0</v>
      </c>
      <c r="M49" s="1083"/>
      <c r="N49" s="1083"/>
      <c r="O49" s="1147"/>
      <c r="P49" s="1663"/>
      <c r="Q49" s="1665"/>
      <c r="R49" s="1201">
        <v>29</v>
      </c>
    </row>
    <row r="50" spans="1:18">
      <c r="A50" s="1201">
        <v>30</v>
      </c>
      <c r="B50" s="1083" t="s">
        <v>5017</v>
      </c>
      <c r="C50" s="1147" t="s">
        <v>5018</v>
      </c>
      <c r="D50" s="1083" t="s">
        <v>5034</v>
      </c>
      <c r="E50" s="1147"/>
      <c r="F50" s="1673">
        <v>115</v>
      </c>
      <c r="G50" s="1671">
        <v>13.8</v>
      </c>
      <c r="H50" s="1675"/>
      <c r="I50" s="1083"/>
      <c r="J50" s="1677">
        <v>20</v>
      </c>
      <c r="K50" s="1305">
        <v>1</v>
      </c>
      <c r="L50" s="1305">
        <v>0</v>
      </c>
      <c r="M50" s="1083"/>
      <c r="N50" s="1083"/>
      <c r="O50" s="1147"/>
      <c r="P50" s="1663"/>
      <c r="Q50" s="1665"/>
      <c r="R50" s="1201">
        <v>30</v>
      </c>
    </row>
    <row r="51" spans="1:18">
      <c r="A51" s="1201">
        <v>31</v>
      </c>
      <c r="B51" s="1083" t="s">
        <v>5019</v>
      </c>
      <c r="C51" s="1147" t="s">
        <v>5020</v>
      </c>
      <c r="D51" s="1083" t="s">
        <v>5034</v>
      </c>
      <c r="E51" s="1147"/>
      <c r="F51" s="1673">
        <v>115</v>
      </c>
      <c r="G51" s="1671">
        <v>69</v>
      </c>
      <c r="H51" s="1675">
        <v>13.8</v>
      </c>
      <c r="I51" s="1083"/>
      <c r="J51" s="1677">
        <v>46</v>
      </c>
      <c r="K51" s="1305">
        <v>5</v>
      </c>
      <c r="L51" s="1305">
        <v>1</v>
      </c>
      <c r="M51" s="1083"/>
      <c r="N51" s="1083"/>
      <c r="O51" s="1147"/>
      <c r="P51" s="1663"/>
      <c r="Q51" s="1665"/>
      <c r="R51" s="1201">
        <v>31</v>
      </c>
    </row>
    <row r="52" spans="1:18">
      <c r="A52" s="1201">
        <v>32</v>
      </c>
      <c r="B52" s="1083" t="s">
        <v>5021</v>
      </c>
      <c r="C52" s="1147" t="s">
        <v>5022</v>
      </c>
      <c r="D52" s="1083" t="s">
        <v>5033</v>
      </c>
      <c r="E52" s="1147"/>
      <c r="F52" s="1673">
        <v>13.8</v>
      </c>
      <c r="G52" s="1671">
        <v>4.16</v>
      </c>
      <c r="H52" s="1675"/>
      <c r="I52" s="1083"/>
      <c r="J52" s="1677">
        <v>12</v>
      </c>
      <c r="K52" s="1305">
        <v>2</v>
      </c>
      <c r="L52" s="1305">
        <v>0</v>
      </c>
      <c r="M52" s="1083"/>
      <c r="N52" s="1083"/>
      <c r="O52" s="1147"/>
      <c r="P52" s="1663"/>
      <c r="Q52" s="1665"/>
      <c r="R52" s="1201">
        <v>32</v>
      </c>
    </row>
    <row r="53" spans="1:18">
      <c r="A53" s="1201">
        <v>33</v>
      </c>
      <c r="B53" s="1083" t="s">
        <v>5023</v>
      </c>
      <c r="C53" s="1147" t="s">
        <v>5024</v>
      </c>
      <c r="D53" s="1083" t="s">
        <v>5033</v>
      </c>
      <c r="E53" s="1147"/>
      <c r="F53" s="1673">
        <v>69</v>
      </c>
      <c r="G53" s="1671">
        <v>13.8</v>
      </c>
      <c r="H53" s="1675"/>
      <c r="I53" s="1083"/>
      <c r="J53" s="1677">
        <v>40</v>
      </c>
      <c r="K53" s="1305">
        <v>2</v>
      </c>
      <c r="L53" s="1305">
        <v>0</v>
      </c>
      <c r="M53" s="1083"/>
      <c r="N53" s="1083"/>
      <c r="O53" s="1147"/>
      <c r="P53" s="1663"/>
      <c r="Q53" s="1665"/>
      <c r="R53" s="1201">
        <v>33</v>
      </c>
    </row>
    <row r="54" spans="1:18">
      <c r="A54" s="1201">
        <v>34</v>
      </c>
      <c r="B54" s="1083" t="s">
        <v>5025</v>
      </c>
      <c r="C54" s="1147" t="s">
        <v>5026</v>
      </c>
      <c r="D54" s="1083" t="s">
        <v>5033</v>
      </c>
      <c r="E54" s="1147"/>
      <c r="F54" s="1673">
        <v>69</v>
      </c>
      <c r="G54" s="1671">
        <v>13.8</v>
      </c>
      <c r="H54" s="1675"/>
      <c r="I54" s="1083"/>
      <c r="J54" s="1677">
        <v>22</v>
      </c>
      <c r="K54" s="1305">
        <v>1</v>
      </c>
      <c r="L54" s="1305">
        <v>0</v>
      </c>
      <c r="M54" s="1083"/>
      <c r="N54" s="1083"/>
      <c r="O54" s="1147"/>
      <c r="P54" s="1663"/>
      <c r="Q54" s="1665"/>
      <c r="R54" s="1201">
        <v>34</v>
      </c>
    </row>
    <row r="55" spans="1:18">
      <c r="A55" s="1201">
        <v>35</v>
      </c>
      <c r="B55" s="1083" t="s">
        <v>5027</v>
      </c>
      <c r="C55" s="1147" t="s">
        <v>5008</v>
      </c>
      <c r="D55" s="1083" t="s">
        <v>5034</v>
      </c>
      <c r="E55" s="1147"/>
      <c r="F55" s="1673">
        <v>115</v>
      </c>
      <c r="G55" s="1671">
        <v>69</v>
      </c>
      <c r="H55" s="1675">
        <v>13.8</v>
      </c>
      <c r="I55" s="1083"/>
      <c r="J55" s="1677">
        <v>116</v>
      </c>
      <c r="K55" s="1305">
        <v>4</v>
      </c>
      <c r="L55" s="1305">
        <v>0</v>
      </c>
      <c r="M55" s="1083"/>
      <c r="N55" s="1083"/>
      <c r="O55" s="1147"/>
      <c r="P55" s="1663"/>
      <c r="Q55" s="1665"/>
      <c r="R55" s="1201">
        <v>35</v>
      </c>
    </row>
    <row r="56" spans="1:18">
      <c r="A56" s="1201">
        <v>36</v>
      </c>
      <c r="B56" s="1083" t="s">
        <v>5028</v>
      </c>
      <c r="C56" s="1147" t="s">
        <v>5024</v>
      </c>
      <c r="D56" s="1083" t="s">
        <v>5034</v>
      </c>
      <c r="E56" s="1147"/>
      <c r="F56" s="1673">
        <v>115</v>
      </c>
      <c r="G56" s="1671">
        <v>69</v>
      </c>
      <c r="H56" s="1675">
        <v>13.8</v>
      </c>
      <c r="I56" s="1083"/>
      <c r="J56" s="1677">
        <v>101</v>
      </c>
      <c r="K56" s="1305">
        <v>5</v>
      </c>
      <c r="L56" s="1305">
        <v>0</v>
      </c>
      <c r="M56" s="1083"/>
      <c r="N56" s="1083"/>
      <c r="O56" s="1147"/>
      <c r="P56" s="1663"/>
      <c r="Q56" s="1665"/>
      <c r="R56" s="1201">
        <v>36</v>
      </c>
    </row>
    <row r="57" spans="1:18">
      <c r="A57" s="1201">
        <v>37</v>
      </c>
      <c r="B57" s="1083" t="s">
        <v>5029</v>
      </c>
      <c r="C57" s="1147" t="s">
        <v>5030</v>
      </c>
      <c r="D57" s="1083" t="s">
        <v>5034</v>
      </c>
      <c r="E57" s="1147"/>
      <c r="F57" s="1673">
        <v>115</v>
      </c>
      <c r="G57" s="1671">
        <v>69</v>
      </c>
      <c r="H57" s="1675">
        <v>13.8</v>
      </c>
      <c r="I57" s="1083"/>
      <c r="J57" s="1677">
        <v>67</v>
      </c>
      <c r="K57" s="1305">
        <v>5</v>
      </c>
      <c r="L57" s="1305">
        <v>0</v>
      </c>
      <c r="M57" s="1083"/>
      <c r="N57" s="1083"/>
      <c r="O57" s="1147"/>
      <c r="P57" s="1663"/>
      <c r="Q57" s="1665"/>
      <c r="R57" s="1201">
        <v>37</v>
      </c>
    </row>
    <row r="58" spans="1:18">
      <c r="A58" s="1201">
        <v>38</v>
      </c>
      <c r="B58" s="1083" t="s">
        <v>5031</v>
      </c>
      <c r="C58" s="1147" t="s">
        <v>5032</v>
      </c>
      <c r="D58" s="1083" t="s">
        <v>5035</v>
      </c>
      <c r="E58" s="1147"/>
      <c r="F58" s="1673">
        <v>345</v>
      </c>
      <c r="G58" s="1671">
        <v>115</v>
      </c>
      <c r="H58" s="1675"/>
      <c r="I58" s="1083"/>
      <c r="J58" s="1677">
        <v>468</v>
      </c>
      <c r="K58" s="1305">
        <v>4</v>
      </c>
      <c r="L58" s="1305">
        <v>1</v>
      </c>
      <c r="M58" s="1083"/>
      <c r="N58" s="1083"/>
      <c r="O58" s="1147"/>
      <c r="P58" s="1663"/>
      <c r="Q58" s="1665"/>
      <c r="R58" s="1201">
        <v>38</v>
      </c>
    </row>
    <row r="59" spans="1:18" ht="15.75" thickBot="1">
      <c r="A59" s="1201">
        <v>39</v>
      </c>
      <c r="B59" s="1083"/>
      <c r="C59" s="1147"/>
      <c r="D59" s="1083"/>
      <c r="E59" s="1147"/>
      <c r="F59" s="1673"/>
      <c r="G59" s="1671"/>
      <c r="H59" s="1675"/>
      <c r="I59" s="1083"/>
      <c r="J59" s="1677"/>
      <c r="K59" s="1305"/>
      <c r="L59" s="1305"/>
      <c r="M59" s="1083"/>
      <c r="N59" s="1083"/>
      <c r="O59" s="1147"/>
      <c r="P59" s="1663"/>
      <c r="Q59" s="1665"/>
      <c r="R59" s="1201">
        <v>39</v>
      </c>
    </row>
    <row r="60" spans="1:18" ht="15.75" thickBot="1">
      <c r="A60" s="1220">
        <v>40</v>
      </c>
      <c r="B60" s="1136"/>
      <c r="C60" s="1170"/>
      <c r="D60" s="1136"/>
      <c r="E60" s="1170"/>
      <c r="F60" s="1674"/>
      <c r="G60" s="1672"/>
      <c r="H60" s="1676"/>
      <c r="I60" s="1083"/>
      <c r="J60" s="1678"/>
      <c r="K60" s="1206">
        <f>SUM(K21:K59)</f>
        <v>96</v>
      </c>
      <c r="L60" s="1206">
        <f>SUM(L21:L59)</f>
        <v>6</v>
      </c>
      <c r="M60" s="1136"/>
      <c r="N60" s="1136"/>
      <c r="O60" s="1170"/>
      <c r="P60" s="1668">
        <f>SUM(P21:P59)</f>
        <v>0</v>
      </c>
      <c r="Q60" s="1668">
        <f>SUM(Q21:Q59)</f>
        <v>0</v>
      </c>
      <c r="R60" s="1220">
        <v>40</v>
      </c>
    </row>
    <row r="61" spans="1:18">
      <c r="A61" s="1312"/>
      <c r="B61" s="1312"/>
      <c r="C61" s="1312"/>
      <c r="D61" s="1312"/>
      <c r="E61" s="1312"/>
      <c r="F61" s="1312"/>
      <c r="G61" s="1312"/>
      <c r="H61" s="1312"/>
      <c r="I61" s="1083"/>
      <c r="J61" s="1312"/>
      <c r="K61" s="1312"/>
      <c r="L61" s="1312"/>
      <c r="M61" s="1312"/>
      <c r="N61" s="1312"/>
      <c r="O61" s="1312"/>
      <c r="P61" s="1312"/>
      <c r="Q61" s="1312"/>
      <c r="R61" s="1312"/>
    </row>
    <row r="62" spans="1:18" ht="15.75">
      <c r="A62" s="115" t="s">
        <v>1955</v>
      </c>
      <c r="B62" s="1083"/>
      <c r="C62" s="1083"/>
      <c r="D62" s="1083"/>
      <c r="E62" s="1083"/>
      <c r="F62" s="1083"/>
      <c r="G62" s="1083"/>
      <c r="H62" s="1083"/>
      <c r="I62" s="1083"/>
      <c r="J62" s="115" t="s">
        <v>1955</v>
      </c>
      <c r="K62" s="1083"/>
      <c r="L62" s="1083"/>
      <c r="M62" s="1083"/>
      <c r="N62" s="1084"/>
      <c r="O62" s="1083"/>
      <c r="P62" s="1083"/>
      <c r="Q62" s="1084" t="s">
        <v>3651</v>
      </c>
      <c r="R62" s="1084"/>
    </row>
    <row r="63" spans="1:18">
      <c r="A63" s="1084" t="s">
        <v>3652</v>
      </c>
      <c r="B63" s="1084"/>
      <c r="C63" s="1084"/>
      <c r="D63" s="1084"/>
      <c r="E63" s="1084"/>
      <c r="F63" s="1084"/>
      <c r="G63" s="1084"/>
      <c r="H63" s="1084"/>
      <c r="I63" s="1083"/>
      <c r="J63" s="1084" t="s">
        <v>3653</v>
      </c>
      <c r="K63" s="1084"/>
      <c r="L63" s="1084"/>
      <c r="M63" s="1084"/>
      <c r="N63" s="1084"/>
      <c r="O63" s="1084"/>
      <c r="P63" s="1084"/>
      <c r="Q63" s="1084"/>
      <c r="R63" s="1084"/>
    </row>
    <row r="64" spans="1:18">
      <c r="A64" s="1084"/>
      <c r="B64" s="1084"/>
      <c r="C64" s="1084"/>
      <c r="D64" s="1084"/>
      <c r="E64" s="1084"/>
      <c r="F64" s="1084"/>
      <c r="G64" s="1084"/>
      <c r="H64" s="1084"/>
      <c r="I64" s="1083"/>
      <c r="J64" s="1084"/>
      <c r="K64" s="1084"/>
      <c r="L64" s="1084"/>
      <c r="M64" s="1084"/>
      <c r="N64" s="1084"/>
      <c r="O64" s="1084"/>
      <c r="P64" s="1084"/>
      <c r="Q64" s="1084"/>
      <c r="R64" s="1084"/>
    </row>
    <row r="66" spans="1:18" ht="15.75">
      <c r="A66" s="71" t="s">
        <v>1353</v>
      </c>
      <c r="B66" s="1084"/>
      <c r="C66" s="1084"/>
      <c r="D66" s="1084"/>
      <c r="E66" s="1084"/>
      <c r="F66" s="1084"/>
      <c r="G66" s="1084"/>
      <c r="H66" s="1084"/>
    </row>
    <row r="68" spans="1:18" ht="16.5" thickBot="1">
      <c r="A68" s="1152" t="str">
        <f>'Data Sheet'!$C$25</f>
        <v>Central Hudson Gas &amp; Electric</v>
      </c>
      <c r="B68" s="1136"/>
      <c r="C68" s="1136"/>
      <c r="D68" s="1136"/>
      <c r="E68" s="1136"/>
      <c r="F68" s="1223" t="str">
        <f>'Data Sheet'!$C$40</f>
        <v>4/15/2015</v>
      </c>
      <c r="G68" s="1136" t="str">
        <f>'Data Sheet'!$C$38</f>
        <v>12/31/14</v>
      </c>
      <c r="H68" s="1203"/>
      <c r="I68" s="1083"/>
      <c r="J68" s="1152" t="str">
        <f>'Data Sheet'!$C$25</f>
        <v>Central Hudson Gas &amp; Electric</v>
      </c>
      <c r="K68" s="1136"/>
      <c r="L68" s="1136"/>
      <c r="M68" s="1136"/>
      <c r="N68" s="1136"/>
      <c r="O68" s="1136"/>
      <c r="P68" s="1223" t="str">
        <f>'Data Sheet'!$C$40</f>
        <v>4/15/2015</v>
      </c>
      <c r="Q68" s="1136" t="str">
        <f>'Data Sheet'!$C$38</f>
        <v>12/31/14</v>
      </c>
      <c r="R68" s="1136"/>
    </row>
    <row r="69" spans="1:18" ht="16.5" thickBot="1">
      <c r="A69" s="779" t="s">
        <v>3872</v>
      </c>
      <c r="B69" s="706"/>
      <c r="C69" s="706"/>
      <c r="D69" s="1203"/>
      <c r="E69" s="1203"/>
      <c r="F69" s="1205"/>
      <c r="G69" s="1205"/>
      <c r="H69" s="1214"/>
      <c r="I69" s="1083"/>
      <c r="J69" s="779" t="s">
        <v>3872</v>
      </c>
      <c r="K69" s="706"/>
      <c r="L69" s="706"/>
      <c r="M69" s="1203"/>
      <c r="N69" s="1203"/>
      <c r="O69" s="1203"/>
      <c r="P69" s="1205"/>
      <c r="Q69" s="1205"/>
      <c r="R69" s="1214"/>
    </row>
    <row r="70" spans="1:18">
      <c r="A70" s="1197"/>
      <c r="B70" s="1083"/>
      <c r="C70" s="1147"/>
      <c r="D70" s="1129"/>
      <c r="E70" s="1096"/>
      <c r="F70" s="1084"/>
      <c r="G70" s="1084"/>
      <c r="H70" s="1182"/>
      <c r="I70" s="1083"/>
      <c r="J70" s="1197"/>
      <c r="K70" s="1147"/>
      <c r="L70" s="1147"/>
      <c r="M70" s="1084" t="s">
        <v>3632</v>
      </c>
      <c r="N70" s="1084"/>
      <c r="O70" s="1084"/>
      <c r="P70" s="1084"/>
      <c r="Q70" s="1145"/>
      <c r="R70" s="1207"/>
    </row>
    <row r="71" spans="1:18" ht="15.75" thickBot="1">
      <c r="A71" s="1210"/>
      <c r="B71" s="1129"/>
      <c r="C71" s="1096"/>
      <c r="D71" s="1129"/>
      <c r="E71" s="1096"/>
      <c r="F71" s="1203" t="s">
        <v>3633</v>
      </c>
      <c r="G71" s="1203"/>
      <c r="H71" s="1214"/>
      <c r="I71" s="1083"/>
      <c r="J71" s="1210" t="s">
        <v>3634</v>
      </c>
      <c r="K71" s="1096" t="s">
        <v>3635</v>
      </c>
      <c r="L71" s="1096" t="s">
        <v>3635</v>
      </c>
      <c r="M71" s="1203" t="s">
        <v>3636</v>
      </c>
      <c r="N71" s="1203"/>
      <c r="O71" s="1203"/>
      <c r="P71" s="1203"/>
      <c r="Q71" s="1214"/>
      <c r="R71" s="1096"/>
    </row>
    <row r="72" spans="1:18">
      <c r="A72" s="1210"/>
      <c r="B72" s="1129"/>
      <c r="C72" s="1096"/>
      <c r="D72" s="1129"/>
      <c r="E72" s="1096"/>
      <c r="F72" s="1096"/>
      <c r="G72" s="1145"/>
      <c r="H72" s="1096"/>
      <c r="I72" s="1083"/>
      <c r="J72" s="1210" t="s">
        <v>3637</v>
      </c>
      <c r="K72" s="1096" t="s">
        <v>3638</v>
      </c>
      <c r="L72" s="1096" t="s">
        <v>3639</v>
      </c>
      <c r="M72" s="1129"/>
      <c r="N72" s="1129"/>
      <c r="O72" s="1096"/>
      <c r="P72" s="1096"/>
      <c r="Q72" s="1145"/>
      <c r="R72" s="1096"/>
    </row>
    <row r="73" spans="1:18">
      <c r="A73" s="1210" t="s">
        <v>1964</v>
      </c>
      <c r="B73" s="1084" t="s">
        <v>3640</v>
      </c>
      <c r="C73" s="1145"/>
      <c r="D73" s="1084" t="s">
        <v>3641</v>
      </c>
      <c r="E73" s="1145"/>
      <c r="F73" s="1096"/>
      <c r="G73" s="1145"/>
      <c r="H73" s="1096"/>
      <c r="I73" s="1083"/>
      <c r="J73" s="1210" t="s">
        <v>3642</v>
      </c>
      <c r="K73" s="1096" t="s">
        <v>3643</v>
      </c>
      <c r="L73" s="1096" t="s">
        <v>3638</v>
      </c>
      <c r="M73" s="1084"/>
      <c r="N73" s="1084"/>
      <c r="O73" s="1145"/>
      <c r="P73" s="1096" t="s">
        <v>2023</v>
      </c>
      <c r="Q73" s="1145" t="s">
        <v>3644</v>
      </c>
      <c r="R73" s="1096" t="s">
        <v>1964</v>
      </c>
    </row>
    <row r="74" spans="1:18">
      <c r="A74" s="1210" t="s">
        <v>1967</v>
      </c>
      <c r="B74" s="1083"/>
      <c r="C74" s="1147"/>
      <c r="D74" s="1129"/>
      <c r="E74" s="1096"/>
      <c r="F74" s="1096" t="s">
        <v>2078</v>
      </c>
      <c r="G74" s="1145" t="s">
        <v>3645</v>
      </c>
      <c r="H74" s="1096" t="s">
        <v>3646</v>
      </c>
      <c r="I74" s="1083"/>
      <c r="J74" s="1210" t="s">
        <v>3647</v>
      </c>
      <c r="K74" s="1096" t="s">
        <v>4</v>
      </c>
      <c r="L74" s="1096" t="s">
        <v>3643</v>
      </c>
      <c r="M74" s="1084" t="s">
        <v>3648</v>
      </c>
      <c r="N74" s="1084"/>
      <c r="O74" s="1145"/>
      <c r="P74" s="1096" t="s">
        <v>3649</v>
      </c>
      <c r="Q74" s="1145" t="s">
        <v>3650</v>
      </c>
      <c r="R74" s="1096" t="s">
        <v>1967</v>
      </c>
    </row>
    <row r="75" spans="1:18">
      <c r="A75" s="1201"/>
      <c r="B75" s="1083"/>
      <c r="C75" s="1096"/>
      <c r="D75" s="1083"/>
      <c r="E75" s="1096"/>
      <c r="F75" s="1096"/>
      <c r="G75" s="1145"/>
      <c r="H75" s="1147"/>
      <c r="I75" s="1083"/>
      <c r="J75" s="1201"/>
      <c r="K75" s="1147"/>
      <c r="L75" s="1096"/>
      <c r="M75" s="1083"/>
      <c r="N75" s="1083"/>
      <c r="O75" s="1096"/>
      <c r="P75" s="1096"/>
      <c r="Q75" s="1096"/>
      <c r="R75" s="1147"/>
    </row>
    <row r="76" spans="1:18" ht="15.75" thickBot="1">
      <c r="A76" s="1220"/>
      <c r="B76" s="1203" t="s">
        <v>3423</v>
      </c>
      <c r="C76" s="1214"/>
      <c r="D76" s="1203" t="s">
        <v>3424</v>
      </c>
      <c r="E76" s="1214"/>
      <c r="F76" s="1213" t="s">
        <v>3425</v>
      </c>
      <c r="G76" s="1214" t="s">
        <v>3426</v>
      </c>
      <c r="H76" s="1214" t="s">
        <v>2672</v>
      </c>
      <c r="I76" s="1083"/>
      <c r="J76" s="1212" t="s">
        <v>2673</v>
      </c>
      <c r="K76" s="1212" t="s">
        <v>2674</v>
      </c>
      <c r="L76" s="1212" t="s">
        <v>2675</v>
      </c>
      <c r="M76" s="1203" t="s">
        <v>2676</v>
      </c>
      <c r="N76" s="1203"/>
      <c r="O76" s="1214"/>
      <c r="P76" s="1213" t="s">
        <v>2677</v>
      </c>
      <c r="Q76" s="1213" t="s">
        <v>2678</v>
      </c>
      <c r="R76" s="1213"/>
    </row>
    <row r="77" spans="1:18">
      <c r="A77" s="1201">
        <v>1</v>
      </c>
      <c r="B77" s="1146" t="s">
        <v>5037</v>
      </c>
      <c r="C77" s="1147" t="s">
        <v>5038</v>
      </c>
      <c r="D77" s="1083" t="s">
        <v>5034</v>
      </c>
      <c r="E77" s="1873"/>
      <c r="F77" s="1873">
        <v>69</v>
      </c>
      <c r="G77" s="1873">
        <v>34.5</v>
      </c>
      <c r="H77" s="1874">
        <v>13.8</v>
      </c>
      <c r="I77" s="1083"/>
      <c r="J77" s="1675">
        <v>17</v>
      </c>
      <c r="K77" s="1218">
        <v>2</v>
      </c>
      <c r="L77" s="1218">
        <v>0</v>
      </c>
      <c r="M77" s="1083"/>
      <c r="N77" s="1083"/>
      <c r="O77" s="1145"/>
      <c r="P77" s="1663"/>
      <c r="Q77" s="1665"/>
      <c r="R77" s="1201">
        <v>1</v>
      </c>
    </row>
    <row r="78" spans="1:18">
      <c r="A78" s="1201">
        <v>2</v>
      </c>
      <c r="B78" s="1083" t="s">
        <v>5039</v>
      </c>
      <c r="C78" s="1147" t="s">
        <v>5040</v>
      </c>
      <c r="D78" s="1083" t="s">
        <v>5033</v>
      </c>
      <c r="E78" s="1875"/>
      <c r="F78" s="1873">
        <v>115</v>
      </c>
      <c r="G78" s="1876">
        <v>13.8</v>
      </c>
      <c r="H78" s="1877">
        <v>4.16</v>
      </c>
      <c r="I78" s="1083"/>
      <c r="J78" s="1675">
        <v>67</v>
      </c>
      <c r="K78" s="1218">
        <v>2</v>
      </c>
      <c r="L78" s="1218">
        <v>0</v>
      </c>
      <c r="M78" s="1083"/>
      <c r="N78" s="1083"/>
      <c r="O78" s="1096"/>
      <c r="P78" s="1663"/>
      <c r="Q78" s="1665"/>
      <c r="R78" s="1201">
        <v>2</v>
      </c>
    </row>
    <row r="79" spans="1:18">
      <c r="A79" s="1201">
        <v>3</v>
      </c>
      <c r="B79" s="1083" t="s">
        <v>5041</v>
      </c>
      <c r="C79" s="1147" t="s">
        <v>5042</v>
      </c>
      <c r="D79" s="1083" t="s">
        <v>5034</v>
      </c>
      <c r="E79" s="1875"/>
      <c r="F79" s="1873">
        <v>115</v>
      </c>
      <c r="G79" s="1876">
        <v>69</v>
      </c>
      <c r="H79" s="1877">
        <v>13.8</v>
      </c>
      <c r="I79" s="1083"/>
      <c r="J79" s="1675">
        <v>152</v>
      </c>
      <c r="K79" s="1218">
        <v>7</v>
      </c>
      <c r="L79" s="1218">
        <v>0</v>
      </c>
      <c r="M79" s="1083"/>
      <c r="N79" s="1083"/>
      <c r="O79" s="1096"/>
      <c r="P79" s="1663"/>
      <c r="Q79" s="1665"/>
      <c r="R79" s="1201">
        <v>3</v>
      </c>
    </row>
    <row r="80" spans="1:18">
      <c r="A80" s="1201">
        <v>4</v>
      </c>
      <c r="B80" s="1083" t="s">
        <v>5043</v>
      </c>
      <c r="C80" s="1147" t="s">
        <v>4968</v>
      </c>
      <c r="D80" s="1083" t="s">
        <v>5035</v>
      </c>
      <c r="E80" s="1875"/>
      <c r="F80" s="1873">
        <v>345</v>
      </c>
      <c r="G80" s="1876">
        <v>115</v>
      </c>
      <c r="H80" s="1877"/>
      <c r="I80" s="1083"/>
      <c r="J80" s="1675">
        <v>706</v>
      </c>
      <c r="K80" s="1218">
        <v>2</v>
      </c>
      <c r="L80" s="1218">
        <v>0</v>
      </c>
      <c r="M80" s="1083"/>
      <c r="N80" s="1083"/>
      <c r="O80" s="1096"/>
      <c r="P80" s="1663"/>
      <c r="Q80" s="1665"/>
      <c r="R80" s="1201">
        <v>4</v>
      </c>
    </row>
    <row r="81" spans="1:18">
      <c r="A81" s="1201">
        <v>5</v>
      </c>
      <c r="B81" s="1146" t="s">
        <v>5043</v>
      </c>
      <c r="C81" s="1147" t="s">
        <v>4968</v>
      </c>
      <c r="D81" s="1083" t="s">
        <v>5035</v>
      </c>
      <c r="E81" s="1875"/>
      <c r="F81" s="1873">
        <v>115</v>
      </c>
      <c r="G81" s="1876">
        <v>69</v>
      </c>
      <c r="H81" s="1877"/>
      <c r="I81" s="1083"/>
      <c r="J81" s="1675">
        <v>40</v>
      </c>
      <c r="K81" s="1218">
        <v>1</v>
      </c>
      <c r="L81" s="1218">
        <v>0</v>
      </c>
      <c r="M81" s="1083"/>
      <c r="N81" s="1083"/>
      <c r="O81" s="1096"/>
      <c r="P81" s="1663"/>
      <c r="Q81" s="1665"/>
      <c r="R81" s="1201">
        <v>5</v>
      </c>
    </row>
    <row r="82" spans="1:18">
      <c r="A82" s="1216">
        <v>6</v>
      </c>
      <c r="B82" s="1146" t="s">
        <v>5044</v>
      </c>
      <c r="C82" s="1147" t="s">
        <v>5004</v>
      </c>
      <c r="D82" s="1083" t="s">
        <v>5033</v>
      </c>
      <c r="E82" s="1147"/>
      <c r="F82" s="1874">
        <v>115</v>
      </c>
      <c r="G82" s="1878">
        <v>13.8</v>
      </c>
      <c r="H82" s="1877"/>
      <c r="I82" s="1083"/>
      <c r="J82" s="1681">
        <v>22</v>
      </c>
      <c r="K82" s="1218">
        <v>1</v>
      </c>
      <c r="L82" s="1218">
        <v>0</v>
      </c>
      <c r="M82" s="1083"/>
      <c r="N82" s="1083"/>
      <c r="O82" s="1147"/>
      <c r="P82" s="1663"/>
      <c r="Q82" s="1665"/>
      <c r="R82" s="1216">
        <v>6</v>
      </c>
    </row>
    <row r="83" spans="1:18">
      <c r="A83" s="1216">
        <v>7</v>
      </c>
      <c r="B83" s="1083" t="s">
        <v>5045</v>
      </c>
      <c r="C83" s="1147" t="s">
        <v>5046</v>
      </c>
      <c r="D83" s="1083" t="s">
        <v>5033</v>
      </c>
      <c r="E83" s="1147"/>
      <c r="F83" s="1874">
        <v>69</v>
      </c>
      <c r="G83" s="1878">
        <v>13.8</v>
      </c>
      <c r="H83" s="1877">
        <v>4.16</v>
      </c>
      <c r="I83" s="1083"/>
      <c r="J83" s="1681">
        <v>75</v>
      </c>
      <c r="K83" s="1218">
        <v>3</v>
      </c>
      <c r="L83" s="1218">
        <v>1</v>
      </c>
      <c r="M83" s="1083"/>
      <c r="N83" s="1083"/>
      <c r="O83" s="1147"/>
      <c r="P83" s="1663"/>
      <c r="Q83" s="1665"/>
      <c r="R83" s="1216">
        <v>7</v>
      </c>
    </row>
    <row r="84" spans="1:18">
      <c r="A84" s="1216">
        <v>8</v>
      </c>
      <c r="B84" s="1083" t="s">
        <v>5047</v>
      </c>
      <c r="C84" s="1147" t="s">
        <v>4978</v>
      </c>
      <c r="D84" s="1083" t="s">
        <v>5033</v>
      </c>
      <c r="E84" s="1879"/>
      <c r="F84" s="1874">
        <v>115</v>
      </c>
      <c r="G84" s="1878">
        <v>13.8</v>
      </c>
      <c r="H84" s="1880"/>
      <c r="I84" s="1083"/>
      <c r="J84" s="1681">
        <v>33</v>
      </c>
      <c r="K84" s="1218">
        <v>1</v>
      </c>
      <c r="L84" s="1218">
        <v>0</v>
      </c>
      <c r="M84" s="1083"/>
      <c r="N84" s="1083"/>
      <c r="O84" s="1147"/>
      <c r="P84" s="1663"/>
      <c r="Q84" s="1665"/>
      <c r="R84" s="1216">
        <v>8</v>
      </c>
    </row>
    <row r="85" spans="1:18">
      <c r="A85" s="1216">
        <v>9</v>
      </c>
      <c r="B85" s="1083" t="s">
        <v>4790</v>
      </c>
      <c r="C85" s="1147" t="s">
        <v>5048</v>
      </c>
      <c r="D85" s="1083" t="s">
        <v>5033</v>
      </c>
      <c r="E85" s="1147"/>
      <c r="F85" s="1874">
        <v>69</v>
      </c>
      <c r="G85" s="1878">
        <v>13.8</v>
      </c>
      <c r="H85" s="1880"/>
      <c r="I85" s="1083"/>
      <c r="J85" s="1681">
        <v>20</v>
      </c>
      <c r="K85" s="1218">
        <v>1</v>
      </c>
      <c r="L85" s="1218">
        <v>0</v>
      </c>
      <c r="M85" s="1083"/>
      <c r="N85" s="1083"/>
      <c r="O85" s="1147"/>
      <c r="P85" s="1663"/>
      <c r="Q85" s="1665"/>
      <c r="R85" s="1216">
        <v>9</v>
      </c>
    </row>
    <row r="86" spans="1:18">
      <c r="A86" s="1216">
        <v>10</v>
      </c>
      <c r="B86" s="1083" t="s">
        <v>5049</v>
      </c>
      <c r="C86" s="1147" t="s">
        <v>5050</v>
      </c>
      <c r="D86" s="1083" t="s">
        <v>5033</v>
      </c>
      <c r="E86" s="1147"/>
      <c r="F86" s="1874">
        <v>115</v>
      </c>
      <c r="G86" s="1878">
        <v>13.8</v>
      </c>
      <c r="H86" s="1880"/>
      <c r="I86" s="1083"/>
      <c r="J86" s="1681">
        <v>75</v>
      </c>
      <c r="K86" s="1218">
        <v>2</v>
      </c>
      <c r="L86" s="1218">
        <v>0</v>
      </c>
      <c r="M86" s="1083"/>
      <c r="N86" s="1083"/>
      <c r="O86" s="1147"/>
      <c r="P86" s="1663"/>
      <c r="Q86" s="1665"/>
      <c r="R86" s="1216">
        <v>10</v>
      </c>
    </row>
    <row r="87" spans="1:18">
      <c r="A87" s="1216">
        <v>11</v>
      </c>
      <c r="B87" s="1083" t="s">
        <v>5051</v>
      </c>
      <c r="C87" s="1147" t="s">
        <v>4982</v>
      </c>
      <c r="D87" s="1083" t="s">
        <v>5033</v>
      </c>
      <c r="E87" s="1147"/>
      <c r="F87" s="1874">
        <v>69</v>
      </c>
      <c r="G87" s="1878">
        <v>13.8</v>
      </c>
      <c r="H87" s="1880"/>
      <c r="I87" s="1083"/>
      <c r="J87" s="1681">
        <v>20</v>
      </c>
      <c r="K87" s="1218">
        <v>1</v>
      </c>
      <c r="L87" s="1218">
        <v>0</v>
      </c>
      <c r="M87" s="1083"/>
      <c r="N87" s="1083"/>
      <c r="O87" s="1147"/>
      <c r="P87" s="1663"/>
      <c r="Q87" s="1665"/>
      <c r="R87" s="1216">
        <v>11</v>
      </c>
    </row>
    <row r="88" spans="1:18">
      <c r="A88" s="1216">
        <v>12</v>
      </c>
      <c r="B88" s="1083" t="s">
        <v>5052</v>
      </c>
      <c r="C88" s="1147" t="s">
        <v>5053</v>
      </c>
      <c r="D88" s="1083" t="s">
        <v>5034</v>
      </c>
      <c r="E88" s="1881"/>
      <c r="F88" s="1874">
        <v>6.6</v>
      </c>
      <c r="G88" s="1878">
        <v>69</v>
      </c>
      <c r="H88" s="1880">
        <v>4.16</v>
      </c>
      <c r="I88" s="1083"/>
      <c r="J88" s="1681">
        <v>23</v>
      </c>
      <c r="K88" s="1218">
        <v>4</v>
      </c>
      <c r="L88" s="1218">
        <v>0</v>
      </c>
      <c r="M88" s="1083"/>
      <c r="N88" s="1083"/>
      <c r="O88" s="1147"/>
      <c r="P88" s="1663"/>
      <c r="Q88" s="1665"/>
      <c r="R88" s="1216">
        <v>12</v>
      </c>
    </row>
    <row r="89" spans="1:18">
      <c r="A89" s="1216">
        <v>13</v>
      </c>
      <c r="B89" s="1083" t="s">
        <v>5054</v>
      </c>
      <c r="C89" s="1147" t="s">
        <v>5032</v>
      </c>
      <c r="D89" s="1083" t="s">
        <v>5033</v>
      </c>
      <c r="E89" s="1879"/>
      <c r="F89" s="1874">
        <v>69</v>
      </c>
      <c r="G89" s="1878">
        <v>13.8</v>
      </c>
      <c r="H89" s="1880"/>
      <c r="I89" s="1083"/>
      <c r="J89" s="1681">
        <v>25</v>
      </c>
      <c r="K89" s="1218">
        <v>2</v>
      </c>
      <c r="L89" s="1218">
        <v>0</v>
      </c>
      <c r="M89" s="1083"/>
      <c r="N89" s="1083"/>
      <c r="O89" s="1147"/>
      <c r="P89" s="1663"/>
      <c r="Q89" s="1665"/>
      <c r="R89" s="1216">
        <v>13</v>
      </c>
    </row>
    <row r="90" spans="1:18">
      <c r="A90" s="1216">
        <v>14</v>
      </c>
      <c r="B90" s="1083" t="s">
        <v>5055</v>
      </c>
      <c r="C90" s="1147" t="s">
        <v>5056</v>
      </c>
      <c r="D90" s="1083" t="s">
        <v>5033</v>
      </c>
      <c r="E90" s="1879"/>
      <c r="F90" s="1874">
        <v>115</v>
      </c>
      <c r="G90" s="1878">
        <v>13.8</v>
      </c>
      <c r="H90" s="1880"/>
      <c r="I90" s="1083"/>
      <c r="J90" s="1681">
        <v>20</v>
      </c>
      <c r="K90" s="1218">
        <v>1</v>
      </c>
      <c r="L90" s="1218">
        <v>0</v>
      </c>
      <c r="M90" s="1083"/>
      <c r="N90" s="1083"/>
      <c r="O90" s="1147"/>
      <c r="P90" s="1663"/>
      <c r="Q90" s="1665"/>
      <c r="R90" s="1216">
        <v>14</v>
      </c>
    </row>
    <row r="91" spans="1:18">
      <c r="A91" s="1216">
        <v>15</v>
      </c>
      <c r="B91" s="1083" t="s">
        <v>5057</v>
      </c>
      <c r="C91" s="1147" t="s">
        <v>5058</v>
      </c>
      <c r="D91" s="1083" t="s">
        <v>5033</v>
      </c>
      <c r="E91" s="1879"/>
      <c r="F91" s="1874">
        <v>115</v>
      </c>
      <c r="G91" s="1878">
        <v>13.8</v>
      </c>
      <c r="H91" s="1880"/>
      <c r="I91" s="1083"/>
      <c r="J91" s="1681">
        <v>75</v>
      </c>
      <c r="K91" s="1218">
        <v>2</v>
      </c>
      <c r="L91" s="1218">
        <v>0</v>
      </c>
      <c r="M91" s="1083"/>
      <c r="N91" s="1083"/>
      <c r="O91" s="1147"/>
      <c r="P91" s="1663"/>
      <c r="Q91" s="1665"/>
      <c r="R91" s="1216">
        <v>15</v>
      </c>
    </row>
    <row r="92" spans="1:18">
      <c r="A92" s="1216">
        <v>16</v>
      </c>
      <c r="B92" s="1083" t="s">
        <v>5059</v>
      </c>
      <c r="C92" s="1147" t="s">
        <v>4968</v>
      </c>
      <c r="D92" s="1083" t="s">
        <v>5033</v>
      </c>
      <c r="E92" s="1879"/>
      <c r="F92" s="1874">
        <v>115</v>
      </c>
      <c r="G92" s="1878">
        <v>13.8</v>
      </c>
      <c r="H92" s="1880"/>
      <c r="I92" s="1083"/>
      <c r="J92" s="1681">
        <v>101</v>
      </c>
      <c r="K92" s="1218">
        <v>3</v>
      </c>
      <c r="L92" s="1218">
        <v>0</v>
      </c>
      <c r="M92" s="1083"/>
      <c r="N92" s="1083"/>
      <c r="O92" s="1147"/>
      <c r="P92" s="1663"/>
      <c r="Q92" s="1665"/>
      <c r="R92" s="1216">
        <v>16</v>
      </c>
    </row>
    <row r="93" spans="1:18">
      <c r="A93" s="1201">
        <v>17</v>
      </c>
      <c r="B93" s="1083" t="s">
        <v>5060</v>
      </c>
      <c r="C93" s="1147" t="s">
        <v>5061</v>
      </c>
      <c r="D93" s="1083" t="s">
        <v>5033</v>
      </c>
      <c r="E93" s="1147"/>
      <c r="F93" s="1874">
        <v>115</v>
      </c>
      <c r="G93" s="1882">
        <v>34.5</v>
      </c>
      <c r="H93" s="1880"/>
      <c r="I93" s="1083"/>
      <c r="J93" s="1675">
        <v>13</v>
      </c>
      <c r="K93" s="1218">
        <v>1</v>
      </c>
      <c r="L93" s="1218">
        <v>0</v>
      </c>
      <c r="M93" s="1083"/>
      <c r="N93" s="1083"/>
      <c r="O93" s="1147"/>
      <c r="P93" s="1663"/>
      <c r="Q93" s="1665"/>
      <c r="R93" s="1201">
        <v>17</v>
      </c>
    </row>
    <row r="94" spans="1:18">
      <c r="A94" s="1201">
        <v>18</v>
      </c>
      <c r="B94" s="1083" t="s">
        <v>5062</v>
      </c>
      <c r="C94" s="1147" t="s">
        <v>5063</v>
      </c>
      <c r="D94" s="1083" t="s">
        <v>5033</v>
      </c>
      <c r="E94" s="1147"/>
      <c r="F94" s="1874">
        <v>115</v>
      </c>
      <c r="G94" s="1878">
        <v>13.8</v>
      </c>
      <c r="H94" s="1880"/>
      <c r="I94" s="1083"/>
      <c r="J94" s="1675">
        <v>66</v>
      </c>
      <c r="K94" s="1218">
        <v>2</v>
      </c>
      <c r="L94" s="1218">
        <v>0</v>
      </c>
      <c r="M94" s="1083"/>
      <c r="N94" s="1083"/>
      <c r="O94" s="1147"/>
      <c r="P94" s="1663"/>
      <c r="Q94" s="1665"/>
      <c r="R94" s="1201">
        <v>18</v>
      </c>
    </row>
    <row r="95" spans="1:18">
      <c r="A95" s="1201">
        <v>19</v>
      </c>
      <c r="B95" s="1083" t="s">
        <v>5064</v>
      </c>
      <c r="C95" s="1147" t="s">
        <v>5065</v>
      </c>
      <c r="D95" s="1083" t="s">
        <v>5033</v>
      </c>
      <c r="E95" s="1147"/>
      <c r="F95" s="1874">
        <v>69</v>
      </c>
      <c r="G95" s="1878">
        <v>13.8</v>
      </c>
      <c r="H95" s="1880"/>
      <c r="I95" s="1083"/>
      <c r="J95" s="1675">
        <v>20</v>
      </c>
      <c r="K95" s="1218">
        <v>1</v>
      </c>
      <c r="L95" s="1218">
        <v>0</v>
      </c>
      <c r="M95" s="1083"/>
      <c r="N95" s="1083"/>
      <c r="O95" s="1147"/>
      <c r="P95" s="1663"/>
      <c r="Q95" s="1665"/>
      <c r="R95" s="1201">
        <v>19</v>
      </c>
    </row>
    <row r="96" spans="1:18">
      <c r="A96" s="1201">
        <v>20</v>
      </c>
      <c r="B96" s="1083" t="s">
        <v>5066</v>
      </c>
      <c r="C96" s="1147" t="s">
        <v>5067</v>
      </c>
      <c r="D96" s="1083" t="s">
        <v>5033</v>
      </c>
      <c r="E96" s="1147"/>
      <c r="F96" s="1874">
        <v>69</v>
      </c>
      <c r="G96" s="1878">
        <v>13.8</v>
      </c>
      <c r="H96" s="1880"/>
      <c r="I96" s="1083"/>
      <c r="J96" s="1675">
        <v>25</v>
      </c>
      <c r="K96" s="1218">
        <v>2</v>
      </c>
      <c r="L96" s="1218">
        <v>0</v>
      </c>
      <c r="M96" s="1083"/>
      <c r="N96" s="1083"/>
      <c r="O96" s="1147"/>
      <c r="P96" s="1663"/>
      <c r="Q96" s="1665"/>
      <c r="R96" s="1201">
        <v>20</v>
      </c>
    </row>
    <row r="97" spans="1:18">
      <c r="A97" s="1201">
        <v>21</v>
      </c>
      <c r="B97" s="1083"/>
      <c r="C97" s="1147"/>
      <c r="D97" s="1083"/>
      <c r="E97" s="1147"/>
      <c r="F97" s="1669"/>
      <c r="G97" s="1679"/>
      <c r="H97" s="1675"/>
      <c r="I97" s="1083"/>
      <c r="J97" s="1675"/>
      <c r="K97" s="1218"/>
      <c r="L97" s="1218"/>
      <c r="M97" s="1083"/>
      <c r="N97" s="1083"/>
      <c r="O97" s="1147"/>
      <c r="P97" s="1663"/>
      <c r="Q97" s="1665"/>
      <c r="R97" s="1201">
        <v>21</v>
      </c>
    </row>
    <row r="98" spans="1:18">
      <c r="A98" s="1201">
        <v>22</v>
      </c>
      <c r="B98" s="1883" t="s">
        <v>5068</v>
      </c>
      <c r="C98" s="1147"/>
      <c r="D98" s="1083" t="s">
        <v>5033</v>
      </c>
      <c r="E98" s="1147"/>
      <c r="F98" s="1669"/>
      <c r="G98" s="1679"/>
      <c r="H98" s="1675"/>
      <c r="I98" s="1083"/>
      <c r="J98" s="1675">
        <v>94</v>
      </c>
      <c r="K98" s="1218">
        <v>26</v>
      </c>
      <c r="L98" s="1218">
        <v>0</v>
      </c>
      <c r="M98" s="1083"/>
      <c r="N98" s="1083"/>
      <c r="O98" s="1147"/>
      <c r="P98" s="1663"/>
      <c r="Q98" s="1665"/>
      <c r="R98" s="1201">
        <v>22</v>
      </c>
    </row>
    <row r="99" spans="1:18">
      <c r="A99" s="1201">
        <v>23</v>
      </c>
      <c r="B99" s="1083"/>
      <c r="C99" s="1147"/>
      <c r="D99" s="1083"/>
      <c r="E99" s="1147"/>
      <c r="F99" s="1669"/>
      <c r="G99" s="1679"/>
      <c r="H99" s="1675"/>
      <c r="I99" s="1083"/>
      <c r="J99" s="1675"/>
      <c r="K99" s="1218"/>
      <c r="L99" s="1218"/>
      <c r="M99" s="1083"/>
      <c r="N99" s="1083"/>
      <c r="O99" s="1147"/>
      <c r="P99" s="1663"/>
      <c r="Q99" s="1665"/>
      <c r="R99" s="1201">
        <v>23</v>
      </c>
    </row>
    <row r="100" spans="1:18">
      <c r="A100" s="1201">
        <v>24</v>
      </c>
      <c r="B100" s="1083"/>
      <c r="C100" s="1147"/>
      <c r="D100" s="1083"/>
      <c r="E100" s="1147"/>
      <c r="F100" s="1669"/>
      <c r="G100" s="1679"/>
      <c r="H100" s="1675"/>
      <c r="I100" s="1083"/>
      <c r="J100" s="1675"/>
      <c r="K100" s="1218"/>
      <c r="L100" s="1218"/>
      <c r="M100" s="1083"/>
      <c r="N100" s="1083"/>
      <c r="O100" s="1147"/>
      <c r="P100" s="1663"/>
      <c r="Q100" s="1665"/>
      <c r="R100" s="1201">
        <v>24</v>
      </c>
    </row>
    <row r="101" spans="1:18">
      <c r="A101" s="1201">
        <v>25</v>
      </c>
      <c r="B101" s="1083"/>
      <c r="C101" s="1147"/>
      <c r="D101" s="1083"/>
      <c r="E101" s="1147"/>
      <c r="F101" s="1669"/>
      <c r="G101" s="1679"/>
      <c r="H101" s="1675"/>
      <c r="I101" s="1083"/>
      <c r="J101" s="1675"/>
      <c r="K101" s="1218"/>
      <c r="L101" s="1218"/>
      <c r="M101" s="1083"/>
      <c r="N101" s="1083"/>
      <c r="O101" s="1147"/>
      <c r="P101" s="1663"/>
      <c r="Q101" s="1665"/>
      <c r="R101" s="1201">
        <v>25</v>
      </c>
    </row>
    <row r="102" spans="1:18">
      <c r="A102" s="1201">
        <v>26</v>
      </c>
      <c r="B102" s="1083"/>
      <c r="C102" s="1147"/>
      <c r="D102" s="1083"/>
      <c r="E102" s="1147"/>
      <c r="F102" s="1669"/>
      <c r="G102" s="1679"/>
      <c r="H102" s="1675"/>
      <c r="I102" s="1083"/>
      <c r="J102" s="1675"/>
      <c r="K102" s="1218"/>
      <c r="L102" s="1218"/>
      <c r="M102" s="1083"/>
      <c r="N102" s="1083"/>
      <c r="O102" s="1147"/>
      <c r="P102" s="1663"/>
      <c r="Q102" s="1665"/>
      <c r="R102" s="1201">
        <v>26</v>
      </c>
    </row>
    <row r="103" spans="1:18">
      <c r="A103" s="1201">
        <v>27</v>
      </c>
      <c r="B103" s="1083"/>
      <c r="C103" s="1147"/>
      <c r="D103" s="1083"/>
      <c r="E103" s="1147"/>
      <c r="F103" s="1669"/>
      <c r="G103" s="1679"/>
      <c r="H103" s="1675"/>
      <c r="I103" s="1083"/>
      <c r="J103" s="1675"/>
      <c r="K103" s="1218"/>
      <c r="L103" s="1218"/>
      <c r="M103" s="1083"/>
      <c r="N103" s="1083"/>
      <c r="O103" s="1147"/>
      <c r="P103" s="1663"/>
      <c r="Q103" s="1665"/>
      <c r="R103" s="1201">
        <v>27</v>
      </c>
    </row>
    <row r="104" spans="1:18">
      <c r="A104" s="1201">
        <v>28</v>
      </c>
      <c r="B104" s="1083"/>
      <c r="C104" s="1147"/>
      <c r="D104" s="1083"/>
      <c r="E104" s="1147"/>
      <c r="F104" s="1669"/>
      <c r="G104" s="1679"/>
      <c r="H104" s="1675"/>
      <c r="I104" s="1083"/>
      <c r="J104" s="1675"/>
      <c r="K104" s="1218"/>
      <c r="L104" s="1218"/>
      <c r="M104" s="1083"/>
      <c r="N104" s="1083"/>
      <c r="O104" s="1147"/>
      <c r="P104" s="1663"/>
      <c r="Q104" s="1665"/>
      <c r="R104" s="1201">
        <v>28</v>
      </c>
    </row>
    <row r="105" spans="1:18">
      <c r="A105" s="1201">
        <v>29</v>
      </c>
      <c r="B105" s="1083" t="s">
        <v>5069</v>
      </c>
      <c r="C105" s="1147"/>
      <c r="D105" s="1083"/>
      <c r="E105" s="1147"/>
      <c r="F105" s="1669"/>
      <c r="G105" s="1679"/>
      <c r="H105" s="1675"/>
      <c r="I105" s="1083"/>
      <c r="J105" s="1675"/>
      <c r="K105" s="1218"/>
      <c r="L105" s="1218"/>
      <c r="M105" s="1083"/>
      <c r="N105" s="1083"/>
      <c r="O105" s="1147"/>
      <c r="P105" s="1663"/>
      <c r="Q105" s="1665"/>
      <c r="R105" s="1201">
        <v>29</v>
      </c>
    </row>
    <row r="106" spans="1:18">
      <c r="A106" s="1201">
        <v>30</v>
      </c>
      <c r="B106" s="1083" t="s">
        <v>5070</v>
      </c>
      <c r="C106" s="1147"/>
      <c r="D106" s="1083"/>
      <c r="E106" s="1147"/>
      <c r="F106" s="1669"/>
      <c r="G106" s="1679"/>
      <c r="H106" s="1675"/>
      <c r="I106" s="1083"/>
      <c r="J106" s="1675">
        <v>2681</v>
      </c>
      <c r="K106" s="1218"/>
      <c r="L106" s="1218"/>
      <c r="M106" s="1083"/>
      <c r="N106" s="1083"/>
      <c r="O106" s="1147"/>
      <c r="P106" s="1663"/>
      <c r="Q106" s="1665"/>
      <c r="R106" s="1201">
        <v>30</v>
      </c>
    </row>
    <row r="107" spans="1:18">
      <c r="A107" s="1201">
        <v>31</v>
      </c>
      <c r="B107" s="1083" t="s">
        <v>5071</v>
      </c>
      <c r="C107" s="1147"/>
      <c r="D107" s="1083"/>
      <c r="E107" s="1147"/>
      <c r="F107" s="1669"/>
      <c r="G107" s="1679"/>
      <c r="H107" s="1675"/>
      <c r="I107" s="1083"/>
      <c r="J107" s="1675">
        <v>2352</v>
      </c>
      <c r="K107" s="1218"/>
      <c r="L107" s="1218"/>
      <c r="M107" s="1083"/>
      <c r="N107" s="1083"/>
      <c r="O107" s="1147"/>
      <c r="P107" s="1663"/>
      <c r="Q107" s="1665"/>
      <c r="R107" s="1201">
        <v>31</v>
      </c>
    </row>
    <row r="108" spans="1:18">
      <c r="A108" s="1201">
        <v>32</v>
      </c>
      <c r="B108" s="1083"/>
      <c r="C108" s="1147"/>
      <c r="D108" s="1083"/>
      <c r="E108" s="1147"/>
      <c r="F108" s="1669"/>
      <c r="G108" s="1679"/>
      <c r="H108" s="1675"/>
      <c r="I108" s="1083"/>
      <c r="J108" s="1675"/>
      <c r="K108" s="1218"/>
      <c r="L108" s="1218"/>
      <c r="M108" s="1083"/>
      <c r="N108" s="1083"/>
      <c r="O108" s="1147"/>
      <c r="P108" s="1663"/>
      <c r="Q108" s="1665"/>
      <c r="R108" s="1201">
        <v>32</v>
      </c>
    </row>
    <row r="109" spans="1:18">
      <c r="A109" s="1201">
        <v>33</v>
      </c>
      <c r="B109" s="1083"/>
      <c r="C109" s="1147"/>
      <c r="D109" s="1083"/>
      <c r="E109" s="1147"/>
      <c r="F109" s="1669"/>
      <c r="G109" s="1679"/>
      <c r="H109" s="1675"/>
      <c r="I109" s="1083"/>
      <c r="J109" s="1675"/>
      <c r="K109" s="1218">
        <v>163</v>
      </c>
      <c r="L109" s="1218">
        <v>7</v>
      </c>
      <c r="M109" s="1083"/>
      <c r="N109" s="1083"/>
      <c r="O109" s="1147"/>
      <c r="P109" s="1663"/>
      <c r="Q109" s="1665"/>
      <c r="R109" s="1201">
        <v>33</v>
      </c>
    </row>
    <row r="110" spans="1:18">
      <c r="A110" s="1201">
        <v>34</v>
      </c>
      <c r="B110" s="1083"/>
      <c r="C110" s="1147"/>
      <c r="D110" s="1083"/>
      <c r="E110" s="1147"/>
      <c r="F110" s="1669"/>
      <c r="G110" s="1679"/>
      <c r="H110" s="1675"/>
      <c r="I110" s="1083"/>
      <c r="J110" s="1675"/>
      <c r="K110" s="1218"/>
      <c r="L110" s="1218"/>
      <c r="M110" s="1083"/>
      <c r="N110" s="1083"/>
      <c r="O110" s="1147"/>
      <c r="P110" s="1663"/>
      <c r="Q110" s="1665"/>
      <c r="R110" s="1201">
        <v>34</v>
      </c>
    </row>
    <row r="111" spans="1:18">
      <c r="A111" s="1201">
        <v>35</v>
      </c>
      <c r="B111" s="1083"/>
      <c r="C111" s="1147"/>
      <c r="D111" s="1083"/>
      <c r="E111" s="1147"/>
      <c r="F111" s="1669"/>
      <c r="G111" s="1679"/>
      <c r="H111" s="1675"/>
      <c r="I111" s="1083"/>
      <c r="J111" s="1675"/>
      <c r="K111" s="1218"/>
      <c r="L111" s="1218"/>
      <c r="M111" s="1083"/>
      <c r="N111" s="1083"/>
      <c r="O111" s="1147"/>
      <c r="P111" s="1663"/>
      <c r="Q111" s="1665"/>
      <c r="R111" s="1201">
        <v>35</v>
      </c>
    </row>
    <row r="112" spans="1:18">
      <c r="A112" s="1201">
        <v>37</v>
      </c>
      <c r="B112" s="1083" t="s">
        <v>209</v>
      </c>
      <c r="C112" s="1147"/>
      <c r="D112" s="1083"/>
      <c r="E112" s="1147"/>
      <c r="F112" s="1669"/>
      <c r="G112" s="1679"/>
      <c r="H112" s="1675"/>
      <c r="I112" s="1083"/>
      <c r="J112" s="1675">
        <v>5033</v>
      </c>
      <c r="K112" s="1218"/>
      <c r="L112" s="1218"/>
      <c r="M112" s="1083"/>
      <c r="N112" s="1083"/>
      <c r="O112" s="1147"/>
      <c r="P112" s="1663"/>
      <c r="Q112" s="1665"/>
      <c r="R112" s="1201">
        <v>37</v>
      </c>
    </row>
    <row r="113" spans="1:18">
      <c r="A113" s="1201">
        <v>38</v>
      </c>
      <c r="B113" s="1083"/>
      <c r="C113" s="1147"/>
      <c r="D113" s="1083"/>
      <c r="E113" s="1147"/>
      <c r="F113" s="1669"/>
      <c r="G113" s="1679"/>
      <c r="H113" s="1675"/>
      <c r="I113" s="1083"/>
      <c r="J113" s="1675"/>
      <c r="K113" s="1218"/>
      <c r="L113" s="1218"/>
      <c r="M113" s="1083"/>
      <c r="N113" s="1083"/>
      <c r="O113" s="1147"/>
      <c r="P113" s="1663"/>
      <c r="Q113" s="1665"/>
      <c r="R113" s="1201">
        <v>38</v>
      </c>
    </row>
    <row r="114" spans="1:18">
      <c r="A114" s="1201">
        <v>39</v>
      </c>
      <c r="B114" s="1083"/>
      <c r="C114" s="1147"/>
      <c r="D114" s="1083"/>
      <c r="E114" s="1147"/>
      <c r="F114" s="1669"/>
      <c r="G114" s="1679"/>
      <c r="H114" s="1675"/>
      <c r="I114" s="1083"/>
      <c r="J114" s="1675"/>
      <c r="K114" s="1218"/>
      <c r="L114" s="1218"/>
      <c r="M114" s="1083"/>
      <c r="N114" s="1083"/>
      <c r="O114" s="1147"/>
      <c r="P114" s="1663"/>
      <c r="Q114" s="1665"/>
      <c r="R114" s="1201">
        <v>39</v>
      </c>
    </row>
    <row r="115" spans="1:18">
      <c r="A115" s="1201">
        <v>40</v>
      </c>
      <c r="B115" s="1083"/>
      <c r="C115" s="1147"/>
      <c r="D115" s="1083"/>
      <c r="E115" s="1147"/>
      <c r="F115" s="1669"/>
      <c r="G115" s="1679"/>
      <c r="H115" s="1675"/>
      <c r="I115" s="1083"/>
      <c r="J115" s="1675"/>
      <c r="K115" s="1218"/>
      <c r="L115" s="1218"/>
      <c r="M115" s="1083"/>
      <c r="N115" s="1083"/>
      <c r="O115" s="1147"/>
      <c r="P115" s="1663"/>
      <c r="Q115" s="1665"/>
      <c r="R115" s="1201">
        <v>40</v>
      </c>
    </row>
    <row r="116" spans="1:18">
      <c r="A116" s="1201">
        <v>41</v>
      </c>
      <c r="B116" s="1083"/>
      <c r="C116" s="1147"/>
      <c r="D116" s="1083"/>
      <c r="E116" s="1147"/>
      <c r="F116" s="1669"/>
      <c r="G116" s="1679"/>
      <c r="H116" s="1675"/>
      <c r="I116" s="1083"/>
      <c r="J116" s="1675"/>
      <c r="K116" s="1218"/>
      <c r="L116" s="1218"/>
      <c r="M116" s="1083"/>
      <c r="N116" s="1083"/>
      <c r="O116" s="1147"/>
      <c r="P116" s="1663"/>
      <c r="Q116" s="1665"/>
      <c r="R116" s="1201">
        <v>41</v>
      </c>
    </row>
    <row r="117" spans="1:18">
      <c r="A117" s="1201">
        <v>42</v>
      </c>
      <c r="B117" s="1083"/>
      <c r="C117" s="1147"/>
      <c r="D117" s="1083"/>
      <c r="E117" s="1147"/>
      <c r="F117" s="1669"/>
      <c r="G117" s="1679"/>
      <c r="H117" s="1675"/>
      <c r="I117" s="1083"/>
      <c r="J117" s="1675"/>
      <c r="K117" s="1218"/>
      <c r="L117" s="1218"/>
      <c r="M117" s="1083"/>
      <c r="N117" s="1083"/>
      <c r="O117" s="1147"/>
      <c r="P117" s="1663"/>
      <c r="Q117" s="1665"/>
      <c r="R117" s="1201">
        <v>42</v>
      </c>
    </row>
    <row r="118" spans="1:18">
      <c r="A118" s="1201">
        <v>43</v>
      </c>
      <c r="B118" s="1083"/>
      <c r="C118" s="1147"/>
      <c r="D118" s="1083"/>
      <c r="E118" s="1147"/>
      <c r="F118" s="1669"/>
      <c r="G118" s="1679"/>
      <c r="H118" s="1675"/>
      <c r="I118" s="1083"/>
      <c r="J118" s="1675"/>
      <c r="K118" s="1218"/>
      <c r="L118" s="1218"/>
      <c r="M118" s="1083"/>
      <c r="N118" s="1083"/>
      <c r="O118" s="1147"/>
      <c r="P118" s="1663"/>
      <c r="Q118" s="1665"/>
      <c r="R118" s="1201">
        <v>43</v>
      </c>
    </row>
    <row r="119" spans="1:18">
      <c r="A119" s="1201">
        <v>44</v>
      </c>
      <c r="B119" s="1083"/>
      <c r="C119" s="1147"/>
      <c r="D119" s="1083"/>
      <c r="E119" s="1147"/>
      <c r="F119" s="1669"/>
      <c r="G119" s="1679"/>
      <c r="H119" s="1675"/>
      <c r="I119" s="1083"/>
      <c r="J119" s="1675"/>
      <c r="K119" s="1218"/>
      <c r="L119" s="1218"/>
      <c r="M119" s="1083"/>
      <c r="N119" s="1083"/>
      <c r="O119" s="1147"/>
      <c r="P119" s="1663"/>
      <c r="Q119" s="1665"/>
      <c r="R119" s="1201">
        <v>44</v>
      </c>
    </row>
    <row r="120" spans="1:18">
      <c r="A120" s="1201">
        <v>45</v>
      </c>
      <c r="B120" s="1083"/>
      <c r="C120" s="1147"/>
      <c r="D120" s="1083"/>
      <c r="E120" s="1147"/>
      <c r="F120" s="1669"/>
      <c r="G120" s="1679"/>
      <c r="H120" s="1675"/>
      <c r="I120" s="1083"/>
      <c r="J120" s="1675"/>
      <c r="K120" s="1218"/>
      <c r="L120" s="1218"/>
      <c r="M120" s="1083"/>
      <c r="N120" s="1083"/>
      <c r="O120" s="1147"/>
      <c r="P120" s="1663"/>
      <c r="Q120" s="1665"/>
      <c r="R120" s="1201">
        <v>45</v>
      </c>
    </row>
    <row r="121" spans="1:18">
      <c r="A121" s="1201">
        <v>46</v>
      </c>
      <c r="B121" s="1083"/>
      <c r="C121" s="1147"/>
      <c r="D121" s="1083"/>
      <c r="E121" s="1147"/>
      <c r="F121" s="1669"/>
      <c r="G121" s="1679"/>
      <c r="H121" s="1675"/>
      <c r="I121" s="1083"/>
      <c r="J121" s="1675"/>
      <c r="K121" s="1218"/>
      <c r="L121" s="1218"/>
      <c r="M121" s="1083"/>
      <c r="N121" s="1083"/>
      <c r="O121" s="1147"/>
      <c r="P121" s="1663"/>
      <c r="Q121" s="1665"/>
      <c r="R121" s="1201">
        <v>46</v>
      </c>
    </row>
    <row r="122" spans="1:18">
      <c r="A122" s="1201">
        <v>47</v>
      </c>
      <c r="B122" s="1083"/>
      <c r="C122" s="1147"/>
      <c r="D122" s="1083"/>
      <c r="E122" s="1147"/>
      <c r="F122" s="1669"/>
      <c r="G122" s="1679"/>
      <c r="H122" s="1675"/>
      <c r="I122" s="1083"/>
      <c r="J122" s="1675"/>
      <c r="K122" s="1218"/>
      <c r="L122" s="1218"/>
      <c r="M122" s="1083"/>
      <c r="N122" s="1083"/>
      <c r="O122" s="1147"/>
      <c r="P122" s="1663"/>
      <c r="Q122" s="1665"/>
      <c r="R122" s="1201">
        <v>47</v>
      </c>
    </row>
    <row r="123" spans="1:18">
      <c r="A123" s="1201">
        <v>48</v>
      </c>
      <c r="B123" s="1083"/>
      <c r="C123" s="1147"/>
      <c r="D123" s="1083"/>
      <c r="E123" s="1147"/>
      <c r="F123" s="1669"/>
      <c r="G123" s="1679"/>
      <c r="H123" s="1675"/>
      <c r="I123" s="1083"/>
      <c r="J123" s="1675"/>
      <c r="K123" s="1218"/>
      <c r="L123" s="1218"/>
      <c r="M123" s="1083"/>
      <c r="N123" s="1083"/>
      <c r="O123" s="1147"/>
      <c r="P123" s="1663"/>
      <c r="Q123" s="1665"/>
      <c r="R123" s="1201">
        <v>48</v>
      </c>
    </row>
    <row r="124" spans="1:18">
      <c r="A124" s="1201">
        <v>49</v>
      </c>
      <c r="B124" s="1083"/>
      <c r="C124" s="1147"/>
      <c r="D124" s="1083"/>
      <c r="E124" s="1147"/>
      <c r="F124" s="1669"/>
      <c r="G124" s="1679"/>
      <c r="H124" s="1675"/>
      <c r="I124" s="1083"/>
      <c r="J124" s="1675"/>
      <c r="K124" s="1218"/>
      <c r="L124" s="1218"/>
      <c r="M124" s="1083"/>
      <c r="N124" s="1083"/>
      <c r="O124" s="1147"/>
      <c r="P124" s="1663"/>
      <c r="Q124" s="1665"/>
      <c r="R124" s="1201">
        <v>49</v>
      </c>
    </row>
    <row r="125" spans="1:18">
      <c r="A125" s="1201">
        <v>50</v>
      </c>
      <c r="B125" s="1083"/>
      <c r="C125" s="1147"/>
      <c r="D125" s="1083"/>
      <c r="E125" s="1147"/>
      <c r="F125" s="1669"/>
      <c r="G125" s="1679"/>
      <c r="H125" s="1675"/>
      <c r="I125" s="1083"/>
      <c r="J125" s="1675"/>
      <c r="K125" s="1218"/>
      <c r="L125" s="1218"/>
      <c r="M125" s="1083"/>
      <c r="N125" s="1083"/>
      <c r="O125" s="1147"/>
      <c r="P125" s="1663"/>
      <c r="Q125" s="1665"/>
      <c r="R125" s="1201">
        <v>50</v>
      </c>
    </row>
    <row r="126" spans="1:18">
      <c r="A126" s="1201">
        <v>51</v>
      </c>
      <c r="B126" s="1083"/>
      <c r="C126" s="1147"/>
      <c r="D126" s="1083"/>
      <c r="E126" s="1147"/>
      <c r="F126" s="1669"/>
      <c r="G126" s="1679"/>
      <c r="H126" s="1675"/>
      <c r="I126" s="1083"/>
      <c r="J126" s="1675"/>
      <c r="K126" s="1218"/>
      <c r="L126" s="1218"/>
      <c r="M126" s="1083"/>
      <c r="N126" s="1083"/>
      <c r="O126" s="1147"/>
      <c r="P126" s="1663"/>
      <c r="Q126" s="1665"/>
      <c r="R126" s="1201">
        <v>51</v>
      </c>
    </row>
    <row r="127" spans="1:18">
      <c r="A127" s="1201">
        <v>52</v>
      </c>
      <c r="B127" s="1083"/>
      <c r="C127" s="1147"/>
      <c r="D127" s="1083"/>
      <c r="E127" s="1147"/>
      <c r="F127" s="1669"/>
      <c r="G127" s="1679"/>
      <c r="H127" s="1675"/>
      <c r="I127" s="1083"/>
      <c r="J127" s="1675"/>
      <c r="K127" s="1218"/>
      <c r="L127" s="1218"/>
      <c r="M127" s="1083"/>
      <c r="N127" s="1083"/>
      <c r="O127" s="1147"/>
      <c r="P127" s="1663"/>
      <c r="Q127" s="1665"/>
      <c r="R127" s="1201">
        <v>52</v>
      </c>
    </row>
    <row r="128" spans="1:18">
      <c r="A128" s="1201">
        <v>53</v>
      </c>
      <c r="B128" s="1083"/>
      <c r="C128" s="1147"/>
      <c r="D128" s="1083"/>
      <c r="E128" s="1147"/>
      <c r="F128" s="1669"/>
      <c r="G128" s="1679"/>
      <c r="H128" s="1675"/>
      <c r="I128" s="1083"/>
      <c r="J128" s="1675"/>
      <c r="K128" s="1218"/>
      <c r="L128" s="1218"/>
      <c r="M128" s="1083"/>
      <c r="N128" s="1083"/>
      <c r="O128" s="1147"/>
      <c r="P128" s="1663"/>
      <c r="Q128" s="1665"/>
      <c r="R128" s="1201">
        <v>53</v>
      </c>
    </row>
    <row r="129" spans="1:18">
      <c r="A129" s="1201">
        <v>54</v>
      </c>
      <c r="B129" s="1083"/>
      <c r="C129" s="1147"/>
      <c r="D129" s="1083"/>
      <c r="E129" s="1147"/>
      <c r="F129" s="1669"/>
      <c r="G129" s="1679"/>
      <c r="H129" s="1675"/>
      <c r="I129" s="1083"/>
      <c r="J129" s="1675"/>
      <c r="K129" s="1218"/>
      <c r="L129" s="1218"/>
      <c r="M129" s="1083"/>
      <c r="N129" s="1083"/>
      <c r="O129" s="1147"/>
      <c r="P129" s="1663"/>
      <c r="Q129" s="1665"/>
      <c r="R129" s="1201">
        <v>54</v>
      </c>
    </row>
    <row r="130" spans="1:18">
      <c r="A130" s="1201">
        <v>55</v>
      </c>
      <c r="B130" s="1083"/>
      <c r="C130" s="1147"/>
      <c r="D130" s="1083"/>
      <c r="E130" s="1147"/>
      <c r="F130" s="1669"/>
      <c r="G130" s="1679"/>
      <c r="H130" s="1675"/>
      <c r="I130" s="1083"/>
      <c r="J130" s="1675"/>
      <c r="K130" s="1218"/>
      <c r="L130" s="1218"/>
      <c r="M130" s="1083"/>
      <c r="N130" s="1083"/>
      <c r="O130" s="1147"/>
      <c r="P130" s="1663"/>
      <c r="Q130" s="1665"/>
      <c r="R130" s="1201">
        <v>55</v>
      </c>
    </row>
    <row r="131" spans="1:18">
      <c r="A131" s="1201">
        <v>56</v>
      </c>
      <c r="B131" s="1083"/>
      <c r="C131" s="1147"/>
      <c r="D131" s="1083"/>
      <c r="E131" s="1147"/>
      <c r="F131" s="1669"/>
      <c r="G131" s="1679"/>
      <c r="H131" s="1675"/>
      <c r="I131" s="1083"/>
      <c r="J131" s="1675"/>
      <c r="K131" s="1218"/>
      <c r="L131" s="1218"/>
      <c r="M131" s="1083"/>
      <c r="N131" s="1083"/>
      <c r="O131" s="1147"/>
      <c r="P131" s="1663"/>
      <c r="Q131" s="1665"/>
      <c r="R131" s="1201">
        <v>56</v>
      </c>
    </row>
    <row r="132" spans="1:18">
      <c r="A132" s="1201">
        <v>57</v>
      </c>
      <c r="B132" s="1083"/>
      <c r="C132" s="1147"/>
      <c r="D132" s="1083"/>
      <c r="E132" s="1147"/>
      <c r="F132" s="1669"/>
      <c r="G132" s="1679"/>
      <c r="H132" s="1675"/>
      <c r="I132" s="1083"/>
      <c r="J132" s="1675"/>
      <c r="K132" s="1218"/>
      <c r="L132" s="1218"/>
      <c r="M132" s="1083"/>
      <c r="N132" s="1083"/>
      <c r="O132" s="1147"/>
      <c r="P132" s="1663"/>
      <c r="Q132" s="1665"/>
      <c r="R132" s="1201">
        <v>57</v>
      </c>
    </row>
    <row r="133" spans="1:18">
      <c r="A133" s="1201">
        <v>58</v>
      </c>
      <c r="B133" s="1083"/>
      <c r="C133" s="1147"/>
      <c r="D133" s="1083"/>
      <c r="E133" s="1147"/>
      <c r="F133" s="1669"/>
      <c r="G133" s="1679"/>
      <c r="H133" s="1675"/>
      <c r="I133" s="1083"/>
      <c r="J133" s="1675"/>
      <c r="K133" s="1218"/>
      <c r="L133" s="1218"/>
      <c r="M133" s="1083"/>
      <c r="N133" s="1083"/>
      <c r="O133" s="1147"/>
      <c r="P133" s="1663"/>
      <c r="Q133" s="1665"/>
      <c r="R133" s="1201">
        <v>58</v>
      </c>
    </row>
    <row r="134" spans="1:18" ht="15.75" thickBot="1">
      <c r="A134" s="1220">
        <v>59</v>
      </c>
      <c r="B134" s="1136"/>
      <c r="C134" s="1170"/>
      <c r="D134" s="1136"/>
      <c r="E134" s="1170"/>
      <c r="F134" s="1670"/>
      <c r="G134" s="1680"/>
      <c r="H134" s="1676"/>
      <c r="I134" s="1083"/>
      <c r="J134" s="1676"/>
      <c r="K134" s="1328"/>
      <c r="L134" s="1328"/>
      <c r="M134" s="1136"/>
      <c r="N134" s="1136"/>
      <c r="O134" s="1170"/>
      <c r="P134" s="1664"/>
      <c r="Q134" s="1666"/>
      <c r="R134" s="1220">
        <v>59</v>
      </c>
    </row>
    <row r="136" spans="1:18">
      <c r="A136" s="1084" t="s">
        <v>3654</v>
      </c>
      <c r="B136" s="1084"/>
      <c r="C136" s="1084"/>
      <c r="D136" s="1084"/>
      <c r="E136" s="1084"/>
      <c r="F136" s="1084"/>
      <c r="G136" s="1084"/>
      <c r="H136" s="1084"/>
      <c r="I136" s="1083"/>
      <c r="J136" s="1084" t="s">
        <v>3655</v>
      </c>
      <c r="K136" s="1084"/>
      <c r="L136" s="1084"/>
      <c r="M136" s="1084"/>
      <c r="N136" s="1084"/>
      <c r="O136" s="1084"/>
      <c r="P136" s="1084"/>
      <c r="Q136" s="1084"/>
      <c r="R136" s="1084"/>
    </row>
  </sheetData>
  <customSheetViews>
    <customSheetView guid="{98C50475-4C04-4614-833E-ABC6EEFF4E8E}" scale="85" colorId="22" showPageBreaks="1">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
      <headerFooter alignWithMargins="0"/>
    </customSheetView>
    <customSheetView guid="{C6EFCE4C-D5CB-4C1D-A286-0DC52BE770F9}"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2"/>
      <headerFooter alignWithMargins="0"/>
    </customSheetView>
    <customSheetView guid="{4BC658A1-0B43-4474-B09F-01138A2D4649}"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3"/>
      <headerFooter alignWithMargins="0"/>
    </customSheetView>
    <customSheetView guid="{615B5AE4-EF39-45E8-9166-92037A1A48C3}"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4"/>
      <headerFooter alignWithMargins="0"/>
    </customSheetView>
    <customSheetView guid="{5615FF12-3AD0-401B-9520-85684B49B8C2}"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5"/>
      <headerFooter alignWithMargins="0"/>
    </customSheetView>
    <customSheetView guid="{770BB473-BE5C-4268-9ADA-B2B104B49C99}" scale="85" colorId="22" showPageBreaks="1">
      <selection activeCell="A11" sqref="A11"/>
      <rowBreaks count="34" manualBreakCount="34">
        <brk id="38" max="16383" man="1"/>
        <brk id="39" max="16383" man="1"/>
        <brk id="40" max="16383" man="1"/>
        <brk id="41" max="16383" man="1"/>
        <brk id="42" max="16383" man="1"/>
        <brk id="43" max="16383" man="1"/>
        <brk id="44" max="16383" man="1"/>
        <brk id="45" max="16383" man="1"/>
        <brk id="46" max="16383" man="1"/>
        <brk id="47" max="16383" man="1"/>
        <brk id="48" max="16383" man="1"/>
        <brk id="49" max="16383" man="1"/>
        <brk id="50" max="16383" man="1"/>
        <brk id="51" max="16383" man="1"/>
        <brk id="52" max="16383" man="1"/>
        <brk id="53" max="16383" man="1"/>
        <brk id="54" max="16383" man="1"/>
        <brk id="55" max="16383" man="1"/>
        <brk id="56" max="16383" man="1"/>
        <brk id="57" max="16383" man="1"/>
        <brk id="58" max="16383" man="1"/>
        <brk id="60" max="16383" man="1"/>
        <brk id="61" max="16383" man="1"/>
        <brk id="62" max="16383" man="1"/>
        <brk id="63" max="16383" man="1"/>
        <brk id="64" max="16383" man="1"/>
        <brk id="66" max="16383" man="1"/>
        <brk id="69" max="16383" man="1"/>
        <brk id="70" max="16383" man="1"/>
        <brk id="71" max="16383" man="1"/>
        <brk id="72" max="16383" man="1"/>
        <brk id="73" max="16383" man="1"/>
        <brk id="74" max="16383" man="1"/>
        <brk id="75" max="16383" man="1"/>
      </rowBreaks>
      <colBreaks count="2" manualBreakCount="2">
        <brk id="9" max="1048575" man="1"/>
        <brk id="19" max="1048575" man="1"/>
      </colBreaks>
      <pageMargins left="0" right="0" top="0" bottom="0" header="0.25" footer="0.25"/>
      <printOptions horizontalCentered="1" verticalCentered="1"/>
      <pageSetup scale="70" fitToWidth="2" fitToHeight="2" orientation="portrait" horizontalDpi="300" verticalDpi="300" r:id="rId6"/>
      <headerFooter alignWithMargins="0"/>
    </customSheetView>
    <customSheetView guid="{2DCD765F-7FFB-4119-8ABA-95F832C93250}" scale="85" colorId="22">
      <selection activeCell="A11" sqref="A11"/>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7"/>
      <headerFooter alignWithMargins="0"/>
    </customSheetView>
    <customSheetView guid="{9A54DEF0-DEC4-4137-89B1-509D03916E27}" scale="85" colorId="22" topLeftCell="C55">
      <selection activeCell="L112" sqref="L112"/>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8"/>
      <headerFooter alignWithMargins="0"/>
    </customSheetView>
    <customSheetView guid="{3F1C1F7F-1627-415A-A980-D9471073F5DE}" scale="85" colorId="22" topLeftCell="C55">
      <selection activeCell="L112" sqref="L112"/>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9"/>
      <headerFooter alignWithMargins="0"/>
    </customSheetView>
    <customSheetView guid="{139C5046-2F46-48F5-A0B9-76AEA7D78668}" scale="85" colorId="22" topLeftCell="C55">
      <selection activeCell="L112" sqref="L112"/>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0"/>
      <headerFooter alignWithMargins="0"/>
    </customSheetView>
    <customSheetView guid="{B81AA01E-C0DE-4A87-A251-E1F5DB0B073A}" scale="85" colorId="22" topLeftCell="C55">
      <selection activeCell="L112" sqref="L112"/>
      <rowBreaks count="1" manualBreakCount="1">
        <brk id="66" max="16383" man="1"/>
      </rowBreaks>
      <colBreaks count="1" manualBreakCount="1">
        <brk id="9" max="1048575" man="1"/>
      </colBreaks>
      <pageMargins left="0" right="0" top="0" bottom="0" header="0.25" footer="0.25"/>
      <printOptions horizontalCentered="1" verticalCentered="1"/>
      <pageSetup scale="70" fitToWidth="2" fitToHeight="2" orientation="portrait" horizontalDpi="300" verticalDpi="300" r:id="rId11"/>
      <headerFooter alignWithMargins="0"/>
    </customSheetView>
  </customSheetViews>
  <printOptions horizontalCentered="1" verticalCentered="1"/>
  <pageMargins left="0" right="0" top="0" bottom="0" header="0.25" footer="0.25"/>
  <pageSetup scale="70" fitToWidth="2" fitToHeight="2" orientation="portrait" horizontalDpi="300" verticalDpi="300" r:id="rId12"/>
  <headerFooter alignWithMargins="0"/>
  <rowBreaks count="1" manualBreakCount="1">
    <brk id="66" max="16383" man="1"/>
  </rowBreaks>
  <colBreaks count="1" manualBreakCount="1">
    <brk id="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colorId="22" zoomScale="85" zoomScaleNormal="85" workbookViewId="0">
      <selection activeCell="A65" sqref="A65"/>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1085" t="s">
        <v>2036</v>
      </c>
      <c r="B1" s="1086"/>
      <c r="C1" s="1195" t="s">
        <v>1529</v>
      </c>
      <c r="D1" s="1086"/>
      <c r="E1" s="1196" t="s">
        <v>2038</v>
      </c>
      <c r="F1" s="1197" t="s">
        <v>2039</v>
      </c>
    </row>
    <row r="2" spans="1:6">
      <c r="A2" s="72" t="str">
        <f>'Data Sheet'!$C$25</f>
        <v>Central Hudson Gas &amp; Electric</v>
      </c>
      <c r="B2" s="1083"/>
      <c r="C2" s="1146" t="s">
        <v>1297</v>
      </c>
      <c r="D2" s="1083"/>
      <c r="E2" s="1200" t="s">
        <v>2041</v>
      </c>
      <c r="F2" s="1210"/>
    </row>
    <row r="3" spans="1:6" ht="15" customHeight="1" thickBot="1">
      <c r="A3" s="1169"/>
      <c r="B3" s="1136"/>
      <c r="C3" s="1169" t="s">
        <v>1298</v>
      </c>
      <c r="D3" s="1136"/>
      <c r="E3" s="1202" t="str">
        <f>'Data Sheet'!$C$40</f>
        <v>4/15/2015</v>
      </c>
      <c r="F3" s="1176" t="str">
        <f>'Data Sheet'!$C$38</f>
        <v>12/31/14</v>
      </c>
    </row>
    <row r="4" spans="1:6" ht="15" customHeight="1" thickBot="1">
      <c r="A4" s="705" t="s">
        <v>3202</v>
      </c>
      <c r="B4" s="706"/>
      <c r="C4" s="1203"/>
      <c r="D4" s="1203"/>
      <c r="E4" s="1203"/>
      <c r="F4" s="1204"/>
    </row>
    <row r="5" spans="1:6">
      <c r="A5" s="1146"/>
      <c r="B5" s="1083"/>
      <c r="C5" s="1083"/>
      <c r="D5" s="1083"/>
      <c r="E5" s="1083"/>
      <c r="F5" s="1147"/>
    </row>
    <row r="6" spans="1:6">
      <c r="A6" s="1146" t="s">
        <v>3032</v>
      </c>
      <c r="B6" s="1083"/>
      <c r="C6" s="1083"/>
      <c r="D6" s="1083" t="s">
        <v>3203</v>
      </c>
      <c r="E6" s="1083"/>
      <c r="F6" s="1147"/>
    </row>
    <row r="7" spans="1:6">
      <c r="A7" s="1146" t="s">
        <v>3204</v>
      </c>
      <c r="B7" s="1083"/>
      <c r="C7" s="1083"/>
      <c r="D7" s="1083" t="s">
        <v>3205</v>
      </c>
      <c r="E7" s="1083"/>
      <c r="F7" s="1147"/>
    </row>
    <row r="8" spans="1:6">
      <c r="A8" s="1146" t="s">
        <v>3206</v>
      </c>
      <c r="B8" s="1083"/>
      <c r="C8" s="1083"/>
      <c r="D8" s="1083" t="s">
        <v>3207</v>
      </c>
      <c r="E8" s="1083"/>
      <c r="F8" s="1147"/>
    </row>
    <row r="9" spans="1:6">
      <c r="A9" s="1146" t="s">
        <v>3208</v>
      </c>
      <c r="B9" s="1083"/>
      <c r="C9" s="1083"/>
      <c r="D9" s="1083" t="s">
        <v>3209</v>
      </c>
      <c r="E9" s="1083"/>
      <c r="F9" s="1147"/>
    </row>
    <row r="10" spans="1:6">
      <c r="A10" s="1146" t="s">
        <v>3210</v>
      </c>
      <c r="B10" s="1083"/>
      <c r="C10" s="1083"/>
      <c r="D10" s="1083" t="s">
        <v>2854</v>
      </c>
      <c r="E10" s="1083"/>
      <c r="F10" s="1147"/>
    </row>
    <row r="11" spans="1:6">
      <c r="A11" s="1146" t="s">
        <v>2855</v>
      </c>
      <c r="B11" s="1083"/>
      <c r="C11" s="1083"/>
      <c r="D11" s="1083" t="s">
        <v>2856</v>
      </c>
      <c r="E11" s="1083"/>
      <c r="F11" s="1147"/>
    </row>
    <row r="12" spans="1:6">
      <c r="A12" s="1146" t="s">
        <v>2857</v>
      </c>
      <c r="B12" s="1083"/>
      <c r="C12" s="1083"/>
      <c r="D12" s="1083" t="s">
        <v>2858</v>
      </c>
      <c r="E12" s="1083"/>
      <c r="F12" s="1147"/>
    </row>
    <row r="13" spans="1:6">
      <c r="A13" s="1146" t="s">
        <v>2859</v>
      </c>
      <c r="B13" s="1083"/>
      <c r="C13" s="1083"/>
      <c r="D13" s="1083" t="s">
        <v>2860</v>
      </c>
      <c r="E13" s="1083"/>
      <c r="F13" s="1147"/>
    </row>
    <row r="14" spans="1:6">
      <c r="A14" s="1146" t="s">
        <v>2861</v>
      </c>
      <c r="B14" s="1083"/>
      <c r="C14" s="1083"/>
      <c r="D14" s="1083"/>
      <c r="E14" s="1083"/>
      <c r="F14" s="1147"/>
    </row>
    <row r="15" spans="1:6" ht="15.75" thickBot="1">
      <c r="A15" s="1146"/>
      <c r="B15" s="1083"/>
      <c r="C15" s="1083"/>
      <c r="D15" s="1083"/>
      <c r="E15" s="1083"/>
      <c r="F15" s="1147"/>
    </row>
    <row r="16" spans="1:6" ht="15.75" thickBot="1">
      <c r="A16" s="1263"/>
      <c r="B16" s="1230"/>
      <c r="C16" s="1207"/>
      <c r="D16" s="1207"/>
      <c r="E16" s="1205" t="s">
        <v>2862</v>
      </c>
      <c r="F16" s="1204"/>
    </row>
    <row r="17" spans="1:6">
      <c r="A17" s="1210" t="s">
        <v>1964</v>
      </c>
      <c r="B17" s="1084" t="s">
        <v>2019</v>
      </c>
      <c r="C17" s="1145"/>
      <c r="D17" s="1096" t="s">
        <v>2863</v>
      </c>
      <c r="E17" s="1096"/>
      <c r="F17" s="1096"/>
    </row>
    <row r="18" spans="1:6">
      <c r="A18" s="1210" t="s">
        <v>1967</v>
      </c>
      <c r="B18" s="713"/>
      <c r="C18" s="1147"/>
      <c r="D18" s="1096" t="s">
        <v>2864</v>
      </c>
      <c r="E18" s="1096" t="s">
        <v>2023</v>
      </c>
      <c r="F18" s="1096" t="s">
        <v>2865</v>
      </c>
    </row>
    <row r="19" spans="1:6" ht="15.75" thickBot="1">
      <c r="A19" s="1220"/>
      <c r="B19" s="1203" t="s">
        <v>3423</v>
      </c>
      <c r="C19" s="1214"/>
      <c r="D19" s="1213" t="s">
        <v>3424</v>
      </c>
      <c r="E19" s="1213" t="s">
        <v>3425</v>
      </c>
      <c r="F19" s="1213" t="s">
        <v>3426</v>
      </c>
    </row>
    <row r="20" spans="1:6">
      <c r="A20" s="1271">
        <v>1</v>
      </c>
      <c r="B20" s="1098" t="s">
        <v>2866</v>
      </c>
      <c r="C20" s="1161"/>
      <c r="D20" s="1277">
        <v>324590</v>
      </c>
      <c r="E20" s="1277">
        <v>104440</v>
      </c>
      <c r="F20" s="1277">
        <v>3347</v>
      </c>
    </row>
    <row r="21" spans="1:6">
      <c r="A21" s="1271">
        <v>2</v>
      </c>
      <c r="B21" s="1098" t="s">
        <v>2867</v>
      </c>
      <c r="C21" s="1161"/>
      <c r="D21" s="1277"/>
      <c r="E21" s="1277"/>
      <c r="F21" s="1277"/>
    </row>
    <row r="22" spans="1:6">
      <c r="A22" s="1265">
        <v>3</v>
      </c>
      <c r="B22" s="1098" t="s">
        <v>2868</v>
      </c>
      <c r="C22" s="1161"/>
      <c r="D22" s="1277">
        <v>12907</v>
      </c>
      <c r="E22" s="1277">
        <v>1232</v>
      </c>
      <c r="F22" s="1277">
        <v>52</v>
      </c>
    </row>
    <row r="23" spans="1:6">
      <c r="A23" s="1265">
        <v>4</v>
      </c>
      <c r="B23" s="1098" t="s">
        <v>2869</v>
      </c>
      <c r="C23" s="1161"/>
      <c r="D23" s="1277"/>
      <c r="E23" s="1277"/>
      <c r="F23" s="1277"/>
    </row>
    <row r="24" spans="1:6">
      <c r="A24" s="1201">
        <v>5</v>
      </c>
      <c r="B24" s="1083" t="s">
        <v>2870</v>
      </c>
      <c r="C24" s="1147"/>
      <c r="D24" s="1219"/>
      <c r="E24" s="1219"/>
      <c r="F24" s="1219"/>
    </row>
    <row r="25" spans="1:6">
      <c r="A25" s="1265"/>
      <c r="B25" s="1098" t="s">
        <v>2871</v>
      </c>
      <c r="C25" s="1161"/>
      <c r="D25" s="1277">
        <f>D22+D23</f>
        <v>12907</v>
      </c>
      <c r="E25" s="1277">
        <f>E22+E23</f>
        <v>1232</v>
      </c>
      <c r="F25" s="1277">
        <f>F22+F23</f>
        <v>52</v>
      </c>
    </row>
    <row r="26" spans="1:6">
      <c r="A26" s="1265">
        <v>6</v>
      </c>
      <c r="B26" s="1098" t="s">
        <v>2872</v>
      </c>
      <c r="C26" s="1161"/>
      <c r="D26" s="1277"/>
      <c r="E26" s="1277"/>
      <c r="F26" s="1277"/>
    </row>
    <row r="27" spans="1:6">
      <c r="A27" s="1265">
        <v>7</v>
      </c>
      <c r="B27" s="1098" t="s">
        <v>2873</v>
      </c>
      <c r="C27" s="1161"/>
      <c r="D27" s="1277">
        <v>12368</v>
      </c>
      <c r="E27" s="1277">
        <v>1765</v>
      </c>
      <c r="F27" s="1277">
        <v>59</v>
      </c>
    </row>
    <row r="28" spans="1:6">
      <c r="A28" s="1265">
        <v>8</v>
      </c>
      <c r="B28" s="1098" t="s">
        <v>2874</v>
      </c>
      <c r="C28" s="1161"/>
      <c r="D28" s="1277"/>
      <c r="E28" s="1277"/>
      <c r="F28" s="1277"/>
    </row>
    <row r="29" spans="1:6">
      <c r="A29" s="1201">
        <v>9</v>
      </c>
      <c r="B29" s="1083" t="s">
        <v>2875</v>
      </c>
      <c r="C29" s="1147"/>
      <c r="D29" s="1219"/>
      <c r="E29" s="1219"/>
      <c r="F29" s="1219"/>
    </row>
    <row r="30" spans="1:6">
      <c r="A30" s="1265"/>
      <c r="B30" s="1098" t="s">
        <v>2876</v>
      </c>
      <c r="C30" s="1161"/>
      <c r="D30" s="1277">
        <f>D27+D28</f>
        <v>12368</v>
      </c>
      <c r="E30" s="1277">
        <f>E27+E28</f>
        <v>1765</v>
      </c>
      <c r="F30" s="1277">
        <f>F27+F28</f>
        <v>59</v>
      </c>
    </row>
    <row r="31" spans="1:6">
      <c r="A31" s="1265">
        <v>10</v>
      </c>
      <c r="B31" s="1098" t="s">
        <v>2877</v>
      </c>
      <c r="C31" s="1161"/>
      <c r="D31" s="1277">
        <f>D20+D25-D30</f>
        <v>325129</v>
      </c>
      <c r="E31" s="1277">
        <f>E20+E25-E30</f>
        <v>103907</v>
      </c>
      <c r="F31" s="1277">
        <f>F20+F25-F30</f>
        <v>3340</v>
      </c>
    </row>
    <row r="32" spans="1:6">
      <c r="A32" s="1265">
        <v>11</v>
      </c>
      <c r="B32" s="1098" t="s">
        <v>2878</v>
      </c>
      <c r="C32" s="1161"/>
      <c r="D32" s="1277">
        <v>18998</v>
      </c>
      <c r="E32" s="1277">
        <v>4390</v>
      </c>
      <c r="F32" s="1277">
        <v>200</v>
      </c>
    </row>
    <row r="33" spans="1:6">
      <c r="A33" s="1265">
        <v>12</v>
      </c>
      <c r="B33" s="1098" t="s">
        <v>2879</v>
      </c>
      <c r="C33" s="1161"/>
      <c r="D33" s="1277">
        <v>10107</v>
      </c>
      <c r="E33" s="1277"/>
      <c r="F33" s="1277"/>
    </row>
    <row r="34" spans="1:6">
      <c r="A34" s="1265">
        <v>13</v>
      </c>
      <c r="B34" s="1098" t="s">
        <v>2880</v>
      </c>
      <c r="C34" s="1161"/>
      <c r="D34" s="1277"/>
      <c r="E34" s="1277"/>
      <c r="F34" s="1277"/>
    </row>
    <row r="35" spans="1:6">
      <c r="A35" s="1265">
        <v>14</v>
      </c>
      <c r="B35" s="1098" t="s">
        <v>2881</v>
      </c>
      <c r="C35" s="1161"/>
      <c r="D35" s="1277">
        <v>296024</v>
      </c>
      <c r="E35" s="1277">
        <v>99517</v>
      </c>
      <c r="F35" s="1277">
        <v>3140</v>
      </c>
    </row>
    <row r="36" spans="1:6">
      <c r="A36" s="1265">
        <v>15</v>
      </c>
      <c r="B36" s="1098" t="s">
        <v>2882</v>
      </c>
      <c r="C36" s="1161"/>
      <c r="D36" s="1277"/>
      <c r="E36" s="1277"/>
      <c r="F36" s="1277"/>
    </row>
    <row r="37" spans="1:6">
      <c r="A37" s="1201">
        <v>16</v>
      </c>
      <c r="B37" s="1083" t="s">
        <v>2883</v>
      </c>
      <c r="C37" s="1147"/>
      <c r="D37" s="1219"/>
      <c r="E37" s="1219"/>
      <c r="F37" s="1219"/>
    </row>
    <row r="38" spans="1:6" ht="15.75" thickBot="1">
      <c r="A38" s="1220"/>
      <c r="B38" s="1180" t="s">
        <v>2884</v>
      </c>
      <c r="C38" s="1170"/>
      <c r="D38" s="1300">
        <f>SUM(D32:D37)</f>
        <v>325129</v>
      </c>
      <c r="E38" s="1300">
        <f>SUM(E32:E37)</f>
        <v>103907</v>
      </c>
      <c r="F38" s="1300">
        <f>SUM(F32:F37)</f>
        <v>3340</v>
      </c>
    </row>
    <row r="39" spans="1:6">
      <c r="A39" s="1085"/>
      <c r="B39" s="1086"/>
      <c r="C39" s="1086"/>
      <c r="D39" s="1086"/>
      <c r="E39" s="1086"/>
      <c r="F39" s="1143"/>
    </row>
    <row r="40" spans="1:6">
      <c r="A40" s="1146"/>
      <c r="B40" s="1083"/>
      <c r="C40" s="1083"/>
      <c r="D40" s="1083"/>
      <c r="E40" s="1083"/>
      <c r="F40" s="1147"/>
    </row>
    <row r="41" spans="1:6">
      <c r="A41" s="1146"/>
      <c r="B41" s="1083"/>
      <c r="C41" s="1083"/>
      <c r="D41" s="1083"/>
      <c r="E41" s="1083"/>
      <c r="F41" s="1147"/>
    </row>
    <row r="42" spans="1:6">
      <c r="A42" s="1146"/>
      <c r="B42" s="1083"/>
      <c r="C42" s="1083"/>
      <c r="D42" s="1083"/>
      <c r="E42" s="1083"/>
      <c r="F42" s="1147"/>
    </row>
    <row r="43" spans="1:6">
      <c r="A43" s="1146"/>
      <c r="B43" s="1083"/>
      <c r="C43" s="1083"/>
      <c r="D43" s="1083"/>
      <c r="E43" s="1083"/>
      <c r="F43" s="1147"/>
    </row>
    <row r="44" spans="1:6">
      <c r="A44" s="1146"/>
      <c r="B44" s="1083"/>
      <c r="C44" s="1083"/>
      <c r="D44" s="1083"/>
      <c r="E44" s="1083"/>
      <c r="F44" s="1147"/>
    </row>
    <row r="45" spans="1:6">
      <c r="A45" s="1146"/>
      <c r="B45" s="1083"/>
      <c r="C45" s="1083"/>
      <c r="D45" s="1083"/>
      <c r="E45" s="1083"/>
      <c r="F45" s="1147"/>
    </row>
    <row r="46" spans="1:6">
      <c r="A46" s="1146"/>
      <c r="B46" s="1083"/>
      <c r="C46" s="1083"/>
      <c r="D46" s="1083"/>
      <c r="E46" s="1083"/>
      <c r="F46" s="1147"/>
    </row>
    <row r="47" spans="1:6">
      <c r="A47" s="1146"/>
      <c r="B47" s="1083"/>
      <c r="C47" s="1083"/>
      <c r="D47" s="1083"/>
      <c r="E47" s="1083"/>
      <c r="F47" s="1147"/>
    </row>
    <row r="48" spans="1:6">
      <c r="A48" s="1146"/>
      <c r="B48" s="1083"/>
      <c r="C48" s="1083"/>
      <c r="D48" s="1083"/>
      <c r="E48" s="1083"/>
      <c r="F48" s="1147"/>
    </row>
    <row r="49" spans="1:6">
      <c r="A49" s="1146"/>
      <c r="B49" s="1083"/>
      <c r="C49" s="1083"/>
      <c r="D49" s="1083"/>
      <c r="E49" s="1083"/>
      <c r="F49" s="1147"/>
    </row>
    <row r="50" spans="1:6">
      <c r="A50" s="1146"/>
      <c r="B50" s="1083"/>
      <c r="C50" s="1083"/>
      <c r="D50" s="1083"/>
      <c r="E50" s="1083"/>
      <c r="F50" s="1147"/>
    </row>
    <row r="51" spans="1:6">
      <c r="A51" s="1146"/>
      <c r="B51" s="1083"/>
      <c r="C51" s="1083"/>
      <c r="D51" s="1083"/>
      <c r="E51" s="1083"/>
      <c r="F51" s="1147"/>
    </row>
    <row r="52" spans="1:6">
      <c r="A52" s="1146"/>
      <c r="B52" s="1083"/>
      <c r="C52" s="1083"/>
      <c r="D52" s="1083"/>
      <c r="E52" s="1083"/>
      <c r="F52" s="1147"/>
    </row>
    <row r="53" spans="1:6">
      <c r="A53" s="1146"/>
      <c r="B53" s="1083"/>
      <c r="C53" s="1083"/>
      <c r="D53" s="1083"/>
      <c r="E53" s="1083"/>
      <c r="F53" s="1147"/>
    </row>
    <row r="54" spans="1:6">
      <c r="A54" s="1146"/>
      <c r="B54" s="1083"/>
      <c r="C54" s="1083"/>
      <c r="D54" s="1083"/>
      <c r="E54" s="1083"/>
      <c r="F54" s="1147"/>
    </row>
    <row r="55" spans="1:6">
      <c r="A55" s="1146"/>
      <c r="B55" s="1083"/>
      <c r="C55" s="1083"/>
      <c r="D55" s="1083"/>
      <c r="E55" s="1083"/>
      <c r="F55" s="1147"/>
    </row>
    <row r="56" spans="1:6">
      <c r="A56" s="1146"/>
      <c r="B56" s="1083"/>
      <c r="C56" s="1083"/>
      <c r="D56" s="1083"/>
      <c r="E56" s="1083"/>
      <c r="F56" s="1147"/>
    </row>
    <row r="57" spans="1:6">
      <c r="A57" s="1146"/>
      <c r="B57" s="1083"/>
      <c r="C57" s="1083"/>
      <c r="D57" s="1083"/>
      <c r="E57" s="1083"/>
      <c r="F57" s="1147"/>
    </row>
    <row r="58" spans="1:6">
      <c r="A58" s="1146"/>
      <c r="B58" s="1083"/>
      <c r="C58" s="1083"/>
      <c r="D58" s="1083"/>
      <c r="E58" s="1083"/>
      <c r="F58" s="1147"/>
    </row>
    <row r="59" spans="1:6">
      <c r="A59" s="1146"/>
      <c r="B59" s="1083"/>
      <c r="C59" s="1083"/>
      <c r="D59" s="1083"/>
      <c r="E59" s="1083"/>
      <c r="F59" s="1147"/>
    </row>
    <row r="60" spans="1:6">
      <c r="A60" s="1146"/>
      <c r="B60" s="1083"/>
      <c r="C60" s="1083"/>
      <c r="D60" s="1083"/>
      <c r="E60" s="1083"/>
      <c r="F60" s="1147"/>
    </row>
    <row r="61" spans="1:6">
      <c r="A61" s="1146"/>
      <c r="B61" s="1083"/>
      <c r="C61" s="1083"/>
      <c r="D61" s="1083"/>
      <c r="E61" s="1083"/>
      <c r="F61" s="1147"/>
    </row>
    <row r="62" spans="1:6">
      <c r="A62" s="1146"/>
      <c r="B62" s="1083"/>
      <c r="C62" s="1083"/>
      <c r="D62" s="1083"/>
      <c r="E62" s="1083"/>
      <c r="F62" s="1147"/>
    </row>
    <row r="63" spans="1:6" ht="15.75" thickBot="1">
      <c r="A63" s="1169"/>
      <c r="B63" s="1136"/>
      <c r="C63" s="1136"/>
      <c r="D63" s="1136"/>
      <c r="E63" s="1136"/>
      <c r="F63" s="1170"/>
    </row>
    <row r="64" spans="1:6">
      <c r="A64" s="1312"/>
      <c r="B64" s="1312"/>
      <c r="C64" s="1312"/>
      <c r="D64" s="1312"/>
      <c r="E64" s="1312"/>
      <c r="F64" s="1312"/>
    </row>
    <row r="65" spans="1:6" ht="15.75">
      <c r="A65" s="115" t="s">
        <v>669</v>
      </c>
      <c r="B65" s="1083"/>
      <c r="C65" s="1083"/>
      <c r="D65" s="1083"/>
      <c r="E65" s="1083"/>
      <c r="F65" s="1083"/>
    </row>
    <row r="66" spans="1:6">
      <c r="A66" s="1084" t="s">
        <v>2885</v>
      </c>
      <c r="B66" s="1084"/>
      <c r="C66" s="1084"/>
      <c r="D66" s="1084"/>
      <c r="E66" s="1084"/>
      <c r="F66" s="1084"/>
    </row>
  </sheetData>
  <customSheetViews>
    <customSheetView guid="{98C50475-4C04-4614-833E-ABC6EEFF4E8E}" scale="85" colorId="22" showPageBreaks="1" fitToPage="1">
      <selection activeCell="A65" sqref="A65"/>
      <pageMargins left="0.5" right="0.5" top="0" bottom="0" header="0.25" footer="0.25"/>
      <printOptions horizontalCentered="1" verticalCentered="1"/>
      <pageSetup scale="73" orientation="portrait" horizontalDpi="300" verticalDpi="300" r:id="rId1"/>
      <headerFooter alignWithMargins="0"/>
    </customSheetView>
    <customSheetView guid="{C6EFCE4C-D5CB-4C1D-A286-0DC52BE770F9}" scale="85" colorId="22" fitToPage="1">
      <selection activeCell="F36" sqref="F36"/>
      <pageMargins left="0.5" right="0.5" top="0" bottom="0" header="0.25" footer="0.25"/>
      <printOptions horizontalCentered="1" verticalCentered="1"/>
      <pageSetup scale="73" orientation="portrait" horizontalDpi="300" verticalDpi="300" r:id="rId2"/>
      <headerFooter alignWithMargins="0"/>
    </customSheetView>
    <customSheetView guid="{4BC658A1-0B43-4474-B09F-01138A2D4649}" scale="85" colorId="22" fitToPage="1">
      <selection activeCell="F36" sqref="F36"/>
      <pageMargins left="0.5" right="0.5" top="0" bottom="0" header="0.25" footer="0.25"/>
      <printOptions horizontalCentered="1" verticalCentered="1"/>
      <pageSetup scale="73" orientation="portrait" horizontalDpi="300" verticalDpi="300" r:id="rId3"/>
      <headerFooter alignWithMargins="0"/>
    </customSheetView>
    <customSheetView guid="{615B5AE4-EF39-45E8-9166-92037A1A48C3}" scale="85" colorId="22" fitToPage="1">
      <pageMargins left="0.5" right="0.5" top="0" bottom="0" header="0.25" footer="0.25"/>
      <printOptions horizontalCentered="1" verticalCentered="1"/>
      <pageSetup scale="73" orientation="portrait" horizontalDpi="300" verticalDpi="300" r:id="rId4"/>
      <headerFooter alignWithMargins="0"/>
    </customSheetView>
    <customSheetView guid="{5615FF12-3AD0-401B-9520-85684B49B8C2}" scale="85" colorId="22" fitToPage="1">
      <pageMargins left="0.5" right="0.5" top="0" bottom="0" header="0.25" footer="0.25"/>
      <printOptions horizontalCentered="1" verticalCentered="1"/>
      <pageSetup scale="73" orientation="portrait" horizontalDpi="300" verticalDpi="300" r:id="rId5"/>
      <headerFooter alignWithMargins="0"/>
    </customSheetView>
    <customSheetView guid="{770BB473-BE5C-4268-9ADA-B2B104B49C99}" scale="85" colorId="22" showPageBreaks="1" fitToPage="1">
      <pageMargins left="0.5" right="0.5" top="0" bottom="0" header="0.25" footer="0.25"/>
      <printOptions horizontalCentered="1" verticalCentered="1"/>
      <pageSetup scale="10" orientation="portrait" horizontalDpi="300" verticalDpi="300" r:id="rId6"/>
      <headerFooter alignWithMargins="0"/>
    </customSheetView>
    <customSheetView guid="{2DCD765F-7FFB-4119-8ABA-95F832C93250}" scale="85" colorId="22" fitToPage="1">
      <selection activeCell="F36" sqref="F36"/>
      <pageMargins left="0.5" right="0.5" top="0" bottom="0" header="0.25" footer="0.25"/>
      <printOptions horizontalCentered="1" verticalCentered="1"/>
      <pageSetup scale="73" orientation="portrait" horizontalDpi="300" verticalDpi="300" r:id="rId7"/>
      <headerFooter alignWithMargins="0"/>
    </customSheetView>
    <customSheetView guid="{9A54DEF0-DEC4-4137-89B1-509D03916E27}" scale="85" colorId="22" fitToPage="1" topLeftCell="A13">
      <selection activeCell="F36" sqref="F36"/>
      <pageMargins left="0.5" right="0.5" top="0" bottom="0" header="0.25" footer="0.25"/>
      <printOptions horizontalCentered="1" verticalCentered="1"/>
      <pageSetup scale="73" orientation="portrait" horizontalDpi="300" verticalDpi="300" r:id="rId8"/>
      <headerFooter alignWithMargins="0"/>
    </customSheetView>
    <customSheetView guid="{3F1C1F7F-1627-415A-A980-D9471073F5DE}" scale="85" colorId="22" fitToPage="1" topLeftCell="A13">
      <selection activeCell="F36" sqref="F36"/>
      <pageMargins left="0.5" right="0.5" top="0" bottom="0" header="0.25" footer="0.25"/>
      <printOptions horizontalCentered="1" verticalCentered="1"/>
      <pageSetup scale="73" orientation="portrait" horizontalDpi="300" verticalDpi="300" r:id="rId9"/>
      <headerFooter alignWithMargins="0"/>
    </customSheetView>
    <customSheetView guid="{139C5046-2F46-48F5-A0B9-76AEA7D78668}" scale="85" colorId="22" fitToPage="1" topLeftCell="A13">
      <selection activeCell="F36" sqref="F36"/>
      <pageMargins left="0.5" right="0.5" top="0" bottom="0" header="0.25" footer="0.25"/>
      <printOptions horizontalCentered="1" verticalCentered="1"/>
      <pageSetup scale="73" orientation="portrait" horizontalDpi="300" verticalDpi="300" r:id="rId10"/>
      <headerFooter alignWithMargins="0"/>
    </customSheetView>
    <customSheetView guid="{B81AA01E-C0DE-4A87-A251-E1F5DB0B073A}" scale="85" colorId="22" fitToPage="1" topLeftCell="A13">
      <selection activeCell="F36" sqref="F36"/>
      <pageMargins left="0.5" right="0.5" top="0" bottom="0" header="0.25" footer="0.25"/>
      <printOptions horizontalCentered="1" verticalCentered="1"/>
      <pageSetup scale="73" orientation="portrait" horizontalDpi="300" verticalDpi="300" r:id="rId11"/>
      <headerFooter alignWithMargins="0"/>
    </customSheetView>
  </customSheetViews>
  <printOptions horizontalCentered="1" verticalCentered="1"/>
  <pageMargins left="0.5" right="0.5" top="0" bottom="0" header="0.25" footer="0.25"/>
  <pageSetup scale="73" orientation="portrait" horizontalDpi="300" verticalDpi="300" r:id="rId1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67"/>
  <sheetViews>
    <sheetView defaultGridColor="0" colorId="22" zoomScale="85" workbookViewId="0">
      <selection activeCell="F61" sqref="F61"/>
    </sheetView>
  </sheetViews>
  <sheetFormatPr defaultColWidth="9.6640625" defaultRowHeight="15"/>
  <cols>
    <col min="1" max="1" width="4.6640625" customWidth="1"/>
    <col min="2" max="2" width="30.33203125" customWidth="1"/>
    <col min="3" max="5" width="12.6640625" customWidth="1"/>
    <col min="6" max="7" width="15.6640625" customWidth="1"/>
  </cols>
  <sheetData>
    <row r="1" spans="1:7">
      <c r="A1" s="1085" t="s">
        <v>2036</v>
      </c>
      <c r="B1" s="1086"/>
      <c r="C1" s="1198"/>
      <c r="D1" s="1195" t="s">
        <v>1529</v>
      </c>
      <c r="E1" s="1086"/>
      <c r="F1" s="1196" t="s">
        <v>2038</v>
      </c>
      <c r="G1" s="1197" t="s">
        <v>2039</v>
      </c>
    </row>
    <row r="2" spans="1:7">
      <c r="A2" s="72" t="str">
        <f>'Data Sheet'!$C$25</f>
        <v>Central Hudson Gas &amp; Electric</v>
      </c>
      <c r="B2" s="1083"/>
      <c r="C2" s="1083"/>
      <c r="D2" s="1146" t="s">
        <v>1297</v>
      </c>
      <c r="E2" s="1083"/>
      <c r="F2" s="1200" t="s">
        <v>2041</v>
      </c>
      <c r="G2" s="1201"/>
    </row>
    <row r="3" spans="1:7" ht="15" customHeight="1" thickBot="1">
      <c r="A3" s="1169"/>
      <c r="B3" s="1136"/>
      <c r="C3" s="1136"/>
      <c r="D3" s="1169" t="s">
        <v>1298</v>
      </c>
      <c r="E3" s="1136"/>
      <c r="F3" s="1202" t="str">
        <f>'Data Sheet'!$C$40</f>
        <v>4/15/2015</v>
      </c>
      <c r="G3" s="1176" t="str">
        <f>'Data Sheet'!$C$38</f>
        <v>12/31/14</v>
      </c>
    </row>
    <row r="4" spans="1:7" ht="15" customHeight="1" thickBot="1">
      <c r="A4" s="705" t="s">
        <v>2886</v>
      </c>
      <c r="B4" s="706"/>
      <c r="C4" s="1203"/>
      <c r="D4" s="1203"/>
      <c r="E4" s="1203"/>
      <c r="F4" s="1203"/>
      <c r="G4" s="1204"/>
    </row>
    <row r="5" spans="1:7">
      <c r="A5" s="1146"/>
      <c r="B5" s="1083"/>
      <c r="C5" s="1083"/>
      <c r="D5" s="1083"/>
      <c r="E5" s="1083"/>
      <c r="F5" s="1083"/>
      <c r="G5" s="1147"/>
    </row>
    <row r="6" spans="1:7">
      <c r="A6" s="1331" t="s">
        <v>2897</v>
      </c>
      <c r="B6" s="1313"/>
      <c r="C6" s="1313"/>
      <c r="D6" s="1083"/>
      <c r="E6" s="1083" t="s">
        <v>2898</v>
      </c>
      <c r="F6" s="1083"/>
      <c r="G6" s="1147"/>
    </row>
    <row r="7" spans="1:7">
      <c r="A7" s="1331" t="s">
        <v>2899</v>
      </c>
      <c r="B7" s="1313"/>
      <c r="C7" s="1313"/>
      <c r="D7" s="1083"/>
      <c r="E7" s="1083" t="s">
        <v>2900</v>
      </c>
      <c r="F7" s="1083"/>
      <c r="G7" s="1147"/>
    </row>
    <row r="8" spans="1:7">
      <c r="A8" s="1331" t="s">
        <v>2901</v>
      </c>
      <c r="B8" s="1313"/>
      <c r="C8" s="1313"/>
      <c r="D8" s="1083"/>
      <c r="E8" s="1083" t="s">
        <v>2902</v>
      </c>
      <c r="F8" s="1083"/>
      <c r="G8" s="1147"/>
    </row>
    <row r="9" spans="1:7">
      <c r="A9" s="1331" t="s">
        <v>2903</v>
      </c>
      <c r="B9" s="1313"/>
      <c r="C9" s="1313"/>
      <c r="D9" s="1083"/>
      <c r="E9" s="1083" t="s">
        <v>2904</v>
      </c>
      <c r="F9" s="1083"/>
      <c r="G9" s="1147"/>
    </row>
    <row r="10" spans="1:7">
      <c r="A10" s="1331" t="s">
        <v>2905</v>
      </c>
      <c r="B10" s="1313"/>
      <c r="C10" s="1313"/>
      <c r="D10" s="1083"/>
      <c r="E10" s="1083" t="s">
        <v>2906</v>
      </c>
      <c r="F10" s="1083"/>
      <c r="G10" s="1147"/>
    </row>
    <row r="11" spans="1:7">
      <c r="A11" s="1331" t="s">
        <v>2907</v>
      </c>
      <c r="B11" s="1313"/>
      <c r="C11" s="1313"/>
      <c r="D11" s="1083"/>
      <c r="E11" s="1083" t="s">
        <v>2908</v>
      </c>
      <c r="F11" s="1083"/>
      <c r="G11" s="1147"/>
    </row>
    <row r="12" spans="1:7">
      <c r="A12" s="1331" t="s">
        <v>2909</v>
      </c>
      <c r="B12" s="1313"/>
      <c r="C12" s="1313"/>
      <c r="D12" s="1083"/>
      <c r="E12" s="1083" t="s">
        <v>2910</v>
      </c>
      <c r="F12" s="1083"/>
      <c r="G12" s="1147"/>
    </row>
    <row r="13" spans="1:7">
      <c r="A13" s="1331" t="s">
        <v>2911</v>
      </c>
      <c r="B13" s="1313"/>
      <c r="C13" s="1313"/>
      <c r="D13" s="1083"/>
      <c r="E13" s="1083" t="s">
        <v>163</v>
      </c>
      <c r="F13" s="1083"/>
      <c r="G13" s="1147"/>
    </row>
    <row r="14" spans="1:7">
      <c r="A14" s="1144" t="s">
        <v>164</v>
      </c>
      <c r="B14" s="1084"/>
      <c r="C14" s="1084"/>
      <c r="D14" s="1083"/>
      <c r="E14" s="1083" t="s">
        <v>165</v>
      </c>
      <c r="F14" s="1083"/>
      <c r="G14" s="1147"/>
    </row>
    <row r="15" spans="1:7">
      <c r="A15" s="1144" t="s">
        <v>166</v>
      </c>
      <c r="B15" s="1084"/>
      <c r="C15" s="1084"/>
      <c r="D15" s="1083"/>
      <c r="E15" s="1083" t="s">
        <v>167</v>
      </c>
      <c r="F15" s="1083"/>
      <c r="G15" s="1147"/>
    </row>
    <row r="16" spans="1:7">
      <c r="A16" s="1146" t="s">
        <v>168</v>
      </c>
      <c r="B16" s="1083"/>
      <c r="C16" s="1083"/>
      <c r="D16" s="1083"/>
      <c r="E16" s="1083" t="s">
        <v>169</v>
      </c>
      <c r="F16" s="1083"/>
      <c r="G16" s="1147"/>
    </row>
    <row r="17" spans="1:7">
      <c r="A17" s="1146" t="s">
        <v>170</v>
      </c>
      <c r="B17" s="1083"/>
      <c r="C17" s="1083"/>
      <c r="D17" s="1083"/>
      <c r="E17" s="1083" t="s">
        <v>171</v>
      </c>
      <c r="F17" s="1083"/>
      <c r="G17" s="1147"/>
    </row>
    <row r="18" spans="1:7">
      <c r="A18" s="1146" t="s">
        <v>3053</v>
      </c>
      <c r="B18" s="1083"/>
      <c r="C18" s="1083"/>
      <c r="D18" s="1083"/>
      <c r="E18" s="1083" t="s">
        <v>3054</v>
      </c>
      <c r="F18" s="1083"/>
      <c r="G18" s="1147"/>
    </row>
    <row r="19" spans="1:7">
      <c r="A19" s="1146" t="s">
        <v>3055</v>
      </c>
      <c r="B19" s="1083"/>
      <c r="C19" s="1083"/>
      <c r="D19" s="1083"/>
      <c r="E19" s="1083" t="s">
        <v>3056</v>
      </c>
      <c r="F19" s="1083"/>
      <c r="G19" s="1147"/>
    </row>
    <row r="20" spans="1:7">
      <c r="A20" s="1146" t="s">
        <v>3057</v>
      </c>
      <c r="B20" s="1083"/>
      <c r="C20" s="1083"/>
      <c r="D20" s="1083"/>
      <c r="E20" s="1083" t="s">
        <v>3058</v>
      </c>
      <c r="F20" s="1083"/>
      <c r="G20" s="1147"/>
    </row>
    <row r="21" spans="1:7">
      <c r="A21" s="1146" t="s">
        <v>3059</v>
      </c>
      <c r="B21" s="1083"/>
      <c r="C21" s="1083"/>
      <c r="D21" s="1083"/>
      <c r="E21" s="1083" t="s">
        <v>3060</v>
      </c>
      <c r="F21" s="1083"/>
      <c r="G21" s="1147"/>
    </row>
    <row r="22" spans="1:7">
      <c r="A22" s="1146" t="s">
        <v>3061</v>
      </c>
      <c r="B22" s="1083"/>
      <c r="C22" s="1083"/>
      <c r="D22" s="1083"/>
      <c r="E22" s="1083" t="s">
        <v>2904</v>
      </c>
      <c r="F22" s="1083"/>
      <c r="G22" s="1147"/>
    </row>
    <row r="23" spans="1:7">
      <c r="A23" s="1146" t="s">
        <v>3062</v>
      </c>
      <c r="B23" s="1083"/>
      <c r="C23" s="1083"/>
      <c r="D23" s="1083"/>
      <c r="E23" s="1083" t="s">
        <v>3063</v>
      </c>
      <c r="F23" s="1083"/>
      <c r="G23" s="1147"/>
    </row>
    <row r="24" spans="1:7">
      <c r="A24" s="1146" t="s">
        <v>3064</v>
      </c>
      <c r="B24" s="1083"/>
      <c r="C24" s="1083"/>
      <c r="D24" s="1083"/>
      <c r="E24" s="1083" t="s">
        <v>3065</v>
      </c>
      <c r="F24" s="1083"/>
      <c r="G24" s="1147"/>
    </row>
    <row r="25" spans="1:7">
      <c r="A25" s="1146" t="s">
        <v>3066</v>
      </c>
      <c r="B25" s="1083"/>
      <c r="C25" s="1083"/>
      <c r="D25" s="1083"/>
      <c r="E25" s="1083" t="s">
        <v>3067</v>
      </c>
      <c r="F25" s="1083"/>
      <c r="G25" s="1147"/>
    </row>
    <row r="26" spans="1:7">
      <c r="A26" s="1146" t="s">
        <v>3068</v>
      </c>
      <c r="B26" s="1083"/>
      <c r="C26" s="1083"/>
      <c r="D26" s="1083"/>
      <c r="E26" s="1083" t="s">
        <v>3069</v>
      </c>
      <c r="F26" s="1083"/>
      <c r="G26" s="1147"/>
    </row>
    <row r="27" spans="1:7">
      <c r="A27" s="1146" t="s">
        <v>3070</v>
      </c>
      <c r="B27" s="1083"/>
      <c r="C27" s="1083"/>
      <c r="D27" s="1083"/>
      <c r="E27" s="1083" t="s">
        <v>192</v>
      </c>
      <c r="F27" s="1083"/>
      <c r="G27" s="1147"/>
    </row>
    <row r="28" spans="1:7">
      <c r="A28" s="1146" t="s">
        <v>193</v>
      </c>
      <c r="B28" s="1083"/>
      <c r="C28" s="1083"/>
      <c r="D28" s="1083"/>
      <c r="E28" s="1083" t="s">
        <v>194</v>
      </c>
      <c r="F28" s="1083"/>
      <c r="G28" s="1147"/>
    </row>
    <row r="29" spans="1:7">
      <c r="A29" s="1146" t="s">
        <v>195</v>
      </c>
      <c r="B29" s="1083"/>
      <c r="C29" s="1083"/>
      <c r="D29" s="1083"/>
      <c r="E29" s="1083" t="s">
        <v>196</v>
      </c>
      <c r="F29" s="1083"/>
      <c r="G29" s="1147"/>
    </row>
    <row r="30" spans="1:7">
      <c r="A30" s="1146" t="s">
        <v>197</v>
      </c>
      <c r="B30" s="1083"/>
      <c r="C30" s="1083"/>
      <c r="D30" s="1083"/>
      <c r="E30" s="1083" t="s">
        <v>198</v>
      </c>
      <c r="F30" s="1083"/>
      <c r="G30" s="1147"/>
    </row>
    <row r="31" spans="1:7">
      <c r="A31" s="1146" t="s">
        <v>199</v>
      </c>
      <c r="B31" s="1083"/>
      <c r="C31" s="1083"/>
      <c r="D31" s="1083"/>
      <c r="E31" s="1083" t="s">
        <v>200</v>
      </c>
      <c r="F31" s="1083"/>
      <c r="G31" s="1147"/>
    </row>
    <row r="32" spans="1:7">
      <c r="A32" s="1146" t="s">
        <v>302</v>
      </c>
      <c r="B32" s="1083"/>
      <c r="C32" s="1083"/>
      <c r="D32" s="1083"/>
      <c r="E32" s="1083" t="s">
        <v>303</v>
      </c>
      <c r="F32" s="1083"/>
      <c r="G32" s="1147"/>
    </row>
    <row r="33" spans="1:7">
      <c r="A33" s="1146" t="s">
        <v>304</v>
      </c>
      <c r="B33" s="1083"/>
      <c r="C33" s="1083"/>
      <c r="D33" s="1083"/>
      <c r="E33" s="1083" t="s">
        <v>305</v>
      </c>
      <c r="F33" s="1083"/>
      <c r="G33" s="1147"/>
    </row>
    <row r="34" spans="1:7">
      <c r="A34" s="1146" t="s">
        <v>306</v>
      </c>
      <c r="B34" s="1083"/>
      <c r="C34" s="1083"/>
      <c r="D34" s="1083"/>
      <c r="E34" s="1083" t="s">
        <v>194</v>
      </c>
      <c r="F34" s="1083"/>
      <c r="G34" s="1147"/>
    </row>
    <row r="35" spans="1:7">
      <c r="A35" s="1146" t="s">
        <v>307</v>
      </c>
      <c r="B35" s="1083"/>
      <c r="C35" s="1083"/>
      <c r="D35" s="1083"/>
      <c r="E35" s="1083" t="s">
        <v>308</v>
      </c>
      <c r="F35" s="1083"/>
      <c r="G35" s="1147"/>
    </row>
    <row r="36" spans="1:7">
      <c r="A36" s="1146" t="s">
        <v>309</v>
      </c>
      <c r="B36" s="1083"/>
      <c r="C36" s="1083"/>
      <c r="D36" s="1083"/>
      <c r="E36" s="1083" t="s">
        <v>310</v>
      </c>
      <c r="F36" s="1083"/>
      <c r="G36" s="1147"/>
    </row>
    <row r="37" spans="1:7">
      <c r="A37" s="1146" t="s">
        <v>311</v>
      </c>
      <c r="B37" s="1083"/>
      <c r="C37" s="1083"/>
      <c r="D37" s="1083"/>
      <c r="E37" s="1083" t="s">
        <v>312</v>
      </c>
      <c r="F37" s="1083"/>
      <c r="G37" s="1147"/>
    </row>
    <row r="38" spans="1:7">
      <c r="A38" s="1146" t="s">
        <v>313</v>
      </c>
      <c r="B38" s="1083"/>
      <c r="C38" s="1083"/>
      <c r="D38" s="1083"/>
      <c r="E38" s="1083" t="s">
        <v>314</v>
      </c>
      <c r="F38" s="1083"/>
      <c r="G38" s="1147"/>
    </row>
    <row r="39" spans="1:7">
      <c r="A39" s="1146" t="s">
        <v>315</v>
      </c>
      <c r="B39" s="1083"/>
      <c r="C39" s="1083"/>
      <c r="D39" s="1083"/>
      <c r="E39" s="1083" t="s">
        <v>316</v>
      </c>
      <c r="F39" s="1083"/>
      <c r="G39" s="1147"/>
    </row>
    <row r="40" spans="1:7">
      <c r="A40" s="1146" t="s">
        <v>172</v>
      </c>
      <c r="B40" s="1083"/>
      <c r="C40" s="1083"/>
      <c r="D40" s="1083"/>
      <c r="E40" s="1083" t="s">
        <v>173</v>
      </c>
      <c r="F40" s="1083"/>
      <c r="G40" s="1147"/>
    </row>
    <row r="41" spans="1:7">
      <c r="A41" s="1146" t="s">
        <v>174</v>
      </c>
      <c r="B41" s="1083"/>
      <c r="C41" s="1083"/>
      <c r="D41" s="1083"/>
      <c r="E41" s="1083" t="s">
        <v>175</v>
      </c>
      <c r="F41" s="1083"/>
      <c r="G41" s="1147"/>
    </row>
    <row r="42" spans="1:7">
      <c r="A42" s="1146" t="s">
        <v>176</v>
      </c>
      <c r="B42" s="1083"/>
      <c r="C42" s="1083"/>
      <c r="D42" s="1083"/>
      <c r="E42" s="1083" t="s">
        <v>177</v>
      </c>
      <c r="F42" s="1083"/>
      <c r="G42" s="1147"/>
    </row>
    <row r="43" spans="1:7">
      <c r="A43" s="1146" t="s">
        <v>178</v>
      </c>
      <c r="B43" s="1083"/>
      <c r="C43" s="1083"/>
      <c r="D43" s="1083"/>
      <c r="E43" s="1083" t="s">
        <v>2904</v>
      </c>
      <c r="F43" s="1083"/>
      <c r="G43" s="1147"/>
    </row>
    <row r="44" spans="1:7">
      <c r="A44" s="1146" t="s">
        <v>179</v>
      </c>
      <c r="B44" s="1083"/>
      <c r="C44" s="1083"/>
      <c r="D44" s="1083"/>
      <c r="E44" s="1083" t="s">
        <v>180</v>
      </c>
      <c r="F44" s="1083"/>
      <c r="G44" s="1147"/>
    </row>
    <row r="45" spans="1:7">
      <c r="A45" s="1146" t="s">
        <v>181</v>
      </c>
      <c r="B45" s="1083"/>
      <c r="C45" s="1083"/>
      <c r="D45" s="1083"/>
      <c r="E45" s="1083" t="s">
        <v>182</v>
      </c>
      <c r="F45" s="1083"/>
      <c r="G45" s="1147"/>
    </row>
    <row r="46" spans="1:7">
      <c r="A46" s="1146" t="s">
        <v>183</v>
      </c>
      <c r="B46" s="1083"/>
      <c r="C46" s="1083"/>
      <c r="D46" s="1083"/>
      <c r="E46" s="1083" t="s">
        <v>298</v>
      </c>
      <c r="F46" s="1083"/>
      <c r="G46" s="1147"/>
    </row>
    <row r="47" spans="1:7">
      <c r="A47" s="1146" t="s">
        <v>299</v>
      </c>
      <c r="B47" s="1083"/>
      <c r="C47" s="1083"/>
      <c r="D47" s="1083"/>
      <c r="E47" s="1083" t="s">
        <v>300</v>
      </c>
      <c r="F47" s="1083"/>
      <c r="G47" s="1147"/>
    </row>
    <row r="48" spans="1:7">
      <c r="A48" s="1146" t="s">
        <v>301</v>
      </c>
      <c r="B48" s="1083"/>
      <c r="C48" s="1083"/>
      <c r="D48" s="1083"/>
      <c r="E48" s="1083" t="s">
        <v>1549</v>
      </c>
      <c r="F48" s="1083"/>
      <c r="G48" s="1147"/>
    </row>
    <row r="49" spans="1:7">
      <c r="A49" s="1146"/>
      <c r="B49" s="1083"/>
      <c r="C49" s="1083"/>
      <c r="D49" s="1083"/>
      <c r="E49" s="1083" t="s">
        <v>1550</v>
      </c>
      <c r="F49" s="1083"/>
      <c r="G49" s="1147"/>
    </row>
    <row r="50" spans="1:7" ht="15.75" thickBot="1">
      <c r="A50" s="1146"/>
      <c r="B50" s="1083"/>
      <c r="C50" s="1083"/>
      <c r="D50" s="1083"/>
      <c r="E50" s="1083"/>
      <c r="F50" s="1083"/>
      <c r="G50" s="1147"/>
    </row>
    <row r="51" spans="1:7" ht="15.75" thickBot="1">
      <c r="A51" s="1263"/>
      <c r="B51" s="1207"/>
      <c r="C51" s="1205" t="s">
        <v>2511</v>
      </c>
      <c r="D51" s="1205"/>
      <c r="E51" s="1204"/>
      <c r="F51" s="1207"/>
      <c r="G51" s="1182"/>
    </row>
    <row r="52" spans="1:7">
      <c r="A52" s="1210"/>
      <c r="B52" s="1096"/>
      <c r="C52" s="1096"/>
      <c r="D52" s="1096"/>
      <c r="E52" s="1096"/>
      <c r="F52" s="1096" t="s">
        <v>3623</v>
      </c>
      <c r="G52" s="1096"/>
    </row>
    <row r="53" spans="1:7">
      <c r="A53" s="1210" t="s">
        <v>1964</v>
      </c>
      <c r="B53" s="1096" t="s">
        <v>1551</v>
      </c>
      <c r="C53" s="1096" t="s">
        <v>3627</v>
      </c>
      <c r="D53" s="1096" t="s">
        <v>383</v>
      </c>
      <c r="E53" s="1096" t="s">
        <v>384</v>
      </c>
      <c r="F53" s="1096" t="s">
        <v>1552</v>
      </c>
      <c r="G53" s="1096" t="s">
        <v>1553</v>
      </c>
    </row>
    <row r="54" spans="1:7">
      <c r="A54" s="1210" t="s">
        <v>1967</v>
      </c>
      <c r="B54" s="780"/>
      <c r="C54" s="1147"/>
      <c r="D54" s="1147"/>
      <c r="E54" s="1096"/>
      <c r="F54" s="1096" t="s">
        <v>643</v>
      </c>
      <c r="G54" s="1096" t="s">
        <v>1098</v>
      </c>
    </row>
    <row r="55" spans="1:7" ht="15.75" thickBot="1">
      <c r="A55" s="1220"/>
      <c r="B55" s="1213" t="s">
        <v>3423</v>
      </c>
      <c r="C55" s="1213" t="s">
        <v>3424</v>
      </c>
      <c r="D55" s="1213" t="s">
        <v>3425</v>
      </c>
      <c r="E55" s="1213" t="s">
        <v>3426</v>
      </c>
      <c r="F55" s="1213" t="s">
        <v>2672</v>
      </c>
      <c r="G55" s="1213" t="s">
        <v>2673</v>
      </c>
    </row>
    <row r="56" spans="1:7">
      <c r="A56" s="1271">
        <v>1</v>
      </c>
      <c r="B56" s="1161" t="s">
        <v>1554</v>
      </c>
      <c r="C56" s="1277"/>
      <c r="D56" s="1277"/>
      <c r="E56" s="1277"/>
      <c r="F56" s="1277"/>
      <c r="G56" s="1277"/>
    </row>
    <row r="57" spans="1:7">
      <c r="A57" s="1271">
        <v>2</v>
      </c>
      <c r="B57" s="1161" t="s">
        <v>1555</v>
      </c>
      <c r="C57" s="1277">
        <v>14520</v>
      </c>
      <c r="D57" s="1277"/>
      <c r="E57" s="1277"/>
      <c r="F57" s="1277">
        <v>1017933</v>
      </c>
      <c r="G57" s="1277"/>
    </row>
    <row r="58" spans="1:7">
      <c r="A58" s="1265">
        <v>3</v>
      </c>
      <c r="B58" s="1161" t="s">
        <v>1556</v>
      </c>
      <c r="C58" s="1277"/>
      <c r="D58" s="1277"/>
      <c r="E58" s="1277"/>
      <c r="F58" s="1277"/>
      <c r="G58" s="1277"/>
    </row>
    <row r="59" spans="1:7">
      <c r="A59" s="1265">
        <v>4</v>
      </c>
      <c r="B59" s="1161" t="s">
        <v>1557</v>
      </c>
      <c r="C59" s="1277"/>
      <c r="D59" s="1277"/>
      <c r="E59" s="1277"/>
      <c r="F59" s="1277">
        <v>209678</v>
      </c>
      <c r="G59" s="1277"/>
    </row>
    <row r="60" spans="1:7">
      <c r="A60" s="1265">
        <v>5</v>
      </c>
      <c r="B60" s="1161" t="s">
        <v>1558</v>
      </c>
      <c r="C60" s="1277"/>
      <c r="D60" s="1277">
        <v>172137</v>
      </c>
      <c r="E60" s="1277"/>
      <c r="F60" s="1277">
        <v>45462899</v>
      </c>
      <c r="G60" s="1277"/>
    </row>
    <row r="61" spans="1:7">
      <c r="A61" s="1265">
        <v>6</v>
      </c>
      <c r="B61" s="1161" t="s">
        <v>1559</v>
      </c>
      <c r="C61" s="1277"/>
      <c r="D61" s="1277"/>
      <c r="E61" s="1277"/>
      <c r="F61" s="1277"/>
      <c r="G61" s="1277"/>
    </row>
    <row r="62" spans="1:7">
      <c r="A62" s="1265">
        <v>7</v>
      </c>
      <c r="B62" s="1161" t="s">
        <v>3075</v>
      </c>
      <c r="C62" s="1277"/>
      <c r="D62" s="1277"/>
      <c r="E62" s="1277"/>
      <c r="F62" s="1277"/>
      <c r="G62" s="1277"/>
    </row>
    <row r="63" spans="1:7">
      <c r="A63" s="1265">
        <v>8</v>
      </c>
      <c r="B63" s="1161" t="s">
        <v>3076</v>
      </c>
      <c r="C63" s="1277">
        <f>SUM(C56:C62)</f>
        <v>14520</v>
      </c>
      <c r="D63" s="1277">
        <f>SUM(D56:D62)</f>
        <v>172137</v>
      </c>
      <c r="E63" s="1277">
        <f>SUM(E56:E62)</f>
        <v>0</v>
      </c>
      <c r="F63" s="1277">
        <f>SUM(F56:F62)</f>
        <v>46690510</v>
      </c>
      <c r="G63" s="1277">
        <f>SUM(G56:G62)</f>
        <v>0</v>
      </c>
    </row>
    <row r="64" spans="1:7" ht="15.75" thickBot="1">
      <c r="A64" s="1220">
        <v>9</v>
      </c>
      <c r="B64" s="1170" t="s">
        <v>3077</v>
      </c>
      <c r="C64" s="1300"/>
      <c r="D64" s="1300"/>
      <c r="E64" s="1300"/>
      <c r="F64" s="1300"/>
      <c r="G64" s="1300"/>
    </row>
    <row r="65" spans="1:7">
      <c r="A65" s="1312"/>
      <c r="B65" s="1312"/>
      <c r="C65" s="1326"/>
      <c r="D65" s="1326"/>
      <c r="E65" s="1326"/>
      <c r="F65" s="1326"/>
      <c r="G65" s="1326"/>
    </row>
    <row r="66" spans="1:7" ht="15.75">
      <c r="A66" s="115" t="s">
        <v>669</v>
      </c>
    </row>
    <row r="67" spans="1:7">
      <c r="A67" s="1084" t="s">
        <v>3078</v>
      </c>
      <c r="B67" s="1084"/>
      <c r="C67" s="1084"/>
      <c r="D67" s="1084"/>
      <c r="E67" s="1084"/>
      <c r="F67" s="1084"/>
      <c r="G67" s="1084"/>
    </row>
  </sheetData>
  <customSheetViews>
    <customSheetView guid="{98C50475-4C04-4614-833E-ABC6EEFF4E8E}" scale="85" colorId="22" showPageBreaks="1" fitToPage="1">
      <selection activeCell="F61" sqref="F61"/>
      <pageMargins left="0.5" right="0.5" top="0" bottom="0" header="0.25" footer="0.25"/>
      <printOptions horizontalCentered="1" verticalCentered="1"/>
      <pageSetup scale="76" orientation="portrait" horizontalDpi="300" verticalDpi="300" r:id="rId1"/>
      <headerFooter alignWithMargins="0"/>
    </customSheetView>
    <customSheetView guid="{C6EFCE4C-D5CB-4C1D-A286-0DC52BE770F9}" scale="85" colorId="22" fitToPage="1">
      <selection activeCell="F61" sqref="F61"/>
      <pageMargins left="0.5" right="0.5" top="0" bottom="0" header="0.25" footer="0.25"/>
      <printOptions horizontalCentered="1" verticalCentered="1"/>
      <pageSetup scale="74" orientation="portrait" horizontalDpi="300" verticalDpi="300" r:id="rId2"/>
      <headerFooter alignWithMargins="0"/>
    </customSheetView>
    <customSheetView guid="{4BC658A1-0B43-4474-B09F-01138A2D4649}" scale="85" colorId="22" fitToPage="1">
      <selection activeCell="F61" sqref="F61"/>
      <pageMargins left="0.5" right="0.5" top="0" bottom="0" header="0.25" footer="0.25"/>
      <printOptions horizontalCentered="1" verticalCentered="1"/>
      <pageSetup scale="74" orientation="portrait" horizontalDpi="300" verticalDpi="300" r:id="rId3"/>
      <headerFooter alignWithMargins="0"/>
    </customSheetView>
    <customSheetView guid="{615B5AE4-EF39-45E8-9166-92037A1A48C3}" scale="85" colorId="22" fitToPage="1">
      <pageMargins left="0.5" right="0.5" top="0" bottom="0" header="0.25" footer="0.25"/>
      <printOptions horizontalCentered="1" verticalCentered="1"/>
      <pageSetup scale="74" orientation="portrait" horizontalDpi="300" verticalDpi="300" r:id="rId4"/>
      <headerFooter alignWithMargins="0"/>
    </customSheetView>
    <customSheetView guid="{5615FF12-3AD0-401B-9520-85684B49B8C2}" scale="85" colorId="22" fitToPage="1">
      <pageMargins left="0.5" right="0.5" top="0" bottom="0" header="0.25" footer="0.25"/>
      <printOptions horizontalCentered="1" verticalCentered="1"/>
      <pageSetup scale="74" orientation="portrait" horizontalDpi="300" verticalDpi="300" r:id="rId5"/>
      <headerFooter alignWithMargins="0"/>
    </customSheetView>
    <customSheetView guid="{770BB473-BE5C-4268-9ADA-B2B104B49C99}" scale="85" colorId="22" showPageBreaks="1" fitToPage="1">
      <pageMargins left="0.5" right="0.5" top="0" bottom="0" header="0.25" footer="0.25"/>
      <printOptions horizontalCentered="1" verticalCentered="1"/>
      <pageSetup scale="10" orientation="portrait" horizontalDpi="300" verticalDpi="300" r:id="rId6"/>
      <headerFooter alignWithMargins="0"/>
    </customSheetView>
    <customSheetView guid="{2DCD765F-7FFB-4119-8ABA-95F832C93250}" scale="85" colorId="22" fitToPage="1">
      <pageMargins left="0.5" right="0.5" top="0" bottom="0" header="0.25" footer="0.25"/>
      <printOptions horizontalCentered="1" verticalCentered="1"/>
      <pageSetup scale="74" orientation="portrait" horizontalDpi="300" verticalDpi="300" r:id="rId7"/>
      <headerFooter alignWithMargins="0"/>
    </customSheetView>
    <customSheetView guid="{9A54DEF0-DEC4-4137-89B1-509D03916E27}" scale="85" colorId="22" fitToPage="1" topLeftCell="A43">
      <selection activeCell="F61" sqref="F61"/>
      <pageMargins left="0.5" right="0.5" top="0" bottom="0" header="0.25" footer="0.25"/>
      <printOptions horizontalCentered="1" verticalCentered="1"/>
      <pageSetup scale="76" orientation="portrait" horizontalDpi="300" verticalDpi="300" r:id="rId8"/>
      <headerFooter alignWithMargins="0"/>
    </customSheetView>
    <customSheetView guid="{3F1C1F7F-1627-415A-A980-D9471073F5DE}" scale="85" colorId="22" showPageBreaks="1" fitToPage="1" topLeftCell="A43">
      <selection activeCell="F61" sqref="F61"/>
      <pageMargins left="0.5" right="0.5" top="0" bottom="0" header="0.25" footer="0.25"/>
      <printOptions horizontalCentered="1" verticalCentered="1"/>
      <pageSetup scale="76" orientation="portrait" horizontalDpi="300" verticalDpi="300" r:id="rId9"/>
      <headerFooter alignWithMargins="0"/>
    </customSheetView>
    <customSheetView guid="{139C5046-2F46-48F5-A0B9-76AEA7D78668}" scale="85" colorId="22" fitToPage="1" topLeftCell="A43">
      <selection activeCell="F61" sqref="F61"/>
      <pageMargins left="0.5" right="0.5" top="0" bottom="0" header="0.25" footer="0.25"/>
      <printOptions horizontalCentered="1" verticalCentered="1"/>
      <pageSetup scale="76" orientation="portrait" horizontalDpi="300" verticalDpi="300" r:id="rId10"/>
      <headerFooter alignWithMargins="0"/>
    </customSheetView>
    <customSheetView guid="{B81AA01E-C0DE-4A87-A251-E1F5DB0B073A}" scale="85" colorId="22" fitToPage="1" topLeftCell="A43">
      <selection activeCell="F61" sqref="F61"/>
      <pageMargins left="0.5" right="0.5" top="0" bottom="0" header="0.25" footer="0.25"/>
      <printOptions horizontalCentered="1" verticalCentered="1"/>
      <pageSetup scale="76" orientation="portrait" horizontalDpi="300" verticalDpi="300" r:id="rId11"/>
      <headerFooter alignWithMargins="0"/>
    </customSheetView>
  </customSheetViews>
  <printOptions horizontalCentered="1" verticalCentered="1"/>
  <pageMargins left="0.5" right="0.5" top="0" bottom="0" header="0.25" footer="0.25"/>
  <pageSetup scale="76" orientation="portrait" horizontalDpi="300" verticalDpi="300" r:id="rId1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3"/>
  <sheetViews>
    <sheetView defaultGridColor="0" colorId="22" zoomScale="85" workbookViewId="0">
      <selection activeCell="E36" sqref="E36"/>
    </sheetView>
  </sheetViews>
  <sheetFormatPr defaultColWidth="9.6640625" defaultRowHeight="15"/>
  <cols>
    <col min="1" max="1" width="4.6640625" customWidth="1"/>
    <col min="2" max="2" width="30.6640625" customWidth="1"/>
    <col min="3" max="4" width="14.6640625" customWidth="1"/>
    <col min="5" max="6" width="18.6640625" customWidth="1"/>
  </cols>
  <sheetData>
    <row r="1" spans="1:6">
      <c r="A1" s="1085" t="s">
        <v>2036</v>
      </c>
      <c r="B1" s="1086"/>
      <c r="C1" s="1195" t="s">
        <v>1529</v>
      </c>
      <c r="D1" s="1198"/>
      <c r="E1" s="1196" t="s">
        <v>2038</v>
      </c>
      <c r="F1" s="1197" t="s">
        <v>2039</v>
      </c>
    </row>
    <row r="2" spans="1:6">
      <c r="A2" s="72" t="str">
        <f>'Data Sheet'!$C$25</f>
        <v>Central Hudson Gas &amp; Electric</v>
      </c>
      <c r="B2" s="1083"/>
      <c r="C2" s="1146" t="s">
        <v>1297</v>
      </c>
      <c r="D2" s="1083"/>
      <c r="E2" s="1200" t="s">
        <v>2041</v>
      </c>
      <c r="F2" s="1201"/>
    </row>
    <row r="3" spans="1:6" ht="15" customHeight="1" thickBot="1">
      <c r="A3" s="1169"/>
      <c r="B3" s="1136"/>
      <c r="C3" s="1169" t="s">
        <v>1298</v>
      </c>
      <c r="D3" s="1136"/>
      <c r="E3" s="1202" t="str">
        <f>'Data Sheet'!$C$40</f>
        <v>4/15/2015</v>
      </c>
      <c r="F3" s="1176" t="str">
        <f>'Data Sheet'!$C$38</f>
        <v>12/31/14</v>
      </c>
    </row>
    <row r="4" spans="1:6" ht="15" customHeight="1" thickBot="1">
      <c r="A4" s="705" t="s">
        <v>3079</v>
      </c>
      <c r="B4" s="706"/>
      <c r="C4" s="1203"/>
      <c r="D4" s="1203"/>
      <c r="E4" s="1203"/>
      <c r="F4" s="1204"/>
    </row>
    <row r="5" spans="1:6">
      <c r="A5" s="1146"/>
      <c r="B5" s="1083"/>
      <c r="C5" s="1083"/>
      <c r="D5" s="1083"/>
      <c r="E5" s="1083"/>
      <c r="F5" s="1147"/>
    </row>
    <row r="6" spans="1:6">
      <c r="A6" s="1146" t="s">
        <v>3080</v>
      </c>
      <c r="B6" s="1083"/>
      <c r="C6" s="1083"/>
      <c r="D6" s="1083" t="s">
        <v>3081</v>
      </c>
      <c r="E6" s="1083"/>
      <c r="F6" s="1147"/>
    </row>
    <row r="7" spans="1:6">
      <c r="A7" s="1146" t="s">
        <v>3082</v>
      </c>
      <c r="B7" s="1083"/>
      <c r="C7" s="1083"/>
      <c r="D7" s="1083" t="s">
        <v>3083</v>
      </c>
      <c r="E7" s="1083"/>
      <c r="F7" s="1147"/>
    </row>
    <row r="8" spans="1:6">
      <c r="A8" s="1146" t="s">
        <v>3084</v>
      </c>
      <c r="B8" s="1083"/>
      <c r="C8" s="1083"/>
      <c r="D8" s="1083" t="s">
        <v>294</v>
      </c>
      <c r="E8" s="1083"/>
      <c r="F8" s="1147"/>
    </row>
    <row r="9" spans="1:6">
      <c r="A9" s="1146" t="s">
        <v>295</v>
      </c>
      <c r="B9" s="1083"/>
      <c r="C9" s="1083"/>
      <c r="D9" s="1083" t="s">
        <v>296</v>
      </c>
      <c r="E9" s="1083"/>
      <c r="F9" s="1147"/>
    </row>
    <row r="10" spans="1:6">
      <c r="A10" s="1146" t="s">
        <v>297</v>
      </c>
      <c r="B10" s="1083"/>
      <c r="C10" s="1083"/>
      <c r="D10" s="1083" t="s">
        <v>4283</v>
      </c>
      <c r="E10" s="1083"/>
      <c r="F10" s="1147"/>
    </row>
    <row r="11" spans="1:6">
      <c r="A11" s="1146" t="s">
        <v>4284</v>
      </c>
      <c r="B11" s="1083"/>
      <c r="C11" s="1083"/>
      <c r="D11" s="1083" t="s">
        <v>4285</v>
      </c>
      <c r="E11" s="1083"/>
      <c r="F11" s="1147"/>
    </row>
    <row r="12" spans="1:6">
      <c r="A12" s="1146" t="s">
        <v>4286</v>
      </c>
      <c r="B12" s="1083"/>
      <c r="C12" s="1083"/>
      <c r="D12" s="1083" t="s">
        <v>4287</v>
      </c>
      <c r="E12" s="1083"/>
      <c r="F12" s="1147"/>
    </row>
    <row r="13" spans="1:6">
      <c r="A13" s="1146" t="s">
        <v>4288</v>
      </c>
      <c r="B13" s="1083"/>
      <c r="C13" s="1083"/>
      <c r="D13" s="1083" t="s">
        <v>4289</v>
      </c>
      <c r="E13" s="1083"/>
      <c r="F13" s="1147"/>
    </row>
    <row r="14" spans="1:6">
      <c r="A14" s="1146" t="s">
        <v>4290</v>
      </c>
      <c r="B14" s="1083"/>
      <c r="C14" s="1083"/>
      <c r="D14" s="1083" t="s">
        <v>4291</v>
      </c>
      <c r="E14" s="1083"/>
      <c r="F14" s="1147"/>
    </row>
    <row r="15" spans="1:6">
      <c r="A15" s="1146" t="s">
        <v>4292</v>
      </c>
      <c r="B15" s="1083"/>
      <c r="C15" s="1083"/>
      <c r="D15" s="1083" t="s">
        <v>4293</v>
      </c>
      <c r="E15" s="1083"/>
      <c r="F15" s="1147"/>
    </row>
    <row r="16" spans="1:6">
      <c r="A16" s="1146" t="s">
        <v>4294</v>
      </c>
      <c r="B16" s="1083"/>
      <c r="C16" s="1083"/>
      <c r="D16" s="1083" t="s">
        <v>4295</v>
      </c>
      <c r="E16" s="1083"/>
      <c r="F16" s="1147"/>
    </row>
    <row r="17" spans="1:6">
      <c r="A17" s="1146" t="s">
        <v>4296</v>
      </c>
      <c r="B17" s="1083"/>
      <c r="C17" s="1083"/>
      <c r="D17" s="1083" t="s">
        <v>4297</v>
      </c>
      <c r="E17" s="1083"/>
      <c r="F17" s="1147"/>
    </row>
    <row r="18" spans="1:6">
      <c r="A18" s="1146" t="s">
        <v>4298</v>
      </c>
      <c r="B18" s="1083"/>
      <c r="C18" s="1083"/>
      <c r="D18" s="1083" t="s">
        <v>4299</v>
      </c>
      <c r="E18" s="1083"/>
      <c r="F18" s="1147"/>
    </row>
    <row r="19" spans="1:6">
      <c r="A19" s="1146" t="s">
        <v>4300</v>
      </c>
      <c r="B19" s="1083"/>
      <c r="C19" s="1083"/>
      <c r="D19" s="1083" t="s">
        <v>4301</v>
      </c>
      <c r="E19" s="1083"/>
      <c r="F19" s="1147"/>
    </row>
    <row r="20" spans="1:6">
      <c r="A20" s="1146" t="s">
        <v>4302</v>
      </c>
      <c r="B20" s="1083"/>
      <c r="C20" s="1083"/>
      <c r="D20" s="1083" t="s">
        <v>2582</v>
      </c>
      <c r="E20" s="1083"/>
      <c r="F20" s="1147"/>
    </row>
    <row r="21" spans="1:6">
      <c r="A21" s="1146" t="s">
        <v>2583</v>
      </c>
      <c r="B21" s="1083"/>
      <c r="C21" s="1083"/>
      <c r="D21" s="1083" t="s">
        <v>2584</v>
      </c>
      <c r="E21" s="1083"/>
      <c r="F21" s="1147"/>
    </row>
    <row r="22" spans="1:6">
      <c r="A22" s="1146" t="s">
        <v>2585</v>
      </c>
      <c r="B22" s="1083"/>
      <c r="C22" s="1083"/>
      <c r="D22" s="1083" t="s">
        <v>2586</v>
      </c>
      <c r="E22" s="1083"/>
      <c r="F22" s="1147"/>
    </row>
    <row r="23" spans="1:6" ht="15.75" thickBot="1">
      <c r="A23" s="1146"/>
      <c r="B23" s="1083"/>
      <c r="C23" s="1083"/>
      <c r="D23" s="1083"/>
      <c r="E23" s="1083"/>
      <c r="F23" s="1147"/>
    </row>
    <row r="24" spans="1:6">
      <c r="A24" s="1197" t="s">
        <v>1964</v>
      </c>
      <c r="B24" s="1208" t="s">
        <v>2587</v>
      </c>
      <c r="C24" s="1208"/>
      <c r="D24" s="1182"/>
      <c r="E24" s="1207" t="s">
        <v>2079</v>
      </c>
      <c r="F24" s="1207" t="s">
        <v>2588</v>
      </c>
    </row>
    <row r="25" spans="1:6" ht="15.75" thickBot="1">
      <c r="A25" s="1212" t="s">
        <v>1967</v>
      </c>
      <c r="B25" s="1203" t="s">
        <v>3423</v>
      </c>
      <c r="C25" s="1203"/>
      <c r="D25" s="1214"/>
      <c r="E25" s="1213" t="s">
        <v>3424</v>
      </c>
      <c r="F25" s="1213" t="s">
        <v>3425</v>
      </c>
    </row>
    <row r="26" spans="1:6">
      <c r="A26" s="1271">
        <v>1</v>
      </c>
      <c r="B26" s="1098" t="s">
        <v>2589</v>
      </c>
      <c r="C26" s="1098"/>
      <c r="D26" s="1161"/>
      <c r="E26" s="1277">
        <v>1190166</v>
      </c>
      <c r="F26" s="1277"/>
    </row>
    <row r="27" spans="1:6">
      <c r="A27" s="1216">
        <v>2</v>
      </c>
      <c r="B27" s="1083" t="s">
        <v>2590</v>
      </c>
      <c r="C27" s="1083"/>
      <c r="D27" s="1147"/>
      <c r="E27" s="1219"/>
      <c r="F27" s="1219"/>
    </row>
    <row r="28" spans="1:6">
      <c r="A28" s="1271"/>
      <c r="B28" s="1098" t="s">
        <v>2591</v>
      </c>
      <c r="C28" s="1098"/>
      <c r="D28" s="1161"/>
      <c r="E28" s="1277">
        <v>436918</v>
      </c>
      <c r="F28" s="1277"/>
    </row>
    <row r="29" spans="1:6">
      <c r="A29" s="1265">
        <v>3</v>
      </c>
      <c r="B29" s="1098" t="s">
        <v>2592</v>
      </c>
      <c r="C29" s="1098"/>
      <c r="D29" s="1161"/>
      <c r="E29" s="1277"/>
      <c r="F29" s="1277"/>
    </row>
    <row r="30" spans="1:6">
      <c r="A30" s="1265">
        <v>4</v>
      </c>
      <c r="B30" s="1098" t="s">
        <v>2593</v>
      </c>
      <c r="C30" s="1098"/>
      <c r="D30" s="1161"/>
      <c r="E30" s="1277"/>
      <c r="F30" s="1277"/>
    </row>
    <row r="31" spans="1:6">
      <c r="A31" s="1265">
        <v>5</v>
      </c>
      <c r="B31" s="1098" t="s">
        <v>2594</v>
      </c>
      <c r="C31" s="1098"/>
      <c r="D31" s="1161"/>
      <c r="E31" s="1277"/>
      <c r="F31" s="1277"/>
    </row>
    <row r="32" spans="1:6">
      <c r="A32" s="1265">
        <v>6</v>
      </c>
      <c r="B32" s="1098" t="s">
        <v>2595</v>
      </c>
      <c r="C32" s="1098"/>
      <c r="D32" s="1161"/>
      <c r="E32" s="1277"/>
      <c r="F32" s="1277"/>
    </row>
    <row r="33" spans="1:6">
      <c r="A33" s="1265">
        <v>7</v>
      </c>
      <c r="B33" s="1098" t="s">
        <v>2596</v>
      </c>
      <c r="C33" s="1098"/>
      <c r="D33" s="1161"/>
      <c r="E33" s="1277"/>
      <c r="F33" s="1277"/>
    </row>
    <row r="34" spans="1:6">
      <c r="A34" s="1265">
        <v>8</v>
      </c>
      <c r="B34" s="1098" t="s">
        <v>2597</v>
      </c>
      <c r="C34" s="1098"/>
      <c r="D34" s="1161"/>
      <c r="E34" s="1277">
        <v>1081196</v>
      </c>
      <c r="F34" s="1277"/>
    </row>
    <row r="35" spans="1:6">
      <c r="A35" s="1265">
        <v>9</v>
      </c>
      <c r="B35" s="1098" t="s">
        <v>2598</v>
      </c>
      <c r="C35" s="1098"/>
      <c r="D35" s="1161"/>
      <c r="E35" s="1277">
        <v>4358</v>
      </c>
      <c r="F35" s="1277"/>
    </row>
    <row r="36" spans="1:6">
      <c r="A36" s="1265">
        <v>10</v>
      </c>
      <c r="B36" s="1098" t="s">
        <v>2599</v>
      </c>
      <c r="C36" s="1098"/>
      <c r="D36" s="1161"/>
      <c r="E36" s="1277"/>
      <c r="F36" s="1277"/>
    </row>
    <row r="37" spans="1:6">
      <c r="A37" s="1265">
        <v>11</v>
      </c>
      <c r="B37" s="1098" t="s">
        <v>1029</v>
      </c>
      <c r="C37" s="1098"/>
      <c r="D37" s="1161"/>
      <c r="E37" s="1277">
        <f>SUM(E26:E36)</f>
        <v>2712638</v>
      </c>
      <c r="F37" s="1277">
        <f>SUM(F26:F36)</f>
        <v>0</v>
      </c>
    </row>
    <row r="38" spans="1:6">
      <c r="A38" s="1201"/>
      <c r="B38" s="1083"/>
      <c r="C38" s="1083"/>
      <c r="D38" s="1147"/>
      <c r="E38" s="1147"/>
      <c r="F38" s="1147"/>
    </row>
    <row r="39" spans="1:6">
      <c r="A39" s="1201"/>
      <c r="B39" s="1083"/>
      <c r="C39" s="1083"/>
      <c r="D39" s="1147"/>
      <c r="E39" s="1147"/>
      <c r="F39" s="1147"/>
    </row>
    <row r="40" spans="1:6">
      <c r="A40" s="1201"/>
      <c r="B40" s="1083"/>
      <c r="C40" s="1083"/>
      <c r="D40" s="1147"/>
      <c r="E40" s="1147"/>
      <c r="F40" s="1147"/>
    </row>
    <row r="41" spans="1:6">
      <c r="A41" s="1201"/>
      <c r="B41" s="1083"/>
      <c r="C41" s="1083"/>
      <c r="D41" s="1147"/>
      <c r="E41" s="1147"/>
      <c r="F41" s="1147"/>
    </row>
    <row r="42" spans="1:6">
      <c r="A42" s="1201"/>
      <c r="B42" s="1083"/>
      <c r="C42" s="1083"/>
      <c r="D42" s="1147"/>
      <c r="E42" s="1147"/>
      <c r="F42" s="1147"/>
    </row>
    <row r="43" spans="1:6">
      <c r="A43" s="1201"/>
      <c r="B43" s="1083"/>
      <c r="C43" s="1083"/>
      <c r="D43" s="1147"/>
      <c r="E43" s="1147"/>
      <c r="F43" s="1147"/>
    </row>
    <row r="44" spans="1:6">
      <c r="A44" s="1201"/>
      <c r="B44" s="1083"/>
      <c r="C44" s="1083"/>
      <c r="D44" s="1147"/>
      <c r="E44" s="1147"/>
      <c r="F44" s="1147"/>
    </row>
    <row r="45" spans="1:6">
      <c r="A45" s="1201"/>
      <c r="B45" s="1083"/>
      <c r="C45" s="1083"/>
      <c r="D45" s="1147"/>
      <c r="E45" s="1147"/>
      <c r="F45" s="1147"/>
    </row>
    <row r="46" spans="1:6">
      <c r="A46" s="1201"/>
      <c r="B46" s="1083"/>
      <c r="C46" s="1083"/>
      <c r="D46" s="1147"/>
      <c r="E46" s="1147"/>
      <c r="F46" s="1147"/>
    </row>
    <row r="47" spans="1:6">
      <c r="A47" s="1201"/>
      <c r="B47" s="1083"/>
      <c r="C47" s="1083"/>
      <c r="D47" s="1147"/>
      <c r="E47" s="1147"/>
      <c r="F47" s="1147"/>
    </row>
    <row r="48" spans="1:6">
      <c r="A48" s="1201"/>
      <c r="B48" s="1083"/>
      <c r="C48" s="1083"/>
      <c r="D48" s="1147"/>
      <c r="E48" s="1147"/>
      <c r="F48" s="1147"/>
    </row>
    <row r="49" spans="1:6">
      <c r="A49" s="1201"/>
      <c r="B49" s="1083"/>
      <c r="C49" s="1083"/>
      <c r="D49" s="1147"/>
      <c r="E49" s="1147"/>
      <c r="F49" s="1147"/>
    </row>
    <row r="50" spans="1:6">
      <c r="A50" s="1201"/>
      <c r="B50" s="1083"/>
      <c r="C50" s="1083"/>
      <c r="D50" s="1147"/>
      <c r="E50" s="1147"/>
      <c r="F50" s="1147"/>
    </row>
    <row r="51" spans="1:6">
      <c r="A51" s="1201"/>
      <c r="B51" s="1083"/>
      <c r="C51" s="1083"/>
      <c r="D51" s="1147"/>
      <c r="E51" s="1147"/>
      <c r="F51" s="1147"/>
    </row>
    <row r="52" spans="1:6">
      <c r="A52" s="1201"/>
      <c r="B52" s="1083"/>
      <c r="C52" s="1083"/>
      <c r="D52" s="1147"/>
      <c r="E52" s="1147"/>
      <c r="F52" s="1147"/>
    </row>
    <row r="53" spans="1:6">
      <c r="A53" s="1201"/>
      <c r="B53" s="1083"/>
      <c r="C53" s="1083"/>
      <c r="D53" s="1147"/>
      <c r="E53" s="1147"/>
      <c r="F53" s="1147"/>
    </row>
    <row r="54" spans="1:6">
      <c r="A54" s="1201"/>
      <c r="B54" s="1083"/>
      <c r="C54" s="1083"/>
      <c r="D54" s="1147"/>
      <c r="E54" s="1147"/>
      <c r="F54" s="1147"/>
    </row>
    <row r="55" spans="1:6">
      <c r="A55" s="1201"/>
      <c r="B55" s="1083"/>
      <c r="C55" s="1083"/>
      <c r="D55" s="1147"/>
      <c r="E55" s="1147"/>
      <c r="F55" s="1147"/>
    </row>
    <row r="56" spans="1:6">
      <c r="A56" s="1201"/>
      <c r="B56" s="1083"/>
      <c r="C56" s="1083"/>
      <c r="D56" s="1147"/>
      <c r="E56" s="1147"/>
      <c r="F56" s="1147"/>
    </row>
    <row r="57" spans="1:6">
      <c r="A57" s="1201"/>
      <c r="B57" s="1083"/>
      <c r="C57" s="1083"/>
      <c r="D57" s="1147"/>
      <c r="E57" s="1147"/>
      <c r="F57" s="1147"/>
    </row>
    <row r="58" spans="1:6">
      <c r="A58" s="1201"/>
      <c r="B58" s="1083"/>
      <c r="C58" s="1083"/>
      <c r="D58" s="1147"/>
      <c r="E58" s="1147"/>
      <c r="F58" s="1147"/>
    </row>
    <row r="59" spans="1:6">
      <c r="A59" s="1201"/>
      <c r="B59" s="1083"/>
      <c r="C59" s="1083"/>
      <c r="D59" s="1147"/>
      <c r="E59" s="1147"/>
      <c r="F59" s="1147"/>
    </row>
    <row r="60" spans="1:6" ht="15.75" thickBot="1">
      <c r="A60" s="1220"/>
      <c r="B60" s="1136"/>
      <c r="C60" s="1136"/>
      <c r="D60" s="1170"/>
      <c r="E60" s="1170"/>
      <c r="F60" s="1170"/>
    </row>
    <row r="61" spans="1:6">
      <c r="A61" s="1312"/>
      <c r="B61" s="1312"/>
      <c r="C61" s="1312"/>
      <c r="D61" s="1312"/>
      <c r="E61" s="1312"/>
      <c r="F61" s="1312"/>
    </row>
    <row r="62" spans="1:6" ht="15.75">
      <c r="A62" s="115" t="s">
        <v>669</v>
      </c>
      <c r="B62" s="1083"/>
      <c r="C62" s="1083"/>
      <c r="D62" s="1084"/>
      <c r="E62" s="1083"/>
      <c r="F62" s="1141" t="s">
        <v>2600</v>
      </c>
    </row>
    <row r="63" spans="1:6">
      <c r="A63" s="1084" t="s">
        <v>2601</v>
      </c>
      <c r="B63" s="1084"/>
      <c r="C63" s="1084"/>
      <c r="D63" s="1084"/>
      <c r="E63" s="1084"/>
      <c r="F63" s="1084"/>
    </row>
  </sheetData>
  <customSheetViews>
    <customSheetView guid="{98C50475-4C04-4614-833E-ABC6EEFF4E8E}" scale="85" colorId="22" showPageBreaks="1" fitToPage="1">
      <selection activeCell="E36" sqref="E36"/>
      <pageMargins left="0.5" right="0.5" top="0" bottom="0" header="0.25" footer="0.25"/>
      <printOptions horizontalCentered="1" verticalCentered="1"/>
      <pageSetup scale="78" orientation="portrait" horizontalDpi="300" verticalDpi="300" r:id="rId1"/>
      <headerFooter alignWithMargins="0"/>
    </customSheetView>
    <customSheetView guid="{C6EFCE4C-D5CB-4C1D-A286-0DC52BE770F9}" scale="85" colorId="22" fitToPage="1">
      <selection activeCell="E36" sqref="E36"/>
      <pageMargins left="0.5" right="0.5" top="0" bottom="0" header="0.25" footer="0.25"/>
      <printOptions horizontalCentered="1" verticalCentered="1"/>
      <pageSetup scale="78" orientation="portrait" r:id="rId2"/>
      <headerFooter alignWithMargins="0"/>
    </customSheetView>
    <customSheetView guid="{4BC658A1-0B43-4474-B09F-01138A2D4649}" scale="85" colorId="22" showPageBreaks="1" fitToPage="1">
      <selection activeCell="E36" sqref="E36"/>
      <pageMargins left="0.5" right="0.5" top="0" bottom="0" header="0.25" footer="0.25"/>
      <printOptions horizontalCentered="1" verticalCentered="1"/>
      <pageSetup scale="78" orientation="portrait" r:id="rId3"/>
      <headerFooter alignWithMargins="0"/>
    </customSheetView>
    <customSheetView guid="{615B5AE4-EF39-45E8-9166-92037A1A48C3}" scale="85" colorId="22" fitToPage="1">
      <pageMargins left="0.5" right="0.5" top="0" bottom="0" header="0.25" footer="0.25"/>
      <printOptions horizontalCentered="1" verticalCentered="1"/>
      <pageSetup scale="78" orientation="portrait" horizontalDpi="300" verticalDpi="300" r:id="rId4"/>
      <headerFooter alignWithMargins="0"/>
    </customSheetView>
    <customSheetView guid="{5615FF12-3AD0-401B-9520-85684B49B8C2}" scale="85" colorId="22" fitToPage="1">
      <pageMargins left="0.5" right="0.5" top="0" bottom="0" header="0.25" footer="0.25"/>
      <printOptions horizontalCentered="1" verticalCentered="1"/>
      <pageSetup scale="78" orientation="portrait" horizontalDpi="300" verticalDpi="300" r:id="rId5"/>
      <headerFooter alignWithMargins="0"/>
    </customSheetView>
    <customSheetView guid="{770BB473-BE5C-4268-9ADA-B2B104B49C99}" scale="85" colorId="22" showPageBreaks="1" fitToPage="1">
      <selection activeCell="E36" sqref="E36"/>
      <pageMargins left="0.5" right="0.5" top="0" bottom="0" header="0.25" footer="0.25"/>
      <printOptions horizontalCentered="1" verticalCentered="1"/>
      <pageSetup scale="10" orientation="portrait" r:id="rId6"/>
      <headerFooter alignWithMargins="0"/>
    </customSheetView>
    <customSheetView guid="{2DCD765F-7FFB-4119-8ABA-95F832C93250}" scale="85" colorId="22" fitToPage="1">
      <selection activeCell="E36" sqref="E36"/>
      <pageMargins left="0.5" right="0.5" top="0" bottom="0" header="0.25" footer="0.25"/>
      <printOptions horizontalCentered="1" verticalCentered="1"/>
      <pageSetup scale="78" orientation="portrait" horizontalDpi="300" verticalDpi="300" r:id="rId7"/>
      <headerFooter alignWithMargins="0"/>
    </customSheetView>
    <customSheetView guid="{9A54DEF0-DEC4-4137-89B1-509D03916E27}" scale="85" colorId="22" fitToPage="1">
      <selection activeCell="E36" sqref="E36"/>
      <pageMargins left="0.5" right="0.5" top="0" bottom="0" header="0.25" footer="0.25"/>
      <printOptions horizontalCentered="1" verticalCentered="1"/>
      <pageSetup scale="78" orientation="portrait" r:id="rId8"/>
      <headerFooter alignWithMargins="0"/>
    </customSheetView>
    <customSheetView guid="{3F1C1F7F-1627-415A-A980-D9471073F5DE}" scale="85" colorId="22" fitToPage="1">
      <selection activeCell="E36" sqref="E36"/>
      <pageMargins left="0.5" right="0.5" top="0" bottom="0" header="0.25" footer="0.25"/>
      <printOptions horizontalCentered="1" verticalCentered="1"/>
      <pageSetup scale="78" orientation="portrait" r:id="rId9"/>
      <headerFooter alignWithMargins="0"/>
    </customSheetView>
    <customSheetView guid="{139C5046-2F46-48F5-A0B9-76AEA7D78668}" scale="85" colorId="22" fitToPage="1">
      <selection activeCell="E36" sqref="E36"/>
      <pageMargins left="0.5" right="0.5" top="0" bottom="0" header="0.25" footer="0.25"/>
      <printOptions horizontalCentered="1" verticalCentered="1"/>
      <pageSetup scale="78" orientation="portrait" r:id="rId10"/>
      <headerFooter alignWithMargins="0"/>
    </customSheetView>
    <customSheetView guid="{B81AA01E-C0DE-4A87-A251-E1F5DB0B073A}" scale="85" colorId="22" fitToPage="1">
      <selection activeCell="E36" sqref="E36"/>
      <pageMargins left="0.5" right="0.5" top="0" bottom="0" header="0.25" footer="0.25"/>
      <printOptions horizontalCentered="1" verticalCentered="1"/>
      <pageSetup scale="78" orientation="portrait" r:id="rId11"/>
      <headerFooter alignWithMargins="0"/>
    </customSheetView>
  </customSheetViews>
  <printOptions horizontalCentered="1" verticalCentered="1"/>
  <pageMargins left="0.5" right="0.5" top="0" bottom="0" header="0.25" footer="0.25"/>
  <pageSetup scale="78" orientation="portrait" horizontalDpi="300" verticalDpi="300" r:id="rId12"/>
  <headerFooter alignWithMargins="0"/>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135"/>
  <sheetViews>
    <sheetView defaultGridColor="0" view="pageBreakPreview" topLeftCell="A34" colorId="22" zoomScale="60" zoomScaleNormal="75" workbookViewId="0"/>
  </sheetViews>
  <sheetFormatPr defaultColWidth="9.6640625" defaultRowHeight="15"/>
  <cols>
    <col min="1" max="3" width="7.6640625" customWidth="1"/>
    <col min="4" max="4" width="16.6640625" customWidth="1"/>
    <col min="5" max="5" width="25.6640625" customWidth="1"/>
    <col min="6" max="7" width="18.6640625" customWidth="1"/>
  </cols>
  <sheetData>
    <row r="1" spans="1:7">
      <c r="A1" s="999" t="s">
        <v>2036</v>
      </c>
      <c r="B1" s="1002"/>
      <c r="C1" s="1002"/>
      <c r="D1" s="1002"/>
      <c r="E1" s="1547" t="s">
        <v>1529</v>
      </c>
      <c r="F1" s="1548" t="s">
        <v>2038</v>
      </c>
      <c r="G1" s="1549" t="s">
        <v>2039</v>
      </c>
    </row>
    <row r="2" spans="1:7">
      <c r="A2" s="72" t="str">
        <f>'Data Sheet'!$C$25</f>
        <v>Central Hudson Gas &amp; Electric</v>
      </c>
      <c r="B2" s="9"/>
      <c r="C2" s="9"/>
      <c r="D2" s="9"/>
      <c r="E2" s="1004" t="s">
        <v>1297</v>
      </c>
      <c r="F2" s="1441" t="s">
        <v>2041</v>
      </c>
      <c r="G2" s="1432"/>
    </row>
    <row r="3" spans="1:7" ht="15" customHeight="1" thickBot="1">
      <c r="A3" s="1020"/>
      <c r="B3" s="1021"/>
      <c r="C3" s="1021"/>
      <c r="D3" s="1021"/>
      <c r="E3" s="1020" t="s">
        <v>1298</v>
      </c>
      <c r="F3" s="1550" t="str">
        <f>'Data Sheet'!$C$40</f>
        <v>4/15/2015</v>
      </c>
      <c r="G3" s="1589" t="str">
        <f>'Data Sheet'!$C$38</f>
        <v>12/31/14</v>
      </c>
    </row>
    <row r="4" spans="1:7" ht="15" customHeight="1" thickBot="1">
      <c r="A4" s="1551" t="s">
        <v>2602</v>
      </c>
      <c r="B4" s="1552"/>
      <c r="C4" s="1552"/>
      <c r="D4" s="1552"/>
      <c r="E4" s="1022"/>
      <c r="F4" s="1022"/>
      <c r="G4" s="1553"/>
    </row>
    <row r="5" spans="1:7">
      <c r="A5" s="1441" t="s">
        <v>2022</v>
      </c>
      <c r="B5" s="1359" t="s">
        <v>2019</v>
      </c>
      <c r="C5" s="1359" t="s">
        <v>2603</v>
      </c>
      <c r="D5" s="12"/>
      <c r="E5" s="12"/>
      <c r="F5" s="12"/>
      <c r="G5" s="1497"/>
    </row>
    <row r="6" spans="1:7">
      <c r="A6" s="1441" t="s">
        <v>2023</v>
      </c>
      <c r="B6" s="1359" t="s">
        <v>2023</v>
      </c>
      <c r="C6" s="1359" t="s">
        <v>2023</v>
      </c>
      <c r="D6" s="1458" t="s">
        <v>2024</v>
      </c>
      <c r="E6" s="12"/>
      <c r="F6" s="12"/>
      <c r="G6" s="1016"/>
    </row>
    <row r="7" spans="1:7" ht="15.75" thickBot="1">
      <c r="A7" s="1554" t="s">
        <v>3423</v>
      </c>
      <c r="B7" s="1555" t="s">
        <v>3424</v>
      </c>
      <c r="C7" s="1555" t="s">
        <v>3425</v>
      </c>
      <c r="D7" s="1556" t="s">
        <v>3426</v>
      </c>
      <c r="E7" s="1022"/>
      <c r="F7" s="1022"/>
      <c r="G7" s="1023"/>
    </row>
    <row r="8" spans="1:7">
      <c r="A8" s="1432"/>
      <c r="B8" s="1345"/>
      <c r="C8" s="1345"/>
      <c r="D8" s="9"/>
      <c r="E8" s="9"/>
      <c r="F8" s="9"/>
      <c r="G8" s="1345"/>
    </row>
    <row r="9" spans="1:7">
      <c r="A9" s="1432"/>
      <c r="B9" s="1345"/>
      <c r="C9" s="1345"/>
      <c r="D9" s="9"/>
      <c r="E9" s="9"/>
      <c r="F9" s="9"/>
      <c r="G9" s="1345"/>
    </row>
    <row r="10" spans="1:7">
      <c r="A10" s="1432"/>
      <c r="B10" s="1345"/>
      <c r="C10" s="1345"/>
      <c r="D10" s="9"/>
      <c r="E10" s="9"/>
      <c r="F10" s="9"/>
      <c r="G10" s="1345"/>
    </row>
    <row r="11" spans="1:7">
      <c r="A11" s="1432"/>
      <c r="B11" s="1345"/>
      <c r="C11" s="1345"/>
      <c r="D11" s="9"/>
      <c r="E11" s="9"/>
      <c r="F11" s="9"/>
      <c r="G11" s="1345"/>
    </row>
    <row r="12" spans="1:7">
      <c r="A12" s="1432"/>
      <c r="B12" s="1345"/>
      <c r="C12" s="1345"/>
      <c r="D12" s="9"/>
      <c r="E12" s="9"/>
      <c r="F12" s="9"/>
      <c r="G12" s="1345"/>
    </row>
    <row r="13" spans="1:7">
      <c r="A13" s="1432"/>
      <c r="B13" s="1345"/>
      <c r="C13" s="1345"/>
      <c r="D13" s="9"/>
      <c r="E13" s="9"/>
      <c r="F13" s="9"/>
      <c r="G13" s="1345"/>
    </row>
    <row r="14" spans="1:7">
      <c r="A14" s="1432"/>
      <c r="B14" s="1345"/>
      <c r="C14" s="1345"/>
      <c r="D14" s="9"/>
      <c r="E14" s="9"/>
      <c r="F14" s="9"/>
      <c r="G14" s="1345"/>
    </row>
    <row r="15" spans="1:7">
      <c r="A15" s="1432"/>
      <c r="B15" s="1345"/>
      <c r="C15" s="1345"/>
      <c r="D15" s="9"/>
      <c r="E15" s="9"/>
      <c r="F15" s="9"/>
      <c r="G15" s="1345"/>
    </row>
    <row r="16" spans="1:7">
      <c r="A16" s="1432"/>
      <c r="B16" s="1345"/>
      <c r="C16" s="1345"/>
      <c r="D16" s="9"/>
      <c r="E16" s="9"/>
      <c r="F16" s="9"/>
      <c r="G16" s="1345"/>
    </row>
    <row r="17" spans="1:7">
      <c r="A17" s="1432"/>
      <c r="B17" s="1345"/>
      <c r="C17" s="1345"/>
      <c r="D17" s="9"/>
      <c r="E17" s="9"/>
      <c r="F17" s="9"/>
      <c r="G17" s="1345"/>
    </row>
    <row r="18" spans="1:7">
      <c r="A18" s="1432"/>
      <c r="B18" s="1345"/>
      <c r="C18" s="1345"/>
      <c r="D18" s="9"/>
      <c r="E18" s="9"/>
      <c r="F18" s="9"/>
      <c r="G18" s="1345"/>
    </row>
    <row r="19" spans="1:7">
      <c r="A19" s="1441"/>
      <c r="B19" s="1557"/>
      <c r="C19" s="1557"/>
      <c r="D19" s="1558"/>
      <c r="E19" s="1356"/>
      <c r="F19" s="1356"/>
      <c r="G19" s="1359"/>
    </row>
    <row r="20" spans="1:7">
      <c r="A20" s="1559"/>
      <c r="B20" s="1345"/>
      <c r="C20" s="1345"/>
      <c r="D20" s="9"/>
      <c r="E20" s="9"/>
      <c r="F20" s="9"/>
      <c r="G20" s="1345"/>
    </row>
    <row r="21" spans="1:7">
      <c r="A21" s="1559"/>
      <c r="B21" s="1345"/>
      <c r="C21" s="1345"/>
      <c r="D21" s="9"/>
      <c r="E21" s="9"/>
      <c r="F21" s="9"/>
      <c r="G21" s="1345"/>
    </row>
    <row r="22" spans="1:7">
      <c r="A22" s="1559"/>
      <c r="B22" s="1345"/>
      <c r="C22" s="1345"/>
      <c r="D22" s="9"/>
      <c r="E22" s="9"/>
      <c r="F22" s="9"/>
      <c r="G22" s="1345"/>
    </row>
    <row r="23" spans="1:7">
      <c r="A23" s="1559"/>
      <c r="B23" s="1345"/>
      <c r="C23" s="1345"/>
      <c r="D23" s="9"/>
      <c r="E23" s="9"/>
      <c r="F23" s="9"/>
      <c r="G23" s="1345"/>
    </row>
    <row r="24" spans="1:7">
      <c r="A24" s="1559"/>
      <c r="B24" s="1345"/>
      <c r="C24" s="1345"/>
      <c r="D24" s="9"/>
      <c r="E24" s="9"/>
      <c r="F24" s="9"/>
      <c r="G24" s="1345"/>
    </row>
    <row r="25" spans="1:7">
      <c r="A25" s="1559"/>
      <c r="B25" s="1345"/>
      <c r="C25" s="1345"/>
      <c r="D25" s="9"/>
      <c r="E25" s="9"/>
      <c r="F25" s="9"/>
      <c r="G25" s="1345"/>
    </row>
    <row r="26" spans="1:7">
      <c r="A26" s="1559"/>
      <c r="B26" s="1345"/>
      <c r="C26" s="1345"/>
      <c r="D26" s="9"/>
      <c r="E26" s="9"/>
      <c r="F26" s="9"/>
      <c r="G26" s="1345"/>
    </row>
    <row r="27" spans="1:7">
      <c r="A27" s="1559"/>
      <c r="B27" s="1345"/>
      <c r="C27" s="1345"/>
      <c r="D27" s="9"/>
      <c r="E27" s="9"/>
      <c r="F27" s="9"/>
      <c r="G27" s="1345"/>
    </row>
    <row r="28" spans="1:7">
      <c r="A28" s="1559"/>
      <c r="B28" s="1345"/>
      <c r="C28" s="1345"/>
      <c r="D28" s="9"/>
      <c r="E28" s="9"/>
      <c r="F28" s="9"/>
      <c r="G28" s="1345"/>
    </row>
    <row r="29" spans="1:7">
      <c r="A29" s="1559"/>
      <c r="B29" s="1345"/>
      <c r="C29" s="1345"/>
      <c r="D29" s="9"/>
      <c r="E29" s="9"/>
      <c r="F29" s="9"/>
      <c r="G29" s="1345"/>
    </row>
    <row r="30" spans="1:7">
      <c r="A30" s="1559"/>
      <c r="B30" s="1345"/>
      <c r="C30" s="1345"/>
      <c r="D30" s="9"/>
      <c r="E30" s="9"/>
      <c r="F30" s="9"/>
      <c r="G30" s="1345"/>
    </row>
    <row r="31" spans="1:7">
      <c r="A31" s="1432"/>
      <c r="B31" s="1345"/>
      <c r="C31" s="1345"/>
      <c r="D31" s="9"/>
      <c r="E31" s="9"/>
      <c r="F31" s="9"/>
      <c r="G31" s="1345"/>
    </row>
    <row r="32" spans="1:7">
      <c r="A32" s="1432"/>
      <c r="B32" s="1345"/>
      <c r="C32" s="1345"/>
      <c r="D32" s="9"/>
      <c r="E32" s="9"/>
      <c r="F32" s="9"/>
      <c r="G32" s="1345"/>
    </row>
    <row r="33" spans="1:7">
      <c r="A33" s="1432"/>
      <c r="B33" s="1345"/>
      <c r="C33" s="1345"/>
      <c r="D33" s="9"/>
      <c r="E33" s="9"/>
      <c r="F33" s="9"/>
      <c r="G33" s="1345"/>
    </row>
    <row r="34" spans="1:7">
      <c r="A34" s="1432"/>
      <c r="B34" s="1345"/>
      <c r="C34" s="1345"/>
      <c r="D34" s="9"/>
      <c r="E34" s="9"/>
      <c r="F34" s="9"/>
      <c r="G34" s="1345"/>
    </row>
    <row r="35" spans="1:7">
      <c r="A35" s="1432"/>
      <c r="B35" s="1345"/>
      <c r="C35" s="1345"/>
      <c r="D35" s="9"/>
      <c r="E35" s="9"/>
      <c r="F35" s="9"/>
      <c r="G35" s="1345"/>
    </row>
    <row r="36" spans="1:7">
      <c r="A36" s="1432"/>
      <c r="B36" s="1345"/>
      <c r="C36" s="1345"/>
      <c r="D36" s="9"/>
      <c r="E36" s="9"/>
      <c r="F36" s="9"/>
      <c r="G36" s="1345"/>
    </row>
    <row r="37" spans="1:7">
      <c r="A37" s="1432"/>
      <c r="B37" s="1345"/>
      <c r="C37" s="1345"/>
      <c r="D37" s="9"/>
      <c r="E37" s="9"/>
      <c r="F37" s="9"/>
      <c r="G37" s="1345"/>
    </row>
    <row r="38" spans="1:7">
      <c r="A38" s="1432"/>
      <c r="B38" s="1345"/>
      <c r="C38" s="1345"/>
      <c r="D38" s="9"/>
      <c r="E38" s="9"/>
      <c r="F38" s="9"/>
      <c r="G38" s="1345"/>
    </row>
    <row r="39" spans="1:7">
      <c r="A39" s="1432"/>
      <c r="B39" s="1345"/>
      <c r="C39" s="1345"/>
      <c r="D39" s="9"/>
      <c r="E39" s="9"/>
      <c r="F39" s="9"/>
      <c r="G39" s="1345"/>
    </row>
    <row r="40" spans="1:7">
      <c r="A40" s="1432"/>
      <c r="B40" s="1345"/>
      <c r="C40" s="1345"/>
      <c r="D40" s="9"/>
      <c r="E40" s="9"/>
      <c r="F40" s="9"/>
      <c r="G40" s="1345"/>
    </row>
    <row r="41" spans="1:7">
      <c r="A41" s="1432"/>
      <c r="B41" s="1345"/>
      <c r="C41" s="1345"/>
      <c r="D41" s="9"/>
      <c r="E41" s="9"/>
      <c r="F41" s="9"/>
      <c r="G41" s="1345"/>
    </row>
    <row r="42" spans="1:7">
      <c r="A42" s="1432"/>
      <c r="B42" s="1345"/>
      <c r="C42" s="1345"/>
      <c r="D42" s="9"/>
      <c r="E42" s="9"/>
      <c r="F42" s="9"/>
      <c r="G42" s="1345"/>
    </row>
    <row r="43" spans="1:7">
      <c r="A43" s="1432"/>
      <c r="B43" s="1345"/>
      <c r="C43" s="1345"/>
      <c r="D43" s="9"/>
      <c r="E43" s="9"/>
      <c r="F43" s="9"/>
      <c r="G43" s="1345"/>
    </row>
    <row r="44" spans="1:7">
      <c r="A44" s="1432"/>
      <c r="B44" s="1345"/>
      <c r="C44" s="1345"/>
      <c r="D44" s="9"/>
      <c r="E44" s="9"/>
      <c r="F44" s="9"/>
      <c r="G44" s="1345"/>
    </row>
    <row r="45" spans="1:7">
      <c r="A45" s="1432"/>
      <c r="B45" s="1345"/>
      <c r="C45" s="1345"/>
      <c r="D45" s="9"/>
      <c r="E45" s="9"/>
      <c r="F45" s="9"/>
      <c r="G45" s="1345"/>
    </row>
    <row r="46" spans="1:7">
      <c r="A46" s="1432"/>
      <c r="B46" s="1345"/>
      <c r="C46" s="1345"/>
      <c r="D46" s="9"/>
      <c r="E46" s="9"/>
      <c r="F46" s="9"/>
      <c r="G46" s="1345"/>
    </row>
    <row r="47" spans="1:7">
      <c r="A47" s="1432"/>
      <c r="B47" s="1345"/>
      <c r="C47" s="1345"/>
      <c r="D47" s="9"/>
      <c r="E47" s="9"/>
      <c r="F47" s="9"/>
      <c r="G47" s="1345"/>
    </row>
    <row r="48" spans="1:7">
      <c r="A48" s="1432"/>
      <c r="B48" s="1345"/>
      <c r="C48" s="1345"/>
      <c r="D48" s="9"/>
      <c r="E48" s="9"/>
      <c r="F48" s="9"/>
      <c r="G48" s="1345"/>
    </row>
    <row r="49" spans="1:7">
      <c r="A49" s="1432"/>
      <c r="B49" s="1345"/>
      <c r="C49" s="1345"/>
      <c r="D49" s="9"/>
      <c r="E49" s="9"/>
      <c r="F49" s="9"/>
      <c r="G49" s="1345"/>
    </row>
    <row r="50" spans="1:7">
      <c r="A50" s="1432"/>
      <c r="B50" s="1345"/>
      <c r="C50" s="1345"/>
      <c r="D50" s="9"/>
      <c r="E50" s="9"/>
      <c r="F50" s="9"/>
      <c r="G50" s="1345"/>
    </row>
    <row r="51" spans="1:7">
      <c r="A51" s="1432"/>
      <c r="B51" s="1345"/>
      <c r="C51" s="1345"/>
      <c r="D51" s="9"/>
      <c r="E51" s="9"/>
      <c r="F51" s="9"/>
      <c r="G51" s="1345"/>
    </row>
    <row r="52" spans="1:7">
      <c r="A52" s="1432"/>
      <c r="B52" s="1345"/>
      <c r="C52" s="1345"/>
      <c r="D52" s="9"/>
      <c r="E52" s="9"/>
      <c r="F52" s="9"/>
      <c r="G52" s="1345"/>
    </row>
    <row r="53" spans="1:7">
      <c r="A53" s="1432"/>
      <c r="B53" s="1345"/>
      <c r="C53" s="1345"/>
      <c r="D53" s="9"/>
      <c r="E53" s="9"/>
      <c r="F53" s="9"/>
      <c r="G53" s="1345"/>
    </row>
    <row r="54" spans="1:7">
      <c r="A54" s="1432"/>
      <c r="B54" s="1345"/>
      <c r="C54" s="1345"/>
      <c r="D54" s="9"/>
      <c r="E54" s="9"/>
      <c r="F54" s="9"/>
      <c r="G54" s="1345"/>
    </row>
    <row r="55" spans="1:7">
      <c r="A55" s="1432"/>
      <c r="B55" s="1345"/>
      <c r="C55" s="1345"/>
      <c r="D55" s="9"/>
      <c r="E55" s="9"/>
      <c r="F55" s="9"/>
      <c r="G55" s="1345"/>
    </row>
    <row r="56" spans="1:7">
      <c r="A56" s="1432"/>
      <c r="B56" s="1345"/>
      <c r="C56" s="1345"/>
      <c r="D56" s="9"/>
      <c r="E56" s="9"/>
      <c r="F56" s="9"/>
      <c r="G56" s="1345"/>
    </row>
    <row r="57" spans="1:7">
      <c r="A57" s="1432"/>
      <c r="B57" s="1345"/>
      <c r="C57" s="1345"/>
      <c r="D57" s="9"/>
      <c r="E57" s="9"/>
      <c r="F57" s="9"/>
      <c r="G57" s="1345"/>
    </row>
    <row r="58" spans="1:7">
      <c r="A58" s="1432"/>
      <c r="B58" s="1345"/>
      <c r="C58" s="1345"/>
      <c r="D58" s="9"/>
      <c r="E58" s="9"/>
      <c r="F58" s="9"/>
      <c r="G58" s="1345"/>
    </row>
    <row r="59" spans="1:7">
      <c r="A59" s="1432"/>
      <c r="B59" s="1345"/>
      <c r="C59" s="1345"/>
      <c r="D59" s="9"/>
      <c r="E59" s="9"/>
      <c r="F59" s="9"/>
      <c r="G59" s="1345"/>
    </row>
    <row r="60" spans="1:7">
      <c r="A60" s="1432"/>
      <c r="B60" s="1345"/>
      <c r="C60" s="1345"/>
      <c r="D60" s="9"/>
      <c r="E60" s="9"/>
      <c r="F60" s="9"/>
      <c r="G60" s="1345"/>
    </row>
    <row r="61" spans="1:7">
      <c r="A61" s="1432"/>
      <c r="B61" s="1345"/>
      <c r="C61" s="1345"/>
      <c r="D61" s="9"/>
      <c r="E61" s="9"/>
      <c r="F61" s="9"/>
      <c r="G61" s="1345"/>
    </row>
    <row r="62" spans="1:7">
      <c r="A62" s="1432"/>
      <c r="B62" s="1345"/>
      <c r="C62" s="1345"/>
      <c r="D62" s="9"/>
      <c r="E62" s="9"/>
      <c r="F62" s="9"/>
      <c r="G62" s="1345"/>
    </row>
    <row r="63" spans="1:7">
      <c r="A63" s="1432"/>
      <c r="B63" s="1345"/>
      <c r="C63" s="1345"/>
      <c r="D63" s="9"/>
      <c r="E63" s="9"/>
      <c r="F63" s="9"/>
      <c r="G63" s="1345"/>
    </row>
    <row r="64" spans="1:7" ht="15.75" thickBot="1">
      <c r="A64" s="1560"/>
      <c r="B64" s="1366"/>
      <c r="C64" s="1366"/>
      <c r="D64" s="1021"/>
      <c r="E64" s="1021"/>
      <c r="F64" s="1021"/>
      <c r="G64" s="1366"/>
    </row>
    <row r="65" spans="1:7" ht="15.75">
      <c r="A65" s="1367" t="s">
        <v>4342</v>
      </c>
      <c r="B65" s="9"/>
      <c r="C65" s="9"/>
      <c r="D65" s="9"/>
      <c r="E65" s="9"/>
      <c r="F65" s="9"/>
      <c r="G65" s="9"/>
    </row>
    <row r="66" spans="1:7">
      <c r="A66" s="12" t="s">
        <v>2604</v>
      </c>
      <c r="B66" s="12"/>
      <c r="C66" s="12"/>
      <c r="D66" s="12"/>
      <c r="E66" s="12"/>
      <c r="F66" s="12"/>
      <c r="G66" s="12"/>
    </row>
    <row r="67" spans="1:7">
      <c r="A67" s="9"/>
      <c r="B67" s="9"/>
      <c r="C67" s="9"/>
      <c r="D67" s="9"/>
      <c r="E67" s="9"/>
      <c r="F67" s="9"/>
      <c r="G67" s="9"/>
    </row>
    <row r="68" spans="1:7" ht="15.75">
      <c r="A68" s="1367" t="s">
        <v>1353</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Central Hudson Gas &amp; Electric</v>
      </c>
      <c r="B71" s="9"/>
      <c r="C71" s="9"/>
      <c r="D71" s="9"/>
      <c r="E71" s="9"/>
      <c r="F71" s="1340" t="s">
        <v>2025</v>
      </c>
      <c r="G71" s="1682" t="str">
        <f>'Data Sheet'!$C$38</f>
        <v>12/31/14</v>
      </c>
    </row>
    <row r="72" spans="1:7" ht="16.5" thickBot="1">
      <c r="A72" s="1561" t="s">
        <v>2602</v>
      </c>
      <c r="B72" s="1562"/>
      <c r="C72" s="1562"/>
      <c r="D72" s="1562"/>
      <c r="E72" s="1563"/>
      <c r="F72" s="1563"/>
      <c r="G72" s="1553"/>
    </row>
    <row r="73" spans="1:7">
      <c r="A73" s="1441" t="s">
        <v>2022</v>
      </c>
      <c r="B73" s="1359" t="s">
        <v>2019</v>
      </c>
      <c r="C73" s="1359" t="s">
        <v>2603</v>
      </c>
      <c r="D73" s="12"/>
      <c r="E73" s="12"/>
      <c r="F73" s="12"/>
      <c r="G73" s="1497"/>
    </row>
    <row r="74" spans="1:7">
      <c r="A74" s="1441" t="s">
        <v>2023</v>
      </c>
      <c r="B74" s="1359" t="s">
        <v>2023</v>
      </c>
      <c r="C74" s="1359" t="s">
        <v>2023</v>
      </c>
      <c r="D74" s="1458" t="s">
        <v>2024</v>
      </c>
      <c r="E74" s="12"/>
      <c r="F74" s="12"/>
      <c r="G74" s="1016"/>
    </row>
    <row r="75" spans="1:7" ht="15.75" thickBot="1">
      <c r="A75" s="1554" t="s">
        <v>3423</v>
      </c>
      <c r="B75" s="1555" t="s">
        <v>3424</v>
      </c>
      <c r="C75" s="1555" t="s">
        <v>3425</v>
      </c>
      <c r="D75" s="1556" t="s">
        <v>3426</v>
      </c>
      <c r="E75" s="1022"/>
      <c r="F75" s="1022"/>
      <c r="G75" s="1023"/>
    </row>
    <row r="76" spans="1:7">
      <c r="A76" s="1432"/>
      <c r="B76" s="1345"/>
      <c r="C76" s="1345"/>
      <c r="D76" s="9"/>
      <c r="E76" s="9"/>
      <c r="F76" s="9"/>
      <c r="G76" s="1345"/>
    </row>
    <row r="77" spans="1:7">
      <c r="A77" s="1432"/>
      <c r="B77" s="1345"/>
      <c r="C77" s="1345"/>
      <c r="D77" s="9"/>
      <c r="E77" s="9"/>
      <c r="F77" s="9"/>
      <c r="G77" s="1345"/>
    </row>
    <row r="78" spans="1:7">
      <c r="A78" s="1432"/>
      <c r="B78" s="1345"/>
      <c r="C78" s="1345"/>
      <c r="D78" s="9"/>
      <c r="E78" s="9"/>
      <c r="F78" s="9"/>
      <c r="G78" s="1345"/>
    </row>
    <row r="79" spans="1:7">
      <c r="A79" s="1432"/>
      <c r="B79" s="1345"/>
      <c r="C79" s="1345"/>
      <c r="D79" s="9"/>
      <c r="E79" s="9"/>
      <c r="F79" s="9"/>
      <c r="G79" s="1345"/>
    </row>
    <row r="80" spans="1:7">
      <c r="A80" s="1432"/>
      <c r="B80" s="1345"/>
      <c r="C80" s="1345"/>
      <c r="D80" s="9"/>
      <c r="E80" s="9"/>
      <c r="F80" s="9"/>
      <c r="G80" s="1345"/>
    </row>
    <row r="81" spans="1:7">
      <c r="A81" s="1432"/>
      <c r="B81" s="1345"/>
      <c r="C81" s="1345"/>
      <c r="D81" s="9"/>
      <c r="E81" s="9"/>
      <c r="F81" s="9"/>
      <c r="G81" s="1345"/>
    </row>
    <row r="82" spans="1:7">
      <c r="A82" s="1432"/>
      <c r="B82" s="1345"/>
      <c r="C82" s="1345"/>
      <c r="D82" s="9"/>
      <c r="E82" s="9"/>
      <c r="F82" s="9"/>
      <c r="G82" s="1345"/>
    </row>
    <row r="83" spans="1:7">
      <c r="A83" s="1432"/>
      <c r="B83" s="1345"/>
      <c r="C83" s="1345"/>
      <c r="D83" s="9"/>
      <c r="E83" s="9"/>
      <c r="F83" s="9"/>
      <c r="G83" s="1345"/>
    </row>
    <row r="84" spans="1:7">
      <c r="A84" s="1432"/>
      <c r="B84" s="1345"/>
      <c r="C84" s="1345"/>
      <c r="D84" s="9"/>
      <c r="E84" s="9"/>
      <c r="F84" s="9"/>
      <c r="G84" s="1345"/>
    </row>
    <row r="85" spans="1:7">
      <c r="A85" s="1432"/>
      <c r="B85" s="1345"/>
      <c r="C85" s="1345"/>
      <c r="D85" s="9"/>
      <c r="E85" s="9"/>
      <c r="F85" s="9"/>
      <c r="G85" s="1345"/>
    </row>
    <row r="86" spans="1:7">
      <c r="A86" s="1432"/>
      <c r="B86" s="1345"/>
      <c r="C86" s="1345"/>
      <c r="D86" s="9"/>
      <c r="E86" s="9"/>
      <c r="F86" s="9"/>
      <c r="G86" s="1345"/>
    </row>
    <row r="87" spans="1:7">
      <c r="A87" s="1441"/>
      <c r="B87" s="1557"/>
      <c r="C87" s="1557"/>
      <c r="D87" s="1558"/>
      <c r="E87" s="1356"/>
      <c r="F87" s="1356"/>
      <c r="G87" s="1359"/>
    </row>
    <row r="88" spans="1:7">
      <c r="A88" s="1559"/>
      <c r="B88" s="1345"/>
      <c r="C88" s="1345"/>
      <c r="D88" s="9"/>
      <c r="E88" s="9"/>
      <c r="F88" s="9"/>
      <c r="G88" s="1345"/>
    </row>
    <row r="89" spans="1:7">
      <c r="A89" s="1559"/>
      <c r="B89" s="1345"/>
      <c r="C89" s="1345"/>
      <c r="D89" s="9"/>
      <c r="E89" s="9"/>
      <c r="F89" s="9"/>
      <c r="G89" s="1345"/>
    </row>
    <row r="90" spans="1:7">
      <c r="A90" s="1559"/>
      <c r="B90" s="1345"/>
      <c r="C90" s="1345"/>
      <c r="D90" s="9"/>
      <c r="E90" s="9"/>
      <c r="F90" s="9"/>
      <c r="G90" s="1345"/>
    </row>
    <row r="91" spans="1:7">
      <c r="A91" s="1559"/>
      <c r="B91" s="1345"/>
      <c r="C91" s="1345"/>
      <c r="D91" s="9"/>
      <c r="E91" s="9"/>
      <c r="F91" s="9"/>
      <c r="G91" s="1345"/>
    </row>
    <row r="92" spans="1:7">
      <c r="A92" s="1559"/>
      <c r="B92" s="1345"/>
      <c r="C92" s="1345"/>
      <c r="D92" s="9"/>
      <c r="E92" s="9"/>
      <c r="F92" s="9"/>
      <c r="G92" s="1345"/>
    </row>
    <row r="93" spans="1:7">
      <c r="A93" s="1559"/>
      <c r="B93" s="1345"/>
      <c r="C93" s="1345"/>
      <c r="D93" s="9"/>
      <c r="E93" s="9"/>
      <c r="F93" s="9"/>
      <c r="G93" s="1345"/>
    </row>
    <row r="94" spans="1:7">
      <c r="A94" s="1559"/>
      <c r="B94" s="1345"/>
      <c r="C94" s="1345"/>
      <c r="D94" s="9"/>
      <c r="E94" s="9"/>
      <c r="F94" s="9"/>
      <c r="G94" s="1345"/>
    </row>
    <row r="95" spans="1:7">
      <c r="A95" s="1559"/>
      <c r="B95" s="1345"/>
      <c r="C95" s="1345"/>
      <c r="D95" s="9"/>
      <c r="E95" s="9"/>
      <c r="F95" s="9"/>
      <c r="G95" s="1345"/>
    </row>
    <row r="96" spans="1:7">
      <c r="A96" s="1559"/>
      <c r="B96" s="1345"/>
      <c r="C96" s="1345"/>
      <c r="D96" s="9"/>
      <c r="E96" s="9"/>
      <c r="F96" s="9"/>
      <c r="G96" s="1345"/>
    </row>
    <row r="97" spans="1:7">
      <c r="A97" s="1559"/>
      <c r="B97" s="1345"/>
      <c r="C97" s="1345"/>
      <c r="D97" s="9"/>
      <c r="E97" s="9"/>
      <c r="F97" s="9"/>
      <c r="G97" s="1345"/>
    </row>
    <row r="98" spans="1:7">
      <c r="A98" s="1559"/>
      <c r="B98" s="1345"/>
      <c r="C98" s="1345"/>
      <c r="D98" s="9"/>
      <c r="E98" s="9"/>
      <c r="F98" s="9"/>
      <c r="G98" s="1345"/>
    </row>
    <row r="99" spans="1:7">
      <c r="A99" s="1432"/>
      <c r="B99" s="1345"/>
      <c r="C99" s="1345"/>
      <c r="D99" s="9"/>
      <c r="E99" s="9"/>
      <c r="F99" s="9"/>
      <c r="G99" s="1345"/>
    </row>
    <row r="100" spans="1:7">
      <c r="A100" s="1432"/>
      <c r="B100" s="1345"/>
      <c r="C100" s="1345"/>
      <c r="D100" s="9"/>
      <c r="E100" s="9"/>
      <c r="F100" s="9"/>
      <c r="G100" s="1345"/>
    </row>
    <row r="101" spans="1:7">
      <c r="A101" s="1432"/>
      <c r="B101" s="1345"/>
      <c r="C101" s="1345"/>
      <c r="D101" s="9"/>
      <c r="E101" s="9"/>
      <c r="F101" s="9"/>
      <c r="G101" s="1345"/>
    </row>
    <row r="102" spans="1:7">
      <c r="A102" s="1432"/>
      <c r="B102" s="1345"/>
      <c r="C102" s="1345"/>
      <c r="D102" s="9"/>
      <c r="E102" s="9"/>
      <c r="F102" s="9"/>
      <c r="G102" s="1345"/>
    </row>
    <row r="103" spans="1:7">
      <c r="A103" s="1432"/>
      <c r="B103" s="1345"/>
      <c r="C103" s="1345"/>
      <c r="D103" s="9"/>
      <c r="E103" s="9"/>
      <c r="F103" s="9"/>
      <c r="G103" s="1345"/>
    </row>
    <row r="104" spans="1:7">
      <c r="A104" s="1432"/>
      <c r="B104" s="1345"/>
      <c r="C104" s="1345"/>
      <c r="D104" s="9"/>
      <c r="E104" s="9"/>
      <c r="F104" s="9"/>
      <c r="G104" s="1345"/>
    </row>
    <row r="105" spans="1:7">
      <c r="A105" s="1432"/>
      <c r="B105" s="1345"/>
      <c r="C105" s="1345"/>
      <c r="D105" s="9"/>
      <c r="E105" s="9"/>
      <c r="F105" s="9"/>
      <c r="G105" s="1345"/>
    </row>
    <row r="106" spans="1:7">
      <c r="A106" s="1432"/>
      <c r="B106" s="1345"/>
      <c r="C106" s="1345"/>
      <c r="D106" s="9"/>
      <c r="E106" s="9"/>
      <c r="F106" s="9"/>
      <c r="G106" s="1345"/>
    </row>
    <row r="107" spans="1:7">
      <c r="A107" s="1432"/>
      <c r="B107" s="1345"/>
      <c r="C107" s="1345"/>
      <c r="D107" s="9"/>
      <c r="E107" s="9"/>
      <c r="F107" s="9"/>
      <c r="G107" s="1345"/>
    </row>
    <row r="108" spans="1:7">
      <c r="A108" s="1432"/>
      <c r="B108" s="1345"/>
      <c r="C108" s="1345"/>
      <c r="D108" s="9"/>
      <c r="E108" s="9"/>
      <c r="F108" s="9"/>
      <c r="G108" s="1345"/>
    </row>
    <row r="109" spans="1:7">
      <c r="A109" s="1432"/>
      <c r="B109" s="1345"/>
      <c r="C109" s="1345"/>
      <c r="D109" s="9"/>
      <c r="E109" s="9"/>
      <c r="F109" s="9"/>
      <c r="G109" s="1345"/>
    </row>
    <row r="110" spans="1:7">
      <c r="A110" s="1432"/>
      <c r="B110" s="1345"/>
      <c r="C110" s="1345"/>
      <c r="D110" s="9"/>
      <c r="E110" s="9"/>
      <c r="F110" s="9"/>
      <c r="G110" s="1345"/>
    </row>
    <row r="111" spans="1:7">
      <c r="A111" s="1432"/>
      <c r="B111" s="1345"/>
      <c r="C111" s="1345"/>
      <c r="D111" s="9"/>
      <c r="E111" s="9"/>
      <c r="F111" s="9"/>
      <c r="G111" s="1345"/>
    </row>
    <row r="112" spans="1:7">
      <c r="A112" s="1432"/>
      <c r="B112" s="1345"/>
      <c r="C112" s="1345"/>
      <c r="D112" s="9"/>
      <c r="E112" s="9"/>
      <c r="F112" s="9"/>
      <c r="G112" s="1345"/>
    </row>
    <row r="113" spans="1:7">
      <c r="A113" s="1432"/>
      <c r="B113" s="1345"/>
      <c r="C113" s="1345"/>
      <c r="D113" s="9"/>
      <c r="E113" s="9"/>
      <c r="F113" s="9"/>
      <c r="G113" s="1345"/>
    </row>
    <row r="114" spans="1:7">
      <c r="A114" s="1432"/>
      <c r="B114" s="1345"/>
      <c r="C114" s="1345"/>
      <c r="D114" s="9"/>
      <c r="E114" s="9"/>
      <c r="F114" s="9"/>
      <c r="G114" s="1345"/>
    </row>
    <row r="115" spans="1:7">
      <c r="A115" s="1432"/>
      <c r="B115" s="1345"/>
      <c r="C115" s="1345"/>
      <c r="D115" s="9"/>
      <c r="E115" s="9"/>
      <c r="F115" s="9"/>
      <c r="G115" s="1345"/>
    </row>
    <row r="116" spans="1:7">
      <c r="A116" s="1432"/>
      <c r="B116" s="1345"/>
      <c r="C116" s="1345"/>
      <c r="D116" s="9"/>
      <c r="E116" s="9"/>
      <c r="F116" s="9"/>
      <c r="G116" s="1345"/>
    </row>
    <row r="117" spans="1:7">
      <c r="A117" s="1432"/>
      <c r="B117" s="1345"/>
      <c r="C117" s="1345"/>
      <c r="D117" s="9"/>
      <c r="E117" s="9"/>
      <c r="F117" s="9"/>
      <c r="G117" s="1345"/>
    </row>
    <row r="118" spans="1:7">
      <c r="A118" s="1432"/>
      <c r="B118" s="1345"/>
      <c r="C118" s="1345"/>
      <c r="D118" s="9"/>
      <c r="E118" s="9"/>
      <c r="F118" s="9"/>
      <c r="G118" s="1345"/>
    </row>
    <row r="119" spans="1:7">
      <c r="A119" s="1432"/>
      <c r="B119" s="1345"/>
      <c r="C119" s="1345"/>
      <c r="D119" s="9"/>
      <c r="E119" s="9"/>
      <c r="F119" s="9"/>
      <c r="G119" s="1345"/>
    </row>
    <row r="120" spans="1:7">
      <c r="A120" s="1432"/>
      <c r="B120" s="1345"/>
      <c r="C120" s="1345"/>
      <c r="D120" s="9"/>
      <c r="E120" s="9"/>
      <c r="F120" s="9"/>
      <c r="G120" s="1345"/>
    </row>
    <row r="121" spans="1:7">
      <c r="A121" s="1432"/>
      <c r="B121" s="1345"/>
      <c r="C121" s="1345"/>
      <c r="D121" s="9"/>
      <c r="E121" s="9"/>
      <c r="F121" s="9"/>
      <c r="G121" s="1345"/>
    </row>
    <row r="122" spans="1:7">
      <c r="A122" s="1432"/>
      <c r="B122" s="1345"/>
      <c r="C122" s="1345"/>
      <c r="D122" s="9"/>
      <c r="E122" s="9"/>
      <c r="F122" s="9"/>
      <c r="G122" s="1345"/>
    </row>
    <row r="123" spans="1:7">
      <c r="A123" s="1432"/>
      <c r="B123" s="1345"/>
      <c r="C123" s="1345"/>
      <c r="D123" s="9"/>
      <c r="E123" s="9"/>
      <c r="F123" s="9"/>
      <c r="G123" s="1345"/>
    </row>
    <row r="124" spans="1:7">
      <c r="A124" s="1432"/>
      <c r="B124" s="1345"/>
      <c r="C124" s="1345"/>
      <c r="D124" s="9"/>
      <c r="E124" s="9"/>
      <c r="F124" s="9"/>
      <c r="G124" s="1345"/>
    </row>
    <row r="125" spans="1:7">
      <c r="A125" s="1432"/>
      <c r="B125" s="1345"/>
      <c r="C125" s="1345"/>
      <c r="D125" s="9"/>
      <c r="E125" s="9"/>
      <c r="F125" s="9"/>
      <c r="G125" s="1345"/>
    </row>
    <row r="126" spans="1:7">
      <c r="A126" s="1432"/>
      <c r="B126" s="1345"/>
      <c r="C126" s="1345"/>
      <c r="D126" s="9"/>
      <c r="E126" s="9"/>
      <c r="F126" s="9"/>
      <c r="G126" s="1345"/>
    </row>
    <row r="127" spans="1:7">
      <c r="A127" s="1432"/>
      <c r="B127" s="1345"/>
      <c r="C127" s="1345"/>
      <c r="D127" s="9"/>
      <c r="E127" s="9"/>
      <c r="F127" s="9"/>
      <c r="G127" s="1345"/>
    </row>
    <row r="128" spans="1:7">
      <c r="A128" s="1432"/>
      <c r="B128" s="1345"/>
      <c r="C128" s="1345"/>
      <c r="D128" s="9"/>
      <c r="E128" s="9"/>
      <c r="F128" s="9"/>
      <c r="G128" s="1345"/>
    </row>
    <row r="129" spans="1:7">
      <c r="A129" s="1432"/>
      <c r="B129" s="1345"/>
      <c r="C129" s="1345"/>
      <c r="D129" s="9"/>
      <c r="E129" s="9"/>
      <c r="F129" s="9"/>
      <c r="G129" s="1345"/>
    </row>
    <row r="130" spans="1:7">
      <c r="A130" s="1432"/>
      <c r="B130" s="1345"/>
      <c r="C130" s="1345"/>
      <c r="D130" s="9"/>
      <c r="E130" s="9"/>
      <c r="F130" s="9"/>
      <c r="G130" s="1345"/>
    </row>
    <row r="131" spans="1:7">
      <c r="A131" s="1432"/>
      <c r="B131" s="1345"/>
      <c r="C131" s="1345"/>
      <c r="D131" s="9"/>
      <c r="E131" s="9"/>
      <c r="F131" s="9"/>
      <c r="G131" s="1345"/>
    </row>
    <row r="132" spans="1:7" ht="15.75" thickBot="1">
      <c r="A132" s="1560"/>
      <c r="B132" s="1366"/>
      <c r="C132" s="1366"/>
      <c r="D132" s="1021"/>
      <c r="E132" s="1021"/>
      <c r="F132" s="1021"/>
      <c r="G132" s="1366"/>
    </row>
    <row r="133" spans="1:7" ht="15.75">
      <c r="A133" s="1367" t="s">
        <v>4342</v>
      </c>
      <c r="B133" s="9"/>
      <c r="C133" s="9"/>
      <c r="D133" s="9"/>
      <c r="E133" s="9"/>
      <c r="F133" s="9"/>
      <c r="G133" s="9"/>
    </row>
    <row r="134" spans="1:7">
      <c r="A134" s="12" t="s">
        <v>2896</v>
      </c>
      <c r="B134" s="12"/>
      <c r="C134" s="12"/>
      <c r="D134" s="12"/>
      <c r="E134" s="12"/>
      <c r="F134" s="12"/>
      <c r="G134" s="12"/>
    </row>
    <row r="135" spans="1:7">
      <c r="A135" s="9"/>
      <c r="B135" s="9"/>
      <c r="C135" s="9"/>
      <c r="D135" s="9"/>
      <c r="E135" s="9"/>
      <c r="F135" s="9"/>
      <c r="G135" s="9"/>
    </row>
  </sheetData>
  <customSheetViews>
    <customSheetView guid="{98C50475-4C04-4614-833E-ABC6EEFF4E8E}" scale="60" colorId="22" showPageBreaks="1" printArea="1" view="pageBreakPreview" topLeftCell="A34">
      <pageMargins left="0.5" right="0.5" top="0" bottom="0" header="0.25" footer="0.25"/>
      <printOptions horizontalCentered="1" verticalCentered="1"/>
      <pageSetup scale="77" fitToHeight="2" orientation="portrait" horizontalDpi="300" verticalDpi="300" r:id="rId1"/>
      <headerFooter alignWithMargins="0"/>
    </customSheetView>
    <customSheetView guid="{C6EFCE4C-D5CB-4C1D-A286-0DC52BE770F9}" scale="75" colorId="22" fitToPage="1">
      <pageMargins left="0.5" right="0.5" top="0" bottom="0" header="0.25" footer="0.25"/>
      <printOptions horizontalCentered="1" verticalCentered="1"/>
      <pageSetup scale="74" fitToHeight="2" orientation="portrait" horizontalDpi="300" verticalDpi="300" r:id="rId2"/>
      <headerFooter alignWithMargins="0"/>
    </customSheetView>
    <customSheetView guid="{4BC658A1-0B43-4474-B09F-01138A2D4649}" scale="75" colorId="22" fitToPage="1">
      <pageMargins left="0.5" right="0.5" top="0" bottom="0" header="0.25" footer="0.25"/>
      <printOptions horizontalCentered="1" verticalCentered="1"/>
      <pageSetup scale="74" fitToHeight="2" orientation="portrait" horizontalDpi="300" verticalDpi="300" r:id="rId3"/>
      <headerFooter alignWithMargins="0"/>
    </customSheetView>
    <customSheetView guid="{615B5AE4-EF39-45E8-9166-92037A1A48C3}" scale="75" colorId="22" fitToPage="1">
      <pageMargins left="0.5" right="0.5" top="0" bottom="0" header="0.25" footer="0.25"/>
      <printOptions horizontalCentered="1" verticalCentered="1"/>
      <pageSetup scale="74" fitToHeight="2" orientation="portrait" horizontalDpi="300" verticalDpi="300" r:id="rId4"/>
      <headerFooter alignWithMargins="0"/>
    </customSheetView>
    <customSheetView guid="{5615FF12-3AD0-401B-9520-85684B49B8C2}" scale="75" colorId="22" fitToPage="1">
      <pageMargins left="0.5" right="0.5" top="0" bottom="0" header="0.25" footer="0.25"/>
      <printOptions horizontalCentered="1" verticalCentered="1"/>
      <pageSetup scale="74" fitToHeight="2" orientation="portrait" horizontalDpi="300" verticalDpi="300" r:id="rId5"/>
      <headerFooter alignWithMargins="0"/>
    </customSheetView>
    <customSheetView guid="{770BB473-BE5C-4268-9ADA-B2B104B49C99}" scale="75" colorId="22" showPageBreaks="1" fitToPage="1">
      <pageMargins left="0.5" right="0.5" top="0" bottom="0" header="0.25" footer="0.25"/>
      <printOptions horizontalCentered="1" verticalCentered="1"/>
      <pageSetup scale="76" fitToHeight="2" orientation="portrait" horizontalDpi="300" verticalDpi="300" r:id="rId6"/>
      <headerFooter alignWithMargins="0"/>
    </customSheetView>
    <customSheetView guid="{2DCD765F-7FFB-4119-8ABA-95F832C93250}" scale="75" colorId="22" fitToPage="1">
      <pageMargins left="0.5" right="0.5" top="0" bottom="0" header="0.25" footer="0.25"/>
      <printOptions horizontalCentered="1" verticalCentered="1"/>
      <pageSetup scale="74" fitToHeight="2" orientation="portrait" horizontalDpi="300" verticalDpi="300" r:id="rId7"/>
      <headerFooter alignWithMargins="0"/>
    </customSheetView>
    <customSheetView guid="{9A54DEF0-DEC4-4137-89B1-509D03916E27}" scale="75" colorId="22" fitToPage="1">
      <pageMargins left="0.5" right="0.5" top="0" bottom="0" header="0.25" footer="0.25"/>
      <printOptions horizontalCentered="1" verticalCentered="1"/>
      <pageSetup scale="74" fitToHeight="2" orientation="portrait" horizontalDpi="300" verticalDpi="300" r:id="rId8"/>
      <headerFooter alignWithMargins="0"/>
    </customSheetView>
    <customSheetView guid="{3F1C1F7F-1627-415A-A980-D9471073F5DE}" scale="75" colorId="22" fitToPage="1">
      <pageMargins left="0.5" right="0.5" top="0" bottom="0" header="0.25" footer="0.25"/>
      <printOptions horizontalCentered="1" verticalCentered="1"/>
      <pageSetup scale="74" fitToHeight="2" orientation="portrait" horizontalDpi="300" verticalDpi="300" r:id="rId9"/>
      <headerFooter alignWithMargins="0"/>
    </customSheetView>
    <customSheetView guid="{139C5046-2F46-48F5-A0B9-76AEA7D78668}" scale="75" colorId="22" fitToPage="1">
      <pageMargins left="0.5" right="0.5" top="0" bottom="0" header="0.25" footer="0.25"/>
      <printOptions horizontalCentered="1" verticalCentered="1"/>
      <pageSetup scale="74" fitToHeight="2" orientation="portrait" horizontalDpi="300" verticalDpi="300" r:id="rId10"/>
      <headerFooter alignWithMargins="0"/>
    </customSheetView>
    <customSheetView guid="{B81AA01E-C0DE-4A87-A251-E1F5DB0B073A}" scale="75" colorId="22" fitToPage="1">
      <pageMargins left="0.5" right="0.5" top="0" bottom="0" header="0.25" footer="0.25"/>
      <printOptions horizontalCentered="1" verticalCentered="1"/>
      <pageSetup scale="74" fitToHeight="2" orientation="portrait" horizontalDpi="300" verticalDpi="300" r:id="rId11"/>
      <headerFooter alignWithMargins="0"/>
    </customSheetView>
  </customSheetViews>
  <printOptions horizontalCentered="1" verticalCentered="1"/>
  <pageMargins left="0.5" right="0.5" top="0" bottom="0" header="0.25" footer="0.25"/>
  <pageSetup scale="77" fitToHeight="2" orientation="portrait" horizontalDpi="300" verticalDpi="300" r:id="rId12"/>
  <headerFooter alignWithMargins="0"/>
  <drawing r:id="rId13"/>
  <legacyDrawing r:id="rId14"/>
  <mc:AlternateContent xmlns:mc="http://schemas.openxmlformats.org/markup-compatibility/2006">
    <mc:Choice Requires="x14">
      <controls>
        <mc:AlternateContent xmlns:mc="http://schemas.openxmlformats.org/markup-compatibility/2006">
          <mc:Choice Requires="x14">
            <control shapeId="75857" r:id="rId15" name="Button 81">
              <controlPr locked="0" defaultSize="0" autoFill="0" autoLine="0" autoPict="0">
                <anchor moveWithCells="1" sizeWithCells="1">
                  <from>
                    <xdr:col>3</xdr:col>
                    <xdr:colOff>257175</xdr:colOff>
                    <xdr:row>38</xdr:row>
                    <xdr:rowOff>114300</xdr:rowOff>
                  </from>
                  <to>
                    <xdr:col>3</xdr:col>
                    <xdr:colOff>933450</xdr:colOff>
                    <xdr:row>38</xdr:row>
                    <xdr:rowOff>114300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07"/>
  <sheetViews>
    <sheetView tabSelected="1" defaultGridColor="0" view="pageBreakPreview" topLeftCell="A445" colorId="22" zoomScale="60" zoomScaleNormal="85" workbookViewId="0">
      <selection activeCell="A529" sqref="A529"/>
    </sheetView>
  </sheetViews>
  <sheetFormatPr defaultColWidth="9.6640625" defaultRowHeight="15"/>
  <cols>
    <col min="1" max="1" width="45.6640625" style="9" customWidth="1"/>
    <col min="2" max="2" width="30.6640625" style="9" customWidth="1"/>
    <col min="3" max="3" width="20" style="9" customWidth="1"/>
    <col min="4" max="16384" width="9.6640625" style="9"/>
  </cols>
  <sheetData>
    <row r="1" spans="1:8" ht="15.75">
      <c r="A1" s="71" t="s">
        <v>2605</v>
      </c>
      <c r="B1" s="71"/>
      <c r="C1" s="71"/>
      <c r="D1" s="115"/>
      <c r="E1" s="115"/>
      <c r="F1" s="69"/>
    </row>
    <row r="2" spans="1:8" ht="15.75">
      <c r="A2" s="71"/>
      <c r="B2" s="71"/>
      <c r="C2" s="71"/>
      <c r="D2" s="115"/>
      <c r="E2" s="115"/>
    </row>
    <row r="3" spans="1:8" ht="15" customHeight="1">
      <c r="A3" s="71" t="s">
        <v>1868</v>
      </c>
      <c r="B3" s="69"/>
      <c r="C3" s="71"/>
      <c r="D3" s="115"/>
      <c r="E3" s="115"/>
    </row>
    <row r="4" spans="1:8" ht="15" customHeight="1">
      <c r="A4" s="71" t="s">
        <v>2606</v>
      </c>
      <c r="B4" s="69"/>
      <c r="C4" s="71"/>
      <c r="D4" s="115"/>
      <c r="E4" s="115"/>
    </row>
    <row r="5" spans="1:8" ht="15.75">
      <c r="A5" s="71" t="s">
        <v>2607</v>
      </c>
      <c r="B5" s="69"/>
      <c r="C5" s="71"/>
      <c r="D5" s="115"/>
      <c r="E5" s="115"/>
    </row>
    <row r="6" spans="1:8" ht="15.75">
      <c r="A6" s="115"/>
      <c r="B6" s="17"/>
      <c r="C6" s="115"/>
      <c r="D6" s="115"/>
      <c r="E6" s="115"/>
    </row>
    <row r="7" spans="1:8" ht="20.25">
      <c r="A7" s="824" t="str">
        <f>'Data Sheet'!$C$25</f>
        <v>Central Hudson Gas &amp; Electric</v>
      </c>
      <c r="B7" s="69"/>
      <c r="C7" s="71"/>
      <c r="D7" s="115"/>
      <c r="E7" s="115"/>
    </row>
    <row r="8" spans="1:8" ht="18">
      <c r="A8" s="482" t="str">
        <f>'Data Sheet'!$C$38</f>
        <v>12/31/14</v>
      </c>
      <c r="B8" s="69"/>
      <c r="C8" s="69"/>
    </row>
    <row r="9" spans="1:8">
      <c r="A9" s="17"/>
      <c r="B9" s="18"/>
      <c r="C9" s="18"/>
      <c r="D9" s="19"/>
      <c r="E9" s="18"/>
      <c r="F9" s="69"/>
      <c r="G9" s="69"/>
      <c r="H9" s="18"/>
    </row>
    <row r="10" spans="1:8" ht="15.75">
      <c r="A10" s="71" t="s">
        <v>2608</v>
      </c>
      <c r="B10" s="18"/>
      <c r="C10" s="18"/>
      <c r="D10" s="19"/>
      <c r="E10" s="18"/>
      <c r="F10" s="69"/>
      <c r="G10" s="69"/>
      <c r="H10" s="18"/>
    </row>
    <row r="11" spans="1:8" ht="15.75">
      <c r="A11" s="71" t="s">
        <v>2609</v>
      </c>
      <c r="B11" s="18"/>
      <c r="C11" s="18"/>
      <c r="D11" s="19"/>
      <c r="E11" s="18"/>
      <c r="F11" s="69"/>
      <c r="G11" s="69"/>
      <c r="H11" s="18"/>
    </row>
    <row r="12" spans="1:8" ht="15.75">
      <c r="A12" s="71"/>
      <c r="B12" s="18"/>
      <c r="C12" s="18"/>
      <c r="D12" s="19"/>
      <c r="E12" s="18"/>
      <c r="F12" s="69"/>
      <c r="G12" s="69"/>
      <c r="H12" s="18"/>
    </row>
    <row r="14" spans="1:8" ht="15.75">
      <c r="A14" s="115"/>
      <c r="B14" s="781" t="s">
        <v>2610</v>
      </c>
    </row>
    <row r="15" spans="1:8" ht="15.75">
      <c r="A15" s="17"/>
      <c r="B15" s="781" t="s">
        <v>2611</v>
      </c>
      <c r="C15" s="115"/>
    </row>
    <row r="16" spans="1:8" ht="15.75">
      <c r="A16" s="781" t="s">
        <v>2848</v>
      </c>
      <c r="B16" s="115"/>
      <c r="C16" s="1567" t="str">
        <f>'Data Sheet'!C38</f>
        <v>12/31/14</v>
      </c>
    </row>
    <row r="17" spans="1:3">
      <c r="A17" s="17" t="s">
        <v>2612</v>
      </c>
      <c r="B17" s="17" t="s">
        <v>2613</v>
      </c>
      <c r="C17" s="484">
        <f>'200201'!E21+'110113'!H14</f>
        <v>1195183933</v>
      </c>
    </row>
    <row r="18" spans="1:3">
      <c r="A18" s="17" t="s">
        <v>2614</v>
      </c>
      <c r="B18" s="17" t="s">
        <v>2615</v>
      </c>
      <c r="C18" s="377">
        <f>'200201'!E22+'110113'!H15</f>
        <v>319122310</v>
      </c>
    </row>
    <row r="19" spans="1:3">
      <c r="A19" s="17" t="s">
        <v>2616</v>
      </c>
      <c r="B19" s="17" t="s">
        <v>2617</v>
      </c>
      <c r="C19" s="377">
        <f>C17-C18</f>
        <v>876061623</v>
      </c>
    </row>
    <row r="20" spans="1:3">
      <c r="A20" s="17"/>
      <c r="B20" s="17"/>
      <c r="C20" s="377"/>
    </row>
    <row r="21" spans="1:3">
      <c r="A21" s="17" t="s">
        <v>2618</v>
      </c>
      <c r="B21" s="17" t="s">
        <v>2619</v>
      </c>
      <c r="C21" s="377">
        <f>'200201'!F21+'110113'!H19</f>
        <v>392458747</v>
      </c>
    </row>
    <row r="22" spans="1:3">
      <c r="A22" s="17" t="s">
        <v>2614</v>
      </c>
      <c r="B22" s="17" t="s">
        <v>2620</v>
      </c>
      <c r="C22" s="377">
        <f>'200201'!F22</f>
        <v>114476656</v>
      </c>
    </row>
    <row r="23" spans="1:3">
      <c r="A23" s="17" t="s">
        <v>2621</v>
      </c>
      <c r="B23" s="17" t="s">
        <v>2617</v>
      </c>
      <c r="C23" s="377">
        <f>C21-C22</f>
        <v>277982091</v>
      </c>
    </row>
    <row r="24" spans="1:3">
      <c r="A24" s="17"/>
      <c r="B24" s="17"/>
      <c r="C24" s="377"/>
    </row>
    <row r="25" spans="1:3">
      <c r="A25" s="17" t="s">
        <v>2622</v>
      </c>
      <c r="B25" s="17" t="s">
        <v>2617</v>
      </c>
      <c r="C25" s="377">
        <f>C29-C17-C21</f>
        <v>196312762</v>
      </c>
    </row>
    <row r="26" spans="1:3">
      <c r="A26" s="17" t="s">
        <v>2614</v>
      </c>
      <c r="B26" s="17" t="s">
        <v>2617</v>
      </c>
      <c r="C26" s="377">
        <f>C30-C18-C22</f>
        <v>72387732</v>
      </c>
    </row>
    <row r="27" spans="1:3">
      <c r="A27" s="17" t="s">
        <v>2623</v>
      </c>
      <c r="B27" s="17" t="s">
        <v>2617</v>
      </c>
      <c r="C27" s="377">
        <f>C25-C26</f>
        <v>123925030</v>
      </c>
    </row>
    <row r="28" spans="1:3">
      <c r="A28" s="17"/>
      <c r="B28" s="17"/>
      <c r="C28" s="377"/>
    </row>
    <row r="29" spans="1:3">
      <c r="A29" s="17" t="s">
        <v>2624</v>
      </c>
      <c r="B29" s="17" t="s">
        <v>2625</v>
      </c>
      <c r="C29" s="377">
        <f>SUM('110113'!H11,'110113'!H14,'110113'!H18,'110113'!H19)</f>
        <v>1783955442</v>
      </c>
    </row>
    <row r="30" spans="1:3">
      <c r="A30" s="17" t="s">
        <v>2614</v>
      </c>
      <c r="B30" s="17" t="s">
        <v>2626</v>
      </c>
      <c r="C30" s="377">
        <f>SUM('110113'!H12,'110113'!H15)</f>
        <v>505986698</v>
      </c>
    </row>
    <row r="31" spans="1:3" ht="15.75">
      <c r="A31" s="115" t="s">
        <v>2627</v>
      </c>
      <c r="B31" s="17" t="s">
        <v>2617</v>
      </c>
      <c r="C31" s="377">
        <f>C29-C30</f>
        <v>1277968744</v>
      </c>
    </row>
    <row r="32" spans="1:3">
      <c r="A32" s="17"/>
      <c r="B32" s="17"/>
      <c r="C32" s="377"/>
    </row>
    <row r="33" spans="1:3" ht="15.75">
      <c r="A33" s="781" t="s">
        <v>2105</v>
      </c>
      <c r="B33" s="115"/>
      <c r="C33" s="377"/>
    </row>
    <row r="34" spans="1:3">
      <c r="A34" s="17" t="s">
        <v>2628</v>
      </c>
      <c r="B34" s="17" t="s">
        <v>2629</v>
      </c>
      <c r="C34" s="377">
        <f>'110113'!H21</f>
        <v>524237</v>
      </c>
    </row>
    <row r="35" spans="1:3">
      <c r="A35" s="17" t="s">
        <v>3952</v>
      </c>
      <c r="B35" s="17" t="s">
        <v>3953</v>
      </c>
      <c r="C35" s="377">
        <f>-'110113'!H22</f>
        <v>0</v>
      </c>
    </row>
    <row r="36" spans="1:3">
      <c r="A36" s="17" t="s">
        <v>3954</v>
      </c>
      <c r="B36" s="17" t="s">
        <v>3955</v>
      </c>
      <c r="C36" s="377">
        <f>'110113'!H23</f>
        <v>0</v>
      </c>
    </row>
    <row r="37" spans="1:3">
      <c r="A37" s="17" t="s">
        <v>1474</v>
      </c>
      <c r="B37" s="17" t="s">
        <v>3956</v>
      </c>
      <c r="C37" s="377">
        <f>'110113'!H24</f>
        <v>0</v>
      </c>
    </row>
    <row r="38" spans="1:3">
      <c r="A38" s="17" t="s">
        <v>3957</v>
      </c>
      <c r="B38" s="17" t="s">
        <v>3958</v>
      </c>
      <c r="C38" s="377">
        <f>'110113'!H27</f>
        <v>13302830</v>
      </c>
    </row>
    <row r="39" spans="1:3">
      <c r="A39" s="17" t="s">
        <v>3959</v>
      </c>
      <c r="B39" s="17" t="s">
        <v>2617</v>
      </c>
      <c r="C39" s="377">
        <f>C40-SUM(C34:C38)</f>
        <v>56938809</v>
      </c>
    </row>
    <row r="40" spans="1:3" ht="15.75">
      <c r="A40" s="115" t="s">
        <v>3960</v>
      </c>
      <c r="B40" s="17" t="s">
        <v>3961</v>
      </c>
      <c r="C40" s="377">
        <f>'110113'!H29</f>
        <v>70765876</v>
      </c>
    </row>
    <row r="42" spans="1:3" ht="15.75">
      <c r="A42" s="781" t="s">
        <v>2125</v>
      </c>
      <c r="B42" s="115"/>
    </row>
    <row r="43" spans="1:3">
      <c r="A43" s="17" t="s">
        <v>3962</v>
      </c>
      <c r="B43" s="17" t="s">
        <v>3963</v>
      </c>
      <c r="C43" s="377">
        <f>'110113'!H31</f>
        <v>18137638</v>
      </c>
    </row>
    <row r="44" spans="1:3">
      <c r="A44" s="17" t="s">
        <v>3964</v>
      </c>
      <c r="B44" s="17" t="s">
        <v>3965</v>
      </c>
      <c r="C44" s="377">
        <f>'110113'!H32</f>
        <v>231135</v>
      </c>
    </row>
    <row r="45" spans="1:3">
      <c r="A45" s="17" t="s">
        <v>3966</v>
      </c>
      <c r="B45" s="17" t="s">
        <v>3967</v>
      </c>
      <c r="C45" s="377">
        <f>'110113'!H33</f>
        <v>165009</v>
      </c>
    </row>
    <row r="46" spans="1:3">
      <c r="A46" s="17" t="s">
        <v>3968</v>
      </c>
      <c r="B46" s="17" t="s">
        <v>3969</v>
      </c>
      <c r="C46" s="377">
        <f>'110113'!H34</f>
        <v>0</v>
      </c>
    </row>
    <row r="47" spans="1:3">
      <c r="A47" s="17" t="s">
        <v>3970</v>
      </c>
      <c r="B47" s="17" t="s">
        <v>3971</v>
      </c>
      <c r="C47" s="377">
        <f>'110113'!H35</f>
        <v>0</v>
      </c>
    </row>
    <row r="48" spans="1:3">
      <c r="A48" s="17" t="s">
        <v>3972</v>
      </c>
      <c r="B48" s="17" t="s">
        <v>3973</v>
      </c>
      <c r="C48" s="377">
        <f>SUM('110113'!H36,'110113'!H37)</f>
        <v>63520060</v>
      </c>
    </row>
    <row r="49" spans="1:3">
      <c r="A49" s="17" t="s">
        <v>2955</v>
      </c>
      <c r="B49" s="17" t="s">
        <v>2956</v>
      </c>
      <c r="C49" s="377">
        <f>-'110113'!H38</f>
        <v>-4800000</v>
      </c>
    </row>
    <row r="50" spans="1:3">
      <c r="A50" s="17" t="s">
        <v>2957</v>
      </c>
      <c r="B50" s="17" t="s">
        <v>4230</v>
      </c>
      <c r="C50" s="377">
        <f>'110113'!H39</f>
        <v>0</v>
      </c>
    </row>
    <row r="51" spans="1:3">
      <c r="A51" s="17" t="s">
        <v>4231</v>
      </c>
      <c r="B51" s="17" t="s">
        <v>4232</v>
      </c>
      <c r="C51" s="377">
        <f>'110113'!H40</f>
        <v>86730</v>
      </c>
    </row>
    <row r="52" spans="1:3">
      <c r="A52" s="17" t="s">
        <v>4233</v>
      </c>
      <c r="B52" s="17" t="s">
        <v>4234</v>
      </c>
      <c r="C52" s="377">
        <f>SUM('110113'!H41:H48)-'110113'!H49+'110113'!H50</f>
        <v>11223081</v>
      </c>
    </row>
    <row r="53" spans="1:3">
      <c r="A53" s="17" t="s">
        <v>4235</v>
      </c>
      <c r="B53" s="17" t="s">
        <v>4236</v>
      </c>
      <c r="C53" s="377">
        <f>'110113'!H51</f>
        <v>6322513</v>
      </c>
    </row>
    <row r="54" spans="1:3">
      <c r="A54" s="17" t="s">
        <v>4237</v>
      </c>
      <c r="B54" s="17" t="s">
        <v>4238</v>
      </c>
      <c r="C54" s="377">
        <f>'110113'!H52</f>
        <v>0</v>
      </c>
    </row>
    <row r="55" spans="1:3">
      <c r="A55" s="17" t="s">
        <v>4239</v>
      </c>
      <c r="B55" s="17" t="s">
        <v>4240</v>
      </c>
      <c r="C55" s="377">
        <f>SUM('110113'!H53,'110113'!H54)</f>
        <v>22327617</v>
      </c>
    </row>
    <row r="56" spans="1:3">
      <c r="A56" s="17" t="s">
        <v>4241</v>
      </c>
      <c r="B56" s="17" t="s">
        <v>4242</v>
      </c>
      <c r="C56" s="377">
        <f>'110113'!H55</f>
        <v>0</v>
      </c>
    </row>
    <row r="57" spans="1:3">
      <c r="A57" s="17" t="s">
        <v>4243</v>
      </c>
      <c r="B57" s="17" t="s">
        <v>4244</v>
      </c>
      <c r="C57" s="377">
        <f>'110113'!H56</f>
        <v>275626</v>
      </c>
    </row>
    <row r="58" spans="1:3">
      <c r="A58" s="17" t="s">
        <v>4245</v>
      </c>
      <c r="B58" s="17" t="s">
        <v>4246</v>
      </c>
      <c r="C58" s="377">
        <f>'110113'!H57</f>
        <v>16866162</v>
      </c>
    </row>
    <row r="59" spans="1:3">
      <c r="A59" s="17" t="s">
        <v>4247</v>
      </c>
      <c r="B59" s="17" t="s">
        <v>4248</v>
      </c>
      <c r="C59" s="377">
        <f>'110113'!H58</f>
        <v>2859312</v>
      </c>
    </row>
    <row r="60" spans="1:3" ht="15.75">
      <c r="A60" s="115" t="s">
        <v>4249</v>
      </c>
      <c r="B60" s="17" t="s">
        <v>2617</v>
      </c>
      <c r="C60" s="377">
        <f>SUM(C43:C59)</f>
        <v>137214883</v>
      </c>
    </row>
    <row r="63" spans="1:3" ht="15.75">
      <c r="A63" s="781" t="s">
        <v>1157</v>
      </c>
      <c r="B63" s="115"/>
    </row>
    <row r="64" spans="1:3">
      <c r="A64" s="17" t="s">
        <v>4250</v>
      </c>
      <c r="B64" s="17" t="s">
        <v>4251</v>
      </c>
      <c r="C64" s="377">
        <f>'110113'!H74</f>
        <v>4096051</v>
      </c>
    </row>
    <row r="65" spans="1:3">
      <c r="A65" s="17" t="s">
        <v>1480</v>
      </c>
      <c r="B65" s="17" t="s">
        <v>4252</v>
      </c>
      <c r="C65" s="377">
        <f>SUM('110113'!H75:H76)</f>
        <v>0</v>
      </c>
    </row>
    <row r="66" spans="1:3">
      <c r="A66" s="17" t="s">
        <v>4253</v>
      </c>
      <c r="B66" s="17" t="s">
        <v>4254</v>
      </c>
      <c r="C66" s="377">
        <f>SUM('110113'!H78:H79)</f>
        <v>2899</v>
      </c>
    </row>
    <row r="67" spans="1:3">
      <c r="A67" s="17" t="s">
        <v>3157</v>
      </c>
      <c r="B67" s="17" t="s">
        <v>4255</v>
      </c>
      <c r="C67" s="377">
        <f>'110113'!H80</f>
        <v>772331</v>
      </c>
    </row>
    <row r="68" spans="1:3">
      <c r="A68" s="17" t="s">
        <v>4256</v>
      </c>
      <c r="B68" s="17" t="s">
        <v>4257</v>
      </c>
      <c r="C68" s="377">
        <f>'110113'!H81</f>
        <v>0</v>
      </c>
    </row>
    <row r="69" spans="1:3">
      <c r="A69" s="17" t="s">
        <v>1486</v>
      </c>
      <c r="B69" s="17" t="s">
        <v>4258</v>
      </c>
      <c r="C69" s="377">
        <f>SUM('110113'!H77,'110113'!H82,'110113'!H85,'110113'!H87)</f>
        <v>341589223</v>
      </c>
    </row>
    <row r="70" spans="1:3">
      <c r="A70" s="17" t="s">
        <v>4259</v>
      </c>
      <c r="B70" s="17" t="s">
        <v>4260</v>
      </c>
      <c r="C70" s="377">
        <f>'110113'!H83</f>
        <v>0</v>
      </c>
    </row>
    <row r="71" spans="1:3">
      <c r="A71" s="17" t="s">
        <v>4261</v>
      </c>
      <c r="B71" s="17" t="s">
        <v>4262</v>
      </c>
      <c r="C71" s="377">
        <f>'110113'!H84</f>
        <v>-327246</v>
      </c>
    </row>
    <row r="72" spans="1:3">
      <c r="A72" s="17" t="s">
        <v>4263</v>
      </c>
      <c r="B72" s="17" t="s">
        <v>4264</v>
      </c>
      <c r="C72" s="377">
        <f>'110113'!H86</f>
        <v>126204125</v>
      </c>
    </row>
    <row r="73" spans="1:3" ht="15.75">
      <c r="A73" s="115" t="s">
        <v>4265</v>
      </c>
      <c r="B73" s="17" t="s">
        <v>2617</v>
      </c>
      <c r="C73" s="377">
        <f>SUM(C64:C72)</f>
        <v>472337383</v>
      </c>
    </row>
    <row r="75" spans="1:3" ht="15.75">
      <c r="A75" s="115" t="s">
        <v>4266</v>
      </c>
      <c r="B75" s="17" t="s">
        <v>4267</v>
      </c>
      <c r="C75" s="825">
        <f>C31+C40+C60+C73</f>
        <v>1958286886</v>
      </c>
    </row>
    <row r="76" spans="1:3" ht="15.75">
      <c r="A76" s="17"/>
      <c r="B76" s="115"/>
      <c r="C76" s="115"/>
    </row>
    <row r="78" spans="1:3" ht="18">
      <c r="A78" s="482" t="s">
        <v>2608</v>
      </c>
      <c r="B78" s="482"/>
      <c r="C78" s="482"/>
    </row>
    <row r="79" spans="1:3" ht="18">
      <c r="A79" s="482" t="s">
        <v>4268</v>
      </c>
      <c r="B79" s="482"/>
      <c r="C79" s="482"/>
    </row>
    <row r="80" spans="1:3" ht="18">
      <c r="A80" s="482"/>
      <c r="B80" s="482"/>
      <c r="C80" s="482"/>
    </row>
    <row r="81" spans="1:3" ht="15.75">
      <c r="A81" s="71"/>
      <c r="B81" s="71"/>
      <c r="C81" s="71"/>
    </row>
    <row r="82" spans="1:3" ht="15.75">
      <c r="A82" s="115"/>
      <c r="B82" s="115"/>
      <c r="C82" s="115"/>
    </row>
    <row r="83" spans="1:3" ht="15.75">
      <c r="A83" s="115"/>
      <c r="B83" s="781" t="s">
        <v>2610</v>
      </c>
    </row>
    <row r="84" spans="1:3" ht="15.75">
      <c r="A84" s="17"/>
      <c r="B84" s="781" t="s">
        <v>2611</v>
      </c>
      <c r="C84" s="781" t="str">
        <f>$C$16</f>
        <v>12/31/14</v>
      </c>
    </row>
    <row r="85" spans="1:3" ht="15.75">
      <c r="A85" s="781" t="s">
        <v>1194</v>
      </c>
      <c r="B85" s="115"/>
      <c r="C85" s="377" t="s">
        <v>2025</v>
      </c>
    </row>
    <row r="86" spans="1:3">
      <c r="A86" s="17" t="s">
        <v>4269</v>
      </c>
      <c r="B86" s="17" t="s">
        <v>4270</v>
      </c>
      <c r="C86" s="377">
        <f>'110113'!H134</f>
        <v>84310435</v>
      </c>
    </row>
    <row r="87" spans="1:3">
      <c r="A87" s="17" t="s">
        <v>4271</v>
      </c>
      <c r="B87" s="17" t="s">
        <v>4272</v>
      </c>
      <c r="C87" s="377">
        <f>'110113'!H135</f>
        <v>100</v>
      </c>
    </row>
    <row r="88" spans="1:3">
      <c r="A88" s="17" t="s">
        <v>4273</v>
      </c>
      <c r="B88" s="17" t="s">
        <v>4274</v>
      </c>
      <c r="C88" s="377">
        <f>'110113'!H136</f>
        <v>0</v>
      </c>
    </row>
    <row r="89" spans="1:3">
      <c r="A89" s="17" t="s">
        <v>4275</v>
      </c>
      <c r="B89" s="17" t="s">
        <v>4276</v>
      </c>
      <c r="C89" s="377">
        <f>'110113'!H137</f>
        <v>0</v>
      </c>
    </row>
    <row r="90" spans="1:3">
      <c r="A90" s="17" t="s">
        <v>4277</v>
      </c>
      <c r="B90" s="17" t="s">
        <v>4278</v>
      </c>
      <c r="C90" s="377">
        <f>'110113'!H138</f>
        <v>63840146</v>
      </c>
    </row>
    <row r="91" spans="1:3">
      <c r="A91" s="17" t="s">
        <v>4279</v>
      </c>
      <c r="B91" s="17" t="s">
        <v>4280</v>
      </c>
      <c r="C91" s="377">
        <f>'110113'!H139</f>
        <v>176111522</v>
      </c>
    </row>
    <row r="92" spans="1:3">
      <c r="A92" s="17" t="s">
        <v>4281</v>
      </c>
      <c r="B92" s="17" t="s">
        <v>4282</v>
      </c>
      <c r="C92" s="377">
        <f>'110113'!H140</f>
        <v>0</v>
      </c>
    </row>
    <row r="93" spans="1:3">
      <c r="A93" s="17" t="s">
        <v>1888</v>
      </c>
      <c r="B93" s="17" t="s">
        <v>3533</v>
      </c>
      <c r="C93" s="377">
        <f>-'110113'!H141-'110113'!H142</f>
        <v>-4632842</v>
      </c>
    </row>
    <row r="94" spans="1:3">
      <c r="A94" s="17" t="s">
        <v>3534</v>
      </c>
      <c r="B94" s="17" t="s">
        <v>3535</v>
      </c>
      <c r="C94" s="377">
        <f>'110113'!H143</f>
        <v>216455818</v>
      </c>
    </row>
    <row r="95" spans="1:3">
      <c r="A95" s="17" t="s">
        <v>3536</v>
      </c>
      <c r="B95" s="17" t="s">
        <v>3537</v>
      </c>
      <c r="C95" s="377">
        <f>'110113'!H144</f>
        <v>0</v>
      </c>
    </row>
    <row r="96" spans="1:3">
      <c r="A96" s="17" t="s">
        <v>3538</v>
      </c>
      <c r="B96" s="17" t="s">
        <v>3539</v>
      </c>
      <c r="C96" s="377">
        <f>-'110113'!H145</f>
        <v>0</v>
      </c>
    </row>
    <row r="97" spans="1:3" ht="15.75">
      <c r="A97" s="115" t="s">
        <v>3540</v>
      </c>
      <c r="B97" s="17" t="s">
        <v>2617</v>
      </c>
      <c r="C97" s="377">
        <f>SUM(C86:C96)</f>
        <v>536085179</v>
      </c>
    </row>
    <row r="99" spans="1:3" ht="15.75">
      <c r="A99" s="781" t="s">
        <v>2732</v>
      </c>
      <c r="B99" s="115"/>
    </row>
    <row r="100" spans="1:3">
      <c r="A100" s="17" t="s">
        <v>3541</v>
      </c>
      <c r="B100" s="17" t="s">
        <v>3542</v>
      </c>
      <c r="C100" s="377">
        <f>'110113'!H148</f>
        <v>0</v>
      </c>
    </row>
    <row r="101" spans="1:3">
      <c r="A101" s="17" t="s">
        <v>3543</v>
      </c>
      <c r="B101" s="17" t="s">
        <v>3544</v>
      </c>
      <c r="C101" s="377">
        <f>-'110113'!H149</f>
        <v>0</v>
      </c>
    </row>
    <row r="102" spans="1:3">
      <c r="A102" s="17" t="s">
        <v>3545</v>
      </c>
      <c r="B102" s="17" t="s">
        <v>3546</v>
      </c>
      <c r="C102" s="377">
        <f>'110113'!H150</f>
        <v>0</v>
      </c>
    </row>
    <row r="103" spans="1:3">
      <c r="A103" s="17" t="s">
        <v>3547</v>
      </c>
      <c r="B103" s="17" t="s">
        <v>3548</v>
      </c>
      <c r="C103" s="377">
        <f>'110113'!H151</f>
        <v>505950000</v>
      </c>
    </row>
    <row r="104" spans="1:3">
      <c r="A104" s="17" t="s">
        <v>3549</v>
      </c>
      <c r="B104" s="17" t="s">
        <v>3550</v>
      </c>
      <c r="C104" s="377">
        <f>'110113'!H152</f>
        <v>0</v>
      </c>
    </row>
    <row r="105" spans="1:3">
      <c r="A105" s="17" t="s">
        <v>3551</v>
      </c>
      <c r="B105" s="17" t="s">
        <v>3552</v>
      </c>
      <c r="C105" s="377">
        <f>-'110113'!H153</f>
        <v>0</v>
      </c>
    </row>
    <row r="106" spans="1:3" ht="15.75">
      <c r="A106" s="115" t="s">
        <v>3553</v>
      </c>
      <c r="B106" s="17" t="s">
        <v>2617</v>
      </c>
      <c r="C106" s="377">
        <f>SUM(C100:C105)</f>
        <v>505950000</v>
      </c>
    </row>
    <row r="107" spans="1:3">
      <c r="A107" s="17"/>
      <c r="B107" s="17"/>
      <c r="C107" s="377"/>
    </row>
    <row r="108" spans="1:3" ht="15.75">
      <c r="A108" s="781" t="s">
        <v>2748</v>
      </c>
      <c r="B108" s="115"/>
      <c r="C108" s="377"/>
    </row>
    <row r="109" spans="1:3">
      <c r="A109" s="17" t="s">
        <v>3554</v>
      </c>
      <c r="B109" s="17" t="s">
        <v>3555</v>
      </c>
      <c r="C109" s="377">
        <f>'110113'!H165</f>
        <v>0</v>
      </c>
    </row>
    <row r="110" spans="1:3">
      <c r="A110" s="17" t="s">
        <v>3556</v>
      </c>
      <c r="B110" s="17" t="s">
        <v>3557</v>
      </c>
      <c r="C110" s="377">
        <f>'110113'!H166</f>
        <v>44650638</v>
      </c>
    </row>
    <row r="111" spans="1:3">
      <c r="A111" s="17" t="s">
        <v>3558</v>
      </c>
      <c r="B111" s="17" t="s">
        <v>3559</v>
      </c>
      <c r="C111" s="377">
        <f>'110113'!H167</f>
        <v>0</v>
      </c>
    </row>
    <row r="112" spans="1:3">
      <c r="A112" s="17" t="s">
        <v>3560</v>
      </c>
      <c r="B112" s="17" t="s">
        <v>3561</v>
      </c>
      <c r="C112" s="377">
        <f>'110113'!H168</f>
        <v>299961</v>
      </c>
    </row>
    <row r="113" spans="1:3">
      <c r="A113" s="17" t="s">
        <v>3562</v>
      </c>
      <c r="B113" s="17" t="s">
        <v>3563</v>
      </c>
      <c r="C113" s="377">
        <f>'110113'!H169</f>
        <v>6947964</v>
      </c>
    </row>
    <row r="114" spans="1:3">
      <c r="A114" s="17" t="s">
        <v>535</v>
      </c>
      <c r="B114" s="17" t="s">
        <v>3564</v>
      </c>
      <c r="C114" s="377">
        <f>'110113'!H170</f>
        <v>-9861527</v>
      </c>
    </row>
    <row r="115" spans="1:3">
      <c r="A115" s="17" t="s">
        <v>3565</v>
      </c>
      <c r="B115" s="17" t="s">
        <v>3566</v>
      </c>
      <c r="C115" s="377">
        <f>'110113'!H171</f>
        <v>5618397</v>
      </c>
    </row>
    <row r="116" spans="1:3">
      <c r="A116" s="17" t="s">
        <v>3567</v>
      </c>
      <c r="B116" s="17" t="s">
        <v>3568</v>
      </c>
      <c r="C116" s="377">
        <f>'110113'!H172</f>
        <v>0</v>
      </c>
    </row>
    <row r="117" spans="1:3">
      <c r="A117" s="17" t="s">
        <v>3569</v>
      </c>
      <c r="B117" s="17" t="s">
        <v>3570</v>
      </c>
      <c r="C117" s="377">
        <f>'110113'!H173</f>
        <v>0</v>
      </c>
    </row>
    <row r="118" spans="1:3">
      <c r="A118" s="17" t="s">
        <v>3571</v>
      </c>
      <c r="B118" s="17" t="s">
        <v>3572</v>
      </c>
      <c r="C118" s="377">
        <f>'110113'!H174</f>
        <v>0</v>
      </c>
    </row>
    <row r="119" spans="1:3">
      <c r="A119" s="17" t="s">
        <v>3573</v>
      </c>
      <c r="B119" s="17" t="s">
        <v>3574</v>
      </c>
      <c r="C119" s="377">
        <f>'110113'!H175</f>
        <v>65608</v>
      </c>
    </row>
    <row r="120" spans="1:3">
      <c r="A120" s="17" t="s">
        <v>3575</v>
      </c>
      <c r="B120" s="17" t="s">
        <v>3576</v>
      </c>
      <c r="C120" s="377">
        <f>SUM('110113'!H176:H177)</f>
        <v>16911986</v>
      </c>
    </row>
    <row r="121" spans="1:3" ht="15.75">
      <c r="A121" s="781" t="s">
        <v>3577</v>
      </c>
      <c r="B121" s="17" t="s">
        <v>2617</v>
      </c>
      <c r="C121" s="377">
        <f>SUM(C109:C120)</f>
        <v>64633027</v>
      </c>
    </row>
    <row r="122" spans="1:3">
      <c r="A122" s="17"/>
      <c r="B122" s="17"/>
      <c r="C122" s="377"/>
    </row>
    <row r="123" spans="1:3" ht="15.75">
      <c r="A123" s="781" t="s">
        <v>2766</v>
      </c>
      <c r="B123" s="115"/>
      <c r="C123" s="377"/>
    </row>
    <row r="124" spans="1:3">
      <c r="A124" s="17" t="s">
        <v>3578</v>
      </c>
      <c r="B124" s="17" t="s">
        <v>3579</v>
      </c>
      <c r="C124" s="377">
        <f>'110113'!H191</f>
        <v>988363</v>
      </c>
    </row>
    <row r="125" spans="1:3">
      <c r="A125" s="17" t="s">
        <v>1903</v>
      </c>
      <c r="B125" s="17" t="s">
        <v>3580</v>
      </c>
      <c r="C125" s="377">
        <f>SUM('110113'!H194:H196)</f>
        <v>353032369</v>
      </c>
    </row>
    <row r="126" spans="1:3">
      <c r="A126" s="17" t="s">
        <v>1901</v>
      </c>
      <c r="B126" s="17" t="s">
        <v>3581</v>
      </c>
      <c r="C126" s="377">
        <f>'110113'!H192</f>
        <v>155000</v>
      </c>
    </row>
    <row r="127" spans="1:3">
      <c r="A127" s="17" t="s">
        <v>2154</v>
      </c>
      <c r="B127" s="17" t="s">
        <v>2155</v>
      </c>
      <c r="C127" s="377">
        <f>'110113'!H193</f>
        <v>0</v>
      </c>
    </row>
    <row r="128" spans="1:3">
      <c r="A128" s="17" t="s">
        <v>4263</v>
      </c>
      <c r="B128" s="17" t="s">
        <v>2156</v>
      </c>
      <c r="C128" s="377">
        <f>'110113'!H197</f>
        <v>412781324</v>
      </c>
    </row>
    <row r="129" spans="1:4" ht="15.75">
      <c r="A129" s="115" t="s">
        <v>2157</v>
      </c>
      <c r="B129" s="17" t="s">
        <v>2617</v>
      </c>
      <c r="C129" s="377">
        <f>SUM(C124:C128)</f>
        <v>766957056</v>
      </c>
    </row>
    <row r="130" spans="1:4">
      <c r="A130" s="17"/>
      <c r="B130" s="17"/>
      <c r="C130" s="377"/>
    </row>
    <row r="131" spans="1:4" ht="15.75">
      <c r="A131" s="781" t="s">
        <v>2158</v>
      </c>
      <c r="B131" s="115"/>
      <c r="C131" s="377"/>
    </row>
    <row r="132" spans="1:4">
      <c r="A132" s="17" t="s">
        <v>2159</v>
      </c>
      <c r="B132" s="17" t="s">
        <v>2160</v>
      </c>
      <c r="C132" s="377">
        <f>'110113'!H157</f>
        <v>0</v>
      </c>
    </row>
    <row r="133" spans="1:4">
      <c r="A133" s="17" t="s">
        <v>2161</v>
      </c>
      <c r="B133" s="17" t="s">
        <v>2162</v>
      </c>
      <c r="C133" s="377">
        <f>'110113'!H158</f>
        <v>4118143</v>
      </c>
    </row>
    <row r="134" spans="1:4">
      <c r="A134" s="17" t="s">
        <v>2163</v>
      </c>
      <c r="B134" s="17" t="s">
        <v>2164</v>
      </c>
      <c r="C134" s="377">
        <f>'110113'!H159</f>
        <v>72210581</v>
      </c>
    </row>
    <row r="135" spans="1:4">
      <c r="A135" s="17" t="s">
        <v>2165</v>
      </c>
      <c r="B135" s="17" t="s">
        <v>2166</v>
      </c>
      <c r="C135" s="377">
        <f>SUM('110113'!H156,'110113'!H160,'110113'!H161)</f>
        <v>0</v>
      </c>
    </row>
    <row r="136" spans="1:4" ht="15.75">
      <c r="A136" s="115" t="s">
        <v>2167</v>
      </c>
      <c r="B136" s="17" t="s">
        <v>2617</v>
      </c>
      <c r="C136" s="377">
        <f>SUM(C132:C135)</f>
        <v>76328724</v>
      </c>
    </row>
    <row r="137" spans="1:4">
      <c r="A137" s="17"/>
      <c r="B137" s="17"/>
      <c r="C137" s="377"/>
    </row>
    <row r="138" spans="1:4" ht="15.75">
      <c r="A138" s="781" t="s">
        <v>2168</v>
      </c>
      <c r="B138" s="17" t="s">
        <v>2169</v>
      </c>
      <c r="C138" s="825">
        <f>C136+C129+C121+C106+C97</f>
        <v>1949953986</v>
      </c>
    </row>
    <row r="141" spans="1:4" ht="18">
      <c r="A141" s="482" t="s">
        <v>2170</v>
      </c>
      <c r="B141" s="482"/>
      <c r="C141" s="482"/>
      <c r="D141" s="69"/>
    </row>
    <row r="142" spans="1:4" ht="18">
      <c r="A142" s="482" t="s">
        <v>2171</v>
      </c>
      <c r="B142" s="482"/>
      <c r="C142" s="482"/>
      <c r="D142" s="69"/>
    </row>
    <row r="145" spans="1:3" ht="15.75">
      <c r="A145" s="17"/>
      <c r="B145" s="781" t="s">
        <v>2610</v>
      </c>
    </row>
    <row r="146" spans="1:3" ht="15.75">
      <c r="A146" s="17"/>
      <c r="B146" s="781" t="s">
        <v>2611</v>
      </c>
      <c r="C146" s="781" t="str">
        <f>$C$16</f>
        <v>12/31/14</v>
      </c>
    </row>
    <row r="147" spans="1:3" ht="15.75">
      <c r="A147" s="781" t="s">
        <v>2172</v>
      </c>
      <c r="B147" s="115"/>
      <c r="C147" s="115"/>
    </row>
    <row r="148" spans="1:3">
      <c r="A148" s="17" t="s">
        <v>2173</v>
      </c>
      <c r="B148" s="17" t="s">
        <v>2174</v>
      </c>
      <c r="C148" s="484">
        <f>'114117'!I23</f>
        <v>581398383</v>
      </c>
    </row>
    <row r="149" spans="1:3">
      <c r="A149" s="9" t="s">
        <v>2175</v>
      </c>
    </row>
    <row r="150" spans="1:3">
      <c r="A150" s="17" t="s">
        <v>2176</v>
      </c>
      <c r="B150" s="17" t="s">
        <v>2177</v>
      </c>
      <c r="C150" s="377">
        <f>'114117'!I25</f>
        <v>403779023</v>
      </c>
    </row>
    <row r="151" spans="1:3">
      <c r="A151" s="17" t="s">
        <v>2178</v>
      </c>
      <c r="B151" s="17" t="s">
        <v>2238</v>
      </c>
      <c r="C151" s="377">
        <f>'114117'!I26</f>
        <v>31758428</v>
      </c>
    </row>
    <row r="152" spans="1:3">
      <c r="A152" s="17" t="s">
        <v>2239</v>
      </c>
      <c r="B152" s="17" t="s">
        <v>2240</v>
      </c>
      <c r="C152" s="377">
        <f>'114117'!I27</f>
        <v>31109269</v>
      </c>
    </row>
    <row r="153" spans="1:3">
      <c r="A153" s="17" t="s">
        <v>2241</v>
      </c>
      <c r="B153" s="17" t="s">
        <v>2242</v>
      </c>
      <c r="C153" s="377">
        <f>'114117'!I28</f>
        <v>40662</v>
      </c>
    </row>
    <row r="154" spans="1:3">
      <c r="A154" s="17" t="s">
        <v>2243</v>
      </c>
      <c r="B154" s="17" t="s">
        <v>2244</v>
      </c>
      <c r="C154" s="377">
        <f>'114117'!I32+'114117'!I33-'114117'!I34</f>
        <v>0</v>
      </c>
    </row>
    <row r="155" spans="1:3">
      <c r="A155" s="17" t="s">
        <v>2245</v>
      </c>
      <c r="B155" s="17" t="s">
        <v>2246</v>
      </c>
      <c r="C155" s="377">
        <f>SUM('114117'!I30,'114117'!I31)</f>
        <v>0</v>
      </c>
    </row>
    <row r="156" spans="1:3">
      <c r="A156" s="17" t="s">
        <v>2247</v>
      </c>
      <c r="B156" s="17" t="s">
        <v>2248</v>
      </c>
      <c r="C156" s="377">
        <f>'114117'!I29</f>
        <v>2693839</v>
      </c>
    </row>
    <row r="157" spans="1:3">
      <c r="A157" s="17" t="s">
        <v>2249</v>
      </c>
      <c r="B157" s="17" t="s">
        <v>2250</v>
      </c>
      <c r="C157" s="377">
        <f>'114117'!I35</f>
        <v>42747926</v>
      </c>
    </row>
    <row r="158" spans="1:3">
      <c r="A158" s="17" t="s">
        <v>2251</v>
      </c>
      <c r="B158" s="17" t="s">
        <v>2252</v>
      </c>
      <c r="C158" s="377">
        <f>SUM('114117'!I36:I38)-'114117'!I39+'114117'!I40</f>
        <v>21076203</v>
      </c>
    </row>
    <row r="159" spans="1:3">
      <c r="A159" s="17" t="s">
        <v>2253</v>
      </c>
      <c r="B159" s="17" t="s">
        <v>2254</v>
      </c>
      <c r="C159" s="377">
        <f>SUM('114117'!I41,'114117'!I43)</f>
        <v>0</v>
      </c>
    </row>
    <row r="160" spans="1:3">
      <c r="A160" s="17" t="s">
        <v>2255</v>
      </c>
      <c r="B160" s="17" t="s">
        <v>2256</v>
      </c>
      <c r="C160" s="377">
        <f>SUM('114117'!I42,'114117'!I44)</f>
        <v>-259295</v>
      </c>
    </row>
    <row r="161" spans="1:3" ht="15.75">
      <c r="A161" s="115" t="s">
        <v>2257</v>
      </c>
      <c r="B161" s="9" t="s">
        <v>2617</v>
      </c>
      <c r="C161" s="9">
        <f>SUM(C150:C158)-C159+C160</f>
        <v>532946055</v>
      </c>
    </row>
    <row r="162" spans="1:3" ht="15.75">
      <c r="A162" s="115" t="s">
        <v>2258</v>
      </c>
      <c r="B162" s="9" t="s">
        <v>2617</v>
      </c>
      <c r="C162" s="9">
        <f>C148-C161</f>
        <v>48452328</v>
      </c>
    </row>
    <row r="163" spans="1:3">
      <c r="A163" s="17"/>
      <c r="B163" s="17"/>
      <c r="C163" s="377"/>
    </row>
    <row r="164" spans="1:3">
      <c r="A164" s="17" t="s">
        <v>2259</v>
      </c>
      <c r="B164" s="17" t="s">
        <v>2260</v>
      </c>
      <c r="C164" s="377"/>
    </row>
    <row r="165" spans="1:3">
      <c r="A165" s="17"/>
      <c r="B165" s="17"/>
      <c r="C165" s="377"/>
    </row>
    <row r="166" spans="1:3" ht="15.75">
      <c r="A166" s="115" t="s">
        <v>2261</v>
      </c>
      <c r="B166" s="9" t="s">
        <v>2617</v>
      </c>
      <c r="C166" s="9">
        <f>C162+C163-C164+C165</f>
        <v>48452328</v>
      </c>
    </row>
    <row r="168" spans="1:3" ht="15.75">
      <c r="A168" s="781" t="s">
        <v>2262</v>
      </c>
      <c r="B168" s="115"/>
    </row>
    <row r="169" spans="1:3">
      <c r="A169" s="17" t="s">
        <v>2173</v>
      </c>
      <c r="B169" s="17" t="s">
        <v>2263</v>
      </c>
      <c r="C169" s="484">
        <f>'114117'!K23</f>
        <v>163571460</v>
      </c>
    </row>
    <row r="170" spans="1:3">
      <c r="A170" s="9" t="s">
        <v>2175</v>
      </c>
    </row>
    <row r="171" spans="1:3">
      <c r="A171" s="17" t="s">
        <v>2176</v>
      </c>
      <c r="B171" s="17" t="s">
        <v>2264</v>
      </c>
      <c r="C171" s="377">
        <f>'114117'!K25</f>
        <v>118095494</v>
      </c>
    </row>
    <row r="172" spans="1:3">
      <c r="A172" s="17" t="s">
        <v>2178</v>
      </c>
      <c r="B172" s="17" t="s">
        <v>2265</v>
      </c>
      <c r="C172" s="377">
        <f>'114117'!K26</f>
        <v>8799854</v>
      </c>
    </row>
    <row r="173" spans="1:3">
      <c r="A173" s="17" t="s">
        <v>2239</v>
      </c>
      <c r="B173" s="17" t="s">
        <v>2266</v>
      </c>
      <c r="C173" s="377">
        <f>'114117'!K27</f>
        <v>9547738</v>
      </c>
    </row>
    <row r="174" spans="1:3">
      <c r="A174" s="17" t="s">
        <v>2241</v>
      </c>
      <c r="B174" s="17" t="s">
        <v>2267</v>
      </c>
      <c r="C174" s="377">
        <f>'114117'!K28</f>
        <v>4393</v>
      </c>
    </row>
    <row r="175" spans="1:3">
      <c r="A175" s="17" t="s">
        <v>2243</v>
      </c>
      <c r="B175" s="17" t="s">
        <v>2268</v>
      </c>
      <c r="C175" s="377">
        <f>'114117'!K32+'114117'!K33-'114117'!K34</f>
        <v>0</v>
      </c>
    </row>
    <row r="176" spans="1:3">
      <c r="A176" s="17" t="s">
        <v>2245</v>
      </c>
      <c r="B176" s="17" t="s">
        <v>2269</v>
      </c>
      <c r="C176" s="377">
        <f>SUM('114117'!K30,'114117'!K31)</f>
        <v>0</v>
      </c>
    </row>
    <row r="177" spans="1:3">
      <c r="A177" s="17" t="s">
        <v>3658</v>
      </c>
      <c r="B177" s="17" t="s">
        <v>3659</v>
      </c>
      <c r="C177" s="377">
        <f>'114117'!K29</f>
        <v>463201</v>
      </c>
    </row>
    <row r="178" spans="1:3">
      <c r="A178" s="17" t="s">
        <v>2249</v>
      </c>
      <c r="B178" s="17" t="s">
        <v>3660</v>
      </c>
      <c r="C178" s="377">
        <f>'114117'!K35</f>
        <v>11979009</v>
      </c>
    </row>
    <row r="179" spans="1:3">
      <c r="A179" s="17" t="s">
        <v>2251</v>
      </c>
      <c r="B179" s="17" t="s">
        <v>3661</v>
      </c>
      <c r="C179" s="377">
        <f>SUM('114117'!K36:K38)-'114117'!K39+'114117'!K40</f>
        <v>5087585</v>
      </c>
    </row>
    <row r="180" spans="1:3">
      <c r="A180" s="17" t="s">
        <v>2253</v>
      </c>
      <c r="B180" s="17" t="s">
        <v>3662</v>
      </c>
      <c r="C180" s="377">
        <f>SUM('114117'!K41,'114117'!K43)</f>
        <v>0</v>
      </c>
    </row>
    <row r="181" spans="1:3">
      <c r="A181" s="17" t="s">
        <v>2255</v>
      </c>
      <c r="B181" s="17" t="s">
        <v>3663</v>
      </c>
      <c r="C181" s="377">
        <f>SUM('114117'!K42,'114117'!K44)</f>
        <v>-15704</v>
      </c>
    </row>
    <row r="182" spans="1:3" ht="15.75">
      <c r="A182" s="115" t="s">
        <v>2257</v>
      </c>
      <c r="B182" s="9" t="s">
        <v>2617</v>
      </c>
      <c r="C182" s="9">
        <f>SUM(C171:C179)-C180+C181</f>
        <v>153961570</v>
      </c>
    </row>
    <row r="183" spans="1:3" ht="15.75">
      <c r="A183" s="115" t="s">
        <v>2258</v>
      </c>
      <c r="B183" s="9" t="s">
        <v>2617</v>
      </c>
      <c r="C183" s="9">
        <f>C169-C182</f>
        <v>9609890</v>
      </c>
    </row>
    <row r="184" spans="1:3">
      <c r="A184" s="17"/>
      <c r="B184" s="17"/>
      <c r="C184" s="377"/>
    </row>
    <row r="185" spans="1:3">
      <c r="A185" s="17" t="s">
        <v>3664</v>
      </c>
      <c r="B185" s="17" t="s">
        <v>2260</v>
      </c>
      <c r="C185" s="377"/>
    </row>
    <row r="186" spans="1:3">
      <c r="A186" s="17"/>
      <c r="B186" s="17"/>
      <c r="C186" s="377"/>
    </row>
    <row r="187" spans="1:3" ht="15.75">
      <c r="A187" s="115" t="s">
        <v>3665</v>
      </c>
      <c r="C187" s="9">
        <f>C183+C184-C185+C186</f>
        <v>9609890</v>
      </c>
    </row>
    <row r="189" spans="1:3">
      <c r="A189" s="17" t="s">
        <v>3666</v>
      </c>
      <c r="B189" s="17" t="s">
        <v>3667</v>
      </c>
      <c r="C189" s="377">
        <f>SUM('114117'!M47,'114117'!Q47,'114117'!S47,'114117'!U47)</f>
        <v>0</v>
      </c>
    </row>
    <row r="191" spans="1:3" ht="15.75">
      <c r="A191" s="115" t="s">
        <v>3668</v>
      </c>
      <c r="B191" s="17" t="s">
        <v>3669</v>
      </c>
      <c r="C191" s="825">
        <f>C166+C187+C189</f>
        <v>58062218</v>
      </c>
    </row>
    <row r="192" spans="1:3" ht="15.75">
      <c r="A192" s="17"/>
      <c r="B192" s="115"/>
      <c r="C192" s="115"/>
    </row>
    <row r="194" spans="1:3" ht="18">
      <c r="A194" s="482" t="s">
        <v>2170</v>
      </c>
      <c r="B194" s="482"/>
      <c r="C194" s="482"/>
    </row>
    <row r="195" spans="1:3" ht="18">
      <c r="A195" s="482" t="s">
        <v>3670</v>
      </c>
      <c r="B195" s="482"/>
      <c r="C195" s="482"/>
    </row>
    <row r="199" spans="1:3" ht="15.75">
      <c r="A199" s="17"/>
      <c r="B199" s="781" t="s">
        <v>2610</v>
      </c>
    </row>
    <row r="200" spans="1:3" ht="15.75">
      <c r="A200" s="17"/>
      <c r="B200" s="781" t="s">
        <v>2611</v>
      </c>
      <c r="C200" s="781" t="str">
        <f>$C$16</f>
        <v>12/31/14</v>
      </c>
    </row>
    <row r="201" spans="1:3" ht="15.75">
      <c r="A201" s="781" t="s">
        <v>3671</v>
      </c>
      <c r="B201" s="115"/>
      <c r="C201" s="115"/>
    </row>
    <row r="202" spans="1:3">
      <c r="A202" s="17" t="s">
        <v>3672</v>
      </c>
      <c r="B202" s="17" t="s">
        <v>3673</v>
      </c>
      <c r="C202" s="377">
        <f>'114117'!G73-'114117'!G74</f>
        <v>0</v>
      </c>
    </row>
    <row r="203" spans="1:3">
      <c r="A203" s="17" t="s">
        <v>3674</v>
      </c>
      <c r="B203" s="17" t="s">
        <v>3675</v>
      </c>
      <c r="C203" s="377">
        <f>'114117'!G75-'114117'!G76</f>
        <v>0</v>
      </c>
    </row>
    <row r="204" spans="1:3">
      <c r="A204" s="17" t="s">
        <v>3676</v>
      </c>
      <c r="B204" s="17" t="s">
        <v>3677</v>
      </c>
      <c r="C204" s="377">
        <f>'114117'!G77</f>
        <v>0</v>
      </c>
    </row>
    <row r="205" spans="1:3">
      <c r="A205" s="17" t="s">
        <v>3678</v>
      </c>
      <c r="B205" s="17" t="s">
        <v>3679</v>
      </c>
      <c r="C205" s="377">
        <f>'114117'!G78</f>
        <v>0</v>
      </c>
    </row>
    <row r="206" spans="1:3">
      <c r="A206" s="17" t="s">
        <v>3680</v>
      </c>
      <c r="B206" s="17" t="s">
        <v>3681</v>
      </c>
      <c r="C206" s="377">
        <f>'114117'!G79</f>
        <v>0</v>
      </c>
    </row>
    <row r="207" spans="1:3">
      <c r="A207" s="17" t="s">
        <v>3682</v>
      </c>
      <c r="B207" s="17" t="s">
        <v>3683</v>
      </c>
      <c r="C207" s="377">
        <f>'114117'!G80</f>
        <v>0</v>
      </c>
    </row>
    <row r="208" spans="1:3">
      <c r="A208" s="17" t="s">
        <v>818</v>
      </c>
      <c r="B208" s="17" t="s">
        <v>819</v>
      </c>
      <c r="C208" s="377">
        <f>'114117'!G81</f>
        <v>0</v>
      </c>
    </row>
    <row r="209" spans="1:3">
      <c r="A209" s="17" t="s">
        <v>820</v>
      </c>
      <c r="B209" s="17" t="s">
        <v>821</v>
      </c>
      <c r="C209" s="377">
        <f>'114117'!G82</f>
        <v>0</v>
      </c>
    </row>
    <row r="210" spans="1:3" ht="15.75">
      <c r="A210" s="115" t="s">
        <v>822</v>
      </c>
      <c r="B210" s="9" t="s">
        <v>2617</v>
      </c>
      <c r="C210" s="9">
        <f>SUM(C202:C209)</f>
        <v>0</v>
      </c>
    </row>
    <row r="212" spans="1:3" ht="15.75">
      <c r="A212" s="781" t="s">
        <v>823</v>
      </c>
      <c r="B212" s="115"/>
    </row>
    <row r="213" spans="1:3">
      <c r="A213" s="17" t="s">
        <v>824</v>
      </c>
      <c r="B213" s="17" t="s">
        <v>825</v>
      </c>
      <c r="C213" s="377">
        <f>'114117'!G85</f>
        <v>0</v>
      </c>
    </row>
    <row r="214" spans="1:3">
      <c r="A214" s="17" t="s">
        <v>826</v>
      </c>
      <c r="B214" s="17" t="s">
        <v>827</v>
      </c>
      <c r="C214" s="377">
        <f>'114117'!G86</f>
        <v>0</v>
      </c>
    </row>
    <row r="215" spans="1:3">
      <c r="A215" s="17" t="s">
        <v>828</v>
      </c>
      <c r="B215" s="17" t="s">
        <v>829</v>
      </c>
      <c r="C215" s="377">
        <f>'114117'!G87</f>
        <v>0</v>
      </c>
    </row>
    <row r="216" spans="1:3" ht="15.75">
      <c r="A216" s="115" t="s">
        <v>830</v>
      </c>
      <c r="B216" s="9" t="s">
        <v>2617</v>
      </c>
      <c r="C216" s="9">
        <f>SUM(C213:C215)</f>
        <v>0</v>
      </c>
    </row>
    <row r="218" spans="1:3" ht="15.75">
      <c r="A218" s="781" t="s">
        <v>831</v>
      </c>
      <c r="B218" s="115"/>
    </row>
    <row r="219" spans="1:3">
      <c r="A219" s="17" t="s">
        <v>832</v>
      </c>
      <c r="B219" s="17" t="s">
        <v>833</v>
      </c>
      <c r="C219" s="377">
        <f>'114117'!G90</f>
        <v>0</v>
      </c>
    </row>
    <row r="220" spans="1:3">
      <c r="A220" s="17" t="s">
        <v>834</v>
      </c>
      <c r="B220" s="17" t="s">
        <v>835</v>
      </c>
      <c r="C220" s="377">
        <f>SUM('114117'!G91:G93)-'114117'!G94+'114117'!G95-'114117'!G96</f>
        <v>0</v>
      </c>
    </row>
    <row r="221" spans="1:3" ht="15.75">
      <c r="A221" s="115" t="s">
        <v>836</v>
      </c>
      <c r="B221" s="9" t="s">
        <v>2617</v>
      </c>
      <c r="C221" s="9">
        <f>C219+C220</f>
        <v>0</v>
      </c>
    </row>
    <row r="222" spans="1:3" ht="15.75">
      <c r="A222" s="115" t="s">
        <v>837</v>
      </c>
      <c r="B222" s="9" t="s">
        <v>2617</v>
      </c>
      <c r="C222" s="9">
        <f>C210-C216-C221</f>
        <v>0</v>
      </c>
    </row>
    <row r="224" spans="1:3" ht="15.75">
      <c r="A224" s="781" t="s">
        <v>838</v>
      </c>
      <c r="B224" s="115"/>
    </row>
    <row r="225" spans="1:3">
      <c r="A225" s="17" t="s">
        <v>839</v>
      </c>
      <c r="B225" s="17" t="s">
        <v>840</v>
      </c>
      <c r="C225" s="377">
        <f>'114117'!G100</f>
        <v>0</v>
      </c>
    </row>
    <row r="226" spans="1:3">
      <c r="A226" s="17" t="s">
        <v>841</v>
      </c>
      <c r="B226" s="17" t="s">
        <v>842</v>
      </c>
      <c r="C226" s="377">
        <f>'114117'!G101+'114117'!G102-'114117'!G104</f>
        <v>0</v>
      </c>
    </row>
    <row r="227" spans="1:3">
      <c r="A227" s="17" t="s">
        <v>843</v>
      </c>
      <c r="B227" s="17" t="s">
        <v>844</v>
      </c>
      <c r="C227" s="377">
        <f>'114117'!G103</f>
        <v>0</v>
      </c>
    </row>
    <row r="228" spans="1:3">
      <c r="A228" s="17" t="s">
        <v>845</v>
      </c>
      <c r="B228" s="17" t="s">
        <v>846</v>
      </c>
      <c r="C228" s="377">
        <f>'114117'!G105</f>
        <v>0</v>
      </c>
    </row>
    <row r="229" spans="1:3">
      <c r="A229" s="17" t="s">
        <v>847</v>
      </c>
      <c r="B229" s="17" t="s">
        <v>848</v>
      </c>
      <c r="C229" s="377">
        <f>'114117'!G106-'114117'!G107</f>
        <v>0</v>
      </c>
    </row>
    <row r="230" spans="1:3" ht="15.75">
      <c r="A230" s="115" t="s">
        <v>849</v>
      </c>
      <c r="B230" s="9" t="s">
        <v>2617</v>
      </c>
      <c r="C230" s="9">
        <f>SUM(C228:C229)-C227+C226+C225</f>
        <v>0</v>
      </c>
    </row>
    <row r="231" spans="1:3" ht="15.75">
      <c r="A231" s="115" t="s">
        <v>850</v>
      </c>
      <c r="B231" s="9" t="s">
        <v>2617</v>
      </c>
      <c r="C231" s="9">
        <f>C191+C222-C230</f>
        <v>58062218</v>
      </c>
    </row>
    <row r="233" spans="1:3" ht="15.75">
      <c r="A233" s="781" t="s">
        <v>851</v>
      </c>
      <c r="B233" s="115"/>
    </row>
    <row r="234" spans="1:3">
      <c r="A234" s="17" t="s">
        <v>852</v>
      </c>
      <c r="B234" s="17" t="s">
        <v>853</v>
      </c>
      <c r="C234" s="377">
        <f>'114117'!G111</f>
        <v>0</v>
      </c>
    </row>
    <row r="235" spans="1:3">
      <c r="A235" s="17" t="s">
        <v>2270</v>
      </c>
      <c r="B235" s="17" t="s">
        <v>2271</v>
      </c>
      <c r="C235" s="377">
        <f>'114117'!G112</f>
        <v>0</v>
      </c>
    </row>
    <row r="236" spans="1:3">
      <c r="A236" s="17" t="s">
        <v>2272</v>
      </c>
      <c r="B236" s="17" t="s">
        <v>2273</v>
      </c>
      <c r="C236" s="377">
        <f>'114117'!G114</f>
        <v>0</v>
      </c>
    </row>
    <row r="237" spans="1:3" ht="15.75">
      <c r="A237" s="115" t="s">
        <v>2274</v>
      </c>
      <c r="B237" s="9" t="s">
        <v>2617</v>
      </c>
      <c r="C237" s="9">
        <f>C234-C235-C236</f>
        <v>0</v>
      </c>
    </row>
    <row r="239" spans="1:3" ht="15.75">
      <c r="A239" s="825" t="s">
        <v>2275</v>
      </c>
      <c r="B239" s="17" t="s">
        <v>2617</v>
      </c>
      <c r="C239" s="825">
        <f>C231+C237</f>
        <v>58062218</v>
      </c>
    </row>
    <row r="240" spans="1:3" ht="18">
      <c r="A240" s="826"/>
      <c r="B240" s="825"/>
      <c r="C240" s="826"/>
    </row>
    <row r="241" spans="1:3" ht="18.75" thickBot="1">
      <c r="A241" s="827"/>
      <c r="B241" s="827"/>
      <c r="C241" s="827"/>
    </row>
    <row r="242" spans="1:3" ht="18">
      <c r="A242" s="826"/>
      <c r="B242" s="826"/>
      <c r="C242" s="826"/>
    </row>
    <row r="243" spans="1:3" ht="15.75">
      <c r="A243" s="17"/>
      <c r="B243" s="115"/>
    </row>
    <row r="244" spans="1:3" ht="15.75">
      <c r="A244" s="781" t="s">
        <v>2276</v>
      </c>
      <c r="B244" s="781"/>
    </row>
    <row r="245" spans="1:3" ht="15.75">
      <c r="A245" s="115"/>
      <c r="B245" s="115"/>
    </row>
    <row r="246" spans="1:3">
      <c r="A246" s="17" t="s">
        <v>2277</v>
      </c>
      <c r="B246" s="17" t="s">
        <v>2278</v>
      </c>
      <c r="C246" s="484">
        <f>'118119'!G23</f>
        <v>187611940</v>
      </c>
    </row>
    <row r="247" spans="1:3">
      <c r="A247" s="17" t="s">
        <v>2279</v>
      </c>
      <c r="B247" s="17" t="s">
        <v>2280</v>
      </c>
      <c r="C247" s="377">
        <f>'118119'!G38</f>
        <v>33843878</v>
      </c>
    </row>
    <row r="248" spans="1:3">
      <c r="A248" s="17" t="s">
        <v>2281</v>
      </c>
      <c r="B248" s="17" t="s">
        <v>2282</v>
      </c>
      <c r="C248" s="377">
        <f>'118119'!G44</f>
        <v>0</v>
      </c>
    </row>
    <row r="249" spans="1:3">
      <c r="A249" s="17" t="s">
        <v>2283</v>
      </c>
      <c r="B249" s="17" t="s">
        <v>2284</v>
      </c>
      <c r="C249" s="377">
        <f>-'118119'!G51</f>
        <v>0</v>
      </c>
    </row>
    <row r="250" spans="1:3">
      <c r="A250" s="17" t="s">
        <v>2285</v>
      </c>
      <c r="B250" s="17" t="s">
        <v>2286</v>
      </c>
      <c r="C250" s="377">
        <f>-'118119'!G58</f>
        <v>5000000</v>
      </c>
    </row>
    <row r="251" spans="1:3">
      <c r="A251" s="17" t="s">
        <v>2287</v>
      </c>
      <c r="B251" s="17" t="s">
        <v>2288</v>
      </c>
      <c r="C251" s="377">
        <f>-'118119'!G31+'118119'!G37-'118119'!G59</f>
        <v>0</v>
      </c>
    </row>
    <row r="252" spans="1:3">
      <c r="A252" s="9" t="s">
        <v>2289</v>
      </c>
      <c r="B252" s="9" t="s">
        <v>2617</v>
      </c>
      <c r="C252" s="9">
        <f>C247+C251-SUM(C248:C250)</f>
        <v>28843878</v>
      </c>
    </row>
    <row r="254" spans="1:3">
      <c r="A254" s="9" t="s">
        <v>2290</v>
      </c>
      <c r="B254" s="9" t="s">
        <v>2617</v>
      </c>
      <c r="C254" s="9">
        <f>C246+C252</f>
        <v>216455818</v>
      </c>
    </row>
    <row r="256" spans="1:3">
      <c r="A256" s="17" t="s">
        <v>2291</v>
      </c>
      <c r="B256" s="17" t="s">
        <v>2292</v>
      </c>
      <c r="C256" s="377">
        <f>'118119'!G92</f>
        <v>0</v>
      </c>
    </row>
    <row r="258" spans="1:3" ht="15.75">
      <c r="A258" s="115" t="s">
        <v>2293</v>
      </c>
      <c r="B258" s="17" t="s">
        <v>2294</v>
      </c>
      <c r="C258" s="825">
        <f>C254+C256</f>
        <v>216455818</v>
      </c>
    </row>
    <row r="261" spans="1:3" ht="18">
      <c r="A261" s="482" t="s">
        <v>2295</v>
      </c>
      <c r="B261" s="482"/>
      <c r="C261" s="482"/>
    </row>
    <row r="262" spans="1:3" ht="18">
      <c r="A262" s="482" t="s">
        <v>3670</v>
      </c>
      <c r="B262" s="482"/>
      <c r="C262" s="482"/>
    </row>
    <row r="263" spans="1:3" ht="18">
      <c r="A263" s="482"/>
      <c r="B263" s="482"/>
      <c r="C263" s="482"/>
    </row>
    <row r="264" spans="1:3" ht="18">
      <c r="A264" s="482"/>
      <c r="B264" s="482"/>
      <c r="C264" s="482"/>
    </row>
    <row r="265" spans="1:3" ht="18">
      <c r="A265" s="482"/>
      <c r="B265" s="482"/>
      <c r="C265" s="482"/>
    </row>
    <row r="266" spans="1:3" ht="15.75">
      <c r="A266" s="17"/>
      <c r="B266" s="781" t="s">
        <v>2610</v>
      </c>
    </row>
    <row r="267" spans="1:3" ht="15.75">
      <c r="A267" s="17"/>
      <c r="B267" s="781" t="s">
        <v>2611</v>
      </c>
      <c r="C267" s="781" t="str">
        <f>$C$16</f>
        <v>12/31/14</v>
      </c>
    </row>
    <row r="268" spans="1:3" ht="15.75">
      <c r="A268" s="115" t="s">
        <v>2296</v>
      </c>
      <c r="B268" s="115"/>
      <c r="C268" s="115"/>
    </row>
    <row r="269" spans="1:3">
      <c r="A269" s="17" t="s">
        <v>2275</v>
      </c>
      <c r="B269" s="17" t="s">
        <v>2297</v>
      </c>
      <c r="C269" s="484">
        <f>'120121'!E19</f>
        <v>33843878</v>
      </c>
    </row>
    <row r="270" spans="1:3">
      <c r="A270" s="17" t="s">
        <v>2298</v>
      </c>
      <c r="B270" s="17"/>
      <c r="C270" s="377"/>
    </row>
    <row r="271" spans="1:3">
      <c r="A271" s="17" t="s">
        <v>2299</v>
      </c>
      <c r="B271" s="17"/>
      <c r="C271" s="377"/>
    </row>
    <row r="272" spans="1:3">
      <c r="A272" s="17" t="s">
        <v>2300</v>
      </c>
      <c r="B272" s="17" t="s">
        <v>2301</v>
      </c>
      <c r="C272" s="377">
        <f>SUM('120121'!E21:E24)</f>
        <v>43859102</v>
      </c>
    </row>
    <row r="273" spans="1:3">
      <c r="A273" s="17" t="s">
        <v>41</v>
      </c>
      <c r="B273" s="17" t="s">
        <v>42</v>
      </c>
      <c r="C273" s="377">
        <f>SUM('120121'!E25:E26)</f>
        <v>10976124</v>
      </c>
    </row>
    <row r="274" spans="1:3">
      <c r="A274" s="17" t="s">
        <v>43</v>
      </c>
      <c r="B274" s="17" t="s">
        <v>44</v>
      </c>
      <c r="C274" s="377">
        <f>SUM('120121'!E27:E29)</f>
        <v>-8076105</v>
      </c>
    </row>
    <row r="275" spans="1:3">
      <c r="A275" s="17" t="s">
        <v>45</v>
      </c>
      <c r="B275" s="17" t="s">
        <v>46</v>
      </c>
      <c r="C275" s="377">
        <f>'120121'!E30</f>
        <v>12395790</v>
      </c>
    </row>
    <row r="276" spans="1:3">
      <c r="A276" s="17" t="s">
        <v>47</v>
      </c>
      <c r="B276" s="17" t="s">
        <v>48</v>
      </c>
      <c r="C276" s="377">
        <f>SUM('120121'!E31:E32)</f>
        <v>2238116</v>
      </c>
    </row>
    <row r="277" spans="1:3">
      <c r="A277" s="17" t="s">
        <v>49</v>
      </c>
      <c r="B277" s="17" t="s">
        <v>50</v>
      </c>
      <c r="C277" s="377">
        <f>-'120121'!E33</f>
        <v>0</v>
      </c>
    </row>
    <row r="278" spans="1:3">
      <c r="A278" s="17" t="s">
        <v>51</v>
      </c>
      <c r="B278" s="17" t="s">
        <v>52</v>
      </c>
      <c r="C278" s="377">
        <f>-'120121'!E34</f>
        <v>0</v>
      </c>
    </row>
    <row r="279" spans="1:3">
      <c r="A279" s="17" t="s">
        <v>53</v>
      </c>
      <c r="B279" s="17" t="s">
        <v>54</v>
      </c>
      <c r="C279" s="377">
        <f>'120121'!E35</f>
        <v>9381162</v>
      </c>
    </row>
    <row r="280" spans="1:3">
      <c r="A280" s="17"/>
      <c r="B280" s="17" t="s">
        <v>55</v>
      </c>
      <c r="C280" s="377">
        <f>'120121'!E36</f>
        <v>0</v>
      </c>
    </row>
    <row r="281" spans="1:3">
      <c r="A281" s="17"/>
      <c r="B281" s="17" t="s">
        <v>56</v>
      </c>
      <c r="C281" s="377">
        <f>SUM('120121'!E37:E38)</f>
        <v>0</v>
      </c>
    </row>
    <row r="282" spans="1:3">
      <c r="A282" s="17" t="s">
        <v>57</v>
      </c>
      <c r="B282" s="17" t="s">
        <v>2617</v>
      </c>
      <c r="C282" s="323">
        <f>SUM(C269:C281)</f>
        <v>104618067</v>
      </c>
    </row>
    <row r="283" spans="1:3">
      <c r="A283" s="17"/>
      <c r="B283" s="17"/>
      <c r="C283" s="377"/>
    </row>
    <row r="284" spans="1:3" ht="15.75">
      <c r="A284" s="115" t="s">
        <v>58</v>
      </c>
      <c r="B284" s="115"/>
      <c r="C284" s="377"/>
    </row>
    <row r="285" spans="1:3">
      <c r="A285" s="17" t="s">
        <v>59</v>
      </c>
      <c r="B285" s="17" t="s">
        <v>60</v>
      </c>
      <c r="C285" s="377">
        <f>'120121'!E51</f>
        <v>-111487597</v>
      </c>
    </row>
    <row r="286" spans="1:3">
      <c r="A286" s="17" t="s">
        <v>61</v>
      </c>
      <c r="B286" s="17" t="s">
        <v>62</v>
      </c>
      <c r="C286" s="377">
        <f>SUM('120121'!E52:E55)</f>
        <v>0</v>
      </c>
    </row>
    <row r="287" spans="1:3">
      <c r="A287" s="17" t="s">
        <v>63</v>
      </c>
      <c r="B287" s="17" t="s">
        <v>64</v>
      </c>
      <c r="C287" s="377">
        <f>'120121'!E56</f>
        <v>0</v>
      </c>
    </row>
    <row r="288" spans="1:3">
      <c r="A288" s="17" t="s">
        <v>65</v>
      </c>
      <c r="B288" s="17" t="s">
        <v>66</v>
      </c>
      <c r="C288" s="377">
        <f>'120121'!E57</f>
        <v>0</v>
      </c>
    </row>
    <row r="289" spans="1:3">
      <c r="A289" s="17" t="s">
        <v>67</v>
      </c>
      <c r="B289" s="17"/>
      <c r="C289" s="377"/>
    </row>
    <row r="290" spans="1:3">
      <c r="A290" s="17" t="s">
        <v>68</v>
      </c>
      <c r="B290" s="17" t="s">
        <v>2260</v>
      </c>
      <c r="C290" s="377"/>
    </row>
    <row r="291" spans="1:3">
      <c r="A291" s="17" t="s">
        <v>69</v>
      </c>
      <c r="B291" s="17" t="s">
        <v>70</v>
      </c>
      <c r="C291" s="377">
        <f>SUM('120121'!E59:E60)</f>
        <v>0</v>
      </c>
    </row>
    <row r="292" spans="1:3">
      <c r="A292" s="17" t="s">
        <v>71</v>
      </c>
      <c r="B292" s="17" t="s">
        <v>72</v>
      </c>
      <c r="C292" s="377">
        <f>SUM('120121'!E61:E62)</f>
        <v>0</v>
      </c>
    </row>
    <row r="293" spans="1:3">
      <c r="A293" s="17" t="s">
        <v>73</v>
      </c>
      <c r="B293" s="17" t="s">
        <v>74</v>
      </c>
      <c r="C293" s="377">
        <f>SUM('120121'!E84:E86)</f>
        <v>0</v>
      </c>
    </row>
    <row r="294" spans="1:3">
      <c r="A294" s="17" t="s">
        <v>75</v>
      </c>
      <c r="B294" s="17" t="s">
        <v>76</v>
      </c>
      <c r="C294" s="377">
        <f>SUM('120121'!E87:E90)</f>
        <v>0</v>
      </c>
    </row>
    <row r="295" spans="1:3">
      <c r="A295" s="17"/>
      <c r="B295" s="17" t="s">
        <v>77</v>
      </c>
      <c r="C295" s="377">
        <f>SUM('120121'!E91:E93)</f>
        <v>0</v>
      </c>
    </row>
    <row r="296" spans="1:3">
      <c r="A296" s="17"/>
      <c r="B296" s="17"/>
      <c r="C296" s="377"/>
    </row>
    <row r="297" spans="1:3">
      <c r="A297" s="17" t="s">
        <v>78</v>
      </c>
      <c r="B297" s="17" t="s">
        <v>2617</v>
      </c>
      <c r="C297" s="323">
        <f>SUM(C285:C296)</f>
        <v>-111487597</v>
      </c>
    </row>
    <row r="298" spans="1:3">
      <c r="A298" s="17"/>
      <c r="B298" s="17"/>
      <c r="C298" s="377"/>
    </row>
    <row r="299" spans="1:3" ht="15.75">
      <c r="A299" s="115" t="s">
        <v>79</v>
      </c>
      <c r="B299" s="115"/>
      <c r="C299" s="377"/>
    </row>
    <row r="300" spans="1:3">
      <c r="A300" s="17" t="s">
        <v>80</v>
      </c>
      <c r="B300" s="17"/>
      <c r="C300" s="377"/>
    </row>
    <row r="301" spans="1:3">
      <c r="A301" s="17" t="s">
        <v>81</v>
      </c>
      <c r="B301" s="17" t="s">
        <v>82</v>
      </c>
      <c r="C301" s="377">
        <f>'120121'!E99+SUM('120121'!E102:E103)+'120121'!E111+SUM('120121'!E114:E115)</f>
        <v>15792877</v>
      </c>
    </row>
    <row r="302" spans="1:3">
      <c r="A302" s="17" t="s">
        <v>83</v>
      </c>
      <c r="B302" s="17" t="s">
        <v>84</v>
      </c>
      <c r="C302" s="377">
        <f>'120121'!E101+'120121'!E113</f>
        <v>0</v>
      </c>
    </row>
    <row r="303" spans="1:3">
      <c r="A303" s="17" t="s">
        <v>85</v>
      </c>
      <c r="B303" s="17" t="s">
        <v>86</v>
      </c>
      <c r="C303" s="377">
        <f>'120121'!E100+'120121'!E112</f>
        <v>0</v>
      </c>
    </row>
    <row r="304" spans="1:3">
      <c r="A304" s="17" t="s">
        <v>87</v>
      </c>
      <c r="B304" s="17" t="s">
        <v>902</v>
      </c>
      <c r="C304" s="377">
        <f>SUM('120121'!E104,'120121'!E116)</f>
        <v>0</v>
      </c>
    </row>
    <row r="305" spans="1:3">
      <c r="A305" s="17" t="s">
        <v>903</v>
      </c>
      <c r="B305" s="17" t="s">
        <v>904</v>
      </c>
      <c r="C305" s="377">
        <f>'120121'!E118+'120121'!E119</f>
        <v>-5000000</v>
      </c>
    </row>
    <row r="306" spans="1:3">
      <c r="A306" s="17" t="s">
        <v>905</v>
      </c>
      <c r="B306" s="17" t="s">
        <v>906</v>
      </c>
      <c r="C306" s="377">
        <f>SUM('120121'!E105:E107)+'120121'!E117</f>
        <v>0</v>
      </c>
    </row>
    <row r="307" spans="1:3">
      <c r="A307" s="17"/>
      <c r="B307" s="17"/>
      <c r="C307" s="377"/>
    </row>
    <row r="308" spans="1:3">
      <c r="A308" s="17"/>
      <c r="B308" s="17"/>
      <c r="C308" s="377"/>
    </row>
    <row r="309" spans="1:3">
      <c r="A309" s="17" t="s">
        <v>907</v>
      </c>
      <c r="B309" s="17" t="s">
        <v>2617</v>
      </c>
      <c r="C309" s="323">
        <f>SUM(C301:C308)</f>
        <v>10792877</v>
      </c>
    </row>
    <row r="310" spans="1:3">
      <c r="A310" s="17"/>
      <c r="B310" s="17"/>
      <c r="C310" s="377"/>
    </row>
    <row r="311" spans="1:3">
      <c r="A311" s="17" t="s">
        <v>908</v>
      </c>
      <c r="B311" s="17" t="s">
        <v>2617</v>
      </c>
      <c r="C311" s="377">
        <f>(C309+C297)+C282</f>
        <v>3923347</v>
      </c>
    </row>
    <row r="312" spans="1:3">
      <c r="A312" s="17"/>
      <c r="B312" s="17"/>
      <c r="C312" s="377"/>
    </row>
    <row r="313" spans="1:3">
      <c r="A313" s="17" t="s">
        <v>909</v>
      </c>
      <c r="B313" s="17" t="s">
        <v>910</v>
      </c>
      <c r="C313" s="377">
        <f>'120121'!E126</f>
        <v>14379297</v>
      </c>
    </row>
    <row r="314" spans="1:3">
      <c r="A314" s="17"/>
      <c r="B314" s="17"/>
      <c r="C314" s="377"/>
    </row>
    <row r="315" spans="1:3" ht="15.75">
      <c r="A315" s="115" t="s">
        <v>911</v>
      </c>
      <c r="B315" s="17" t="s">
        <v>912</v>
      </c>
      <c r="C315" s="825">
        <f>C313+C311</f>
        <v>18302644</v>
      </c>
    </row>
    <row r="318" spans="1:3" ht="18">
      <c r="A318" s="482" t="s">
        <v>913</v>
      </c>
      <c r="B318" s="69"/>
      <c r="C318" s="69"/>
    </row>
    <row r="322" spans="1:3" ht="15.75">
      <c r="A322" s="17"/>
      <c r="B322" s="781" t="s">
        <v>2610</v>
      </c>
    </row>
    <row r="323" spans="1:3" ht="15.75">
      <c r="A323" s="17"/>
      <c r="B323" s="781" t="s">
        <v>2611</v>
      </c>
      <c r="C323" s="781" t="str">
        <f>$C$16</f>
        <v>12/31/14</v>
      </c>
    </row>
    <row r="324" spans="1:3" ht="15.75">
      <c r="A324" s="781" t="s">
        <v>914</v>
      </c>
      <c r="B324" s="115"/>
      <c r="C324" s="115"/>
    </row>
    <row r="325" spans="1:3">
      <c r="A325" s="17" t="s">
        <v>915</v>
      </c>
      <c r="B325" s="17" t="s">
        <v>916</v>
      </c>
      <c r="C325" s="484">
        <f>'300301'!D21</f>
        <v>316478049</v>
      </c>
    </row>
    <row r="326" spans="1:3">
      <c r="A326" s="17" t="s">
        <v>917</v>
      </c>
      <c r="B326" s="17" t="s">
        <v>918</v>
      </c>
      <c r="C326" s="377">
        <f>'300301'!D23</f>
        <v>93967642</v>
      </c>
    </row>
    <row r="327" spans="1:3">
      <c r="A327" s="17" t="s">
        <v>919</v>
      </c>
      <c r="B327" s="17" t="s">
        <v>920</v>
      </c>
      <c r="C327" s="377">
        <f>'300301'!D24</f>
        <v>10735487</v>
      </c>
    </row>
    <row r="328" spans="1:3">
      <c r="A328" s="17" t="s">
        <v>921</v>
      </c>
      <c r="B328" s="17" t="s">
        <v>922</v>
      </c>
      <c r="C328" s="377">
        <f>SUM('300301'!D25:D28)</f>
        <v>30597059</v>
      </c>
    </row>
    <row r="329" spans="1:3" ht="15.75">
      <c r="A329" s="115" t="s">
        <v>923</v>
      </c>
      <c r="B329" s="17" t="s">
        <v>2617</v>
      </c>
      <c r="C329" s="377">
        <f>SUM(C325:C328)</f>
        <v>451778237</v>
      </c>
    </row>
    <row r="330" spans="1:3">
      <c r="A330" s="17" t="s">
        <v>924</v>
      </c>
      <c r="B330" s="17" t="s">
        <v>925</v>
      </c>
      <c r="C330" s="377">
        <f>'300301'!D30</f>
        <v>3080070</v>
      </c>
    </row>
    <row r="331" spans="1:3">
      <c r="A331" s="17" t="s">
        <v>926</v>
      </c>
      <c r="B331" s="17" t="s">
        <v>927</v>
      </c>
      <c r="C331" s="377">
        <f>'300301'!D45-'300301'!D32</f>
        <v>126540076</v>
      </c>
    </row>
    <row r="332" spans="1:3" ht="15.75">
      <c r="A332" s="115" t="s">
        <v>928</v>
      </c>
      <c r="B332" s="17" t="s">
        <v>929</v>
      </c>
      <c r="C332" s="484">
        <f>SUM(C329:C331)</f>
        <v>581398383</v>
      </c>
    </row>
    <row r="333" spans="1:3" ht="15.75">
      <c r="A333" s="17"/>
      <c r="B333" s="115"/>
      <c r="C333" s="377"/>
    </row>
    <row r="334" spans="1:3" ht="15.75">
      <c r="A334" s="781" t="s">
        <v>930</v>
      </c>
      <c r="B334" s="115"/>
      <c r="C334" s="377"/>
    </row>
    <row r="335" spans="1:3">
      <c r="A335" s="17" t="s">
        <v>915</v>
      </c>
      <c r="B335" s="17" t="s">
        <v>931</v>
      </c>
      <c r="C335" s="377">
        <f>'300301'!F21</f>
        <v>1684952</v>
      </c>
    </row>
    <row r="336" spans="1:3">
      <c r="A336" s="17" t="s">
        <v>917</v>
      </c>
      <c r="B336" s="17" t="s">
        <v>932</v>
      </c>
      <c r="C336" s="377">
        <f>'300301'!F23</f>
        <v>609204</v>
      </c>
    </row>
    <row r="337" spans="1:3">
      <c r="A337" s="17" t="s">
        <v>919</v>
      </c>
      <c r="B337" s="17" t="s">
        <v>933</v>
      </c>
      <c r="C337" s="377">
        <f>'300301'!F24</f>
        <v>81566</v>
      </c>
    </row>
    <row r="338" spans="1:3">
      <c r="A338" s="17" t="s">
        <v>921</v>
      </c>
      <c r="B338" s="17" t="s">
        <v>934</v>
      </c>
      <c r="C338" s="377">
        <f>SUM('300301'!F25:F28)</f>
        <v>193727</v>
      </c>
    </row>
    <row r="339" spans="1:3" ht="15.75">
      <c r="A339" s="115" t="s">
        <v>935</v>
      </c>
      <c r="B339" s="17" t="s">
        <v>2617</v>
      </c>
      <c r="C339" s="377">
        <f>SUM(C335:C338)</f>
        <v>2569449</v>
      </c>
    </row>
    <row r="340" spans="1:3">
      <c r="A340" s="17" t="s">
        <v>924</v>
      </c>
      <c r="B340" s="17" t="s">
        <v>936</v>
      </c>
      <c r="C340" s="377">
        <f>'300301'!F30</f>
        <v>53860</v>
      </c>
    </row>
    <row r="341" spans="1:3" ht="15.75">
      <c r="A341" s="115" t="s">
        <v>937</v>
      </c>
      <c r="B341" s="17" t="s">
        <v>938</v>
      </c>
      <c r="C341" s="377">
        <f>SUM(C339:C340)</f>
        <v>2623309</v>
      </c>
    </row>
    <row r="342" spans="1:3" ht="15.75">
      <c r="A342" s="69"/>
      <c r="B342" s="71"/>
      <c r="C342" s="485"/>
    </row>
    <row r="343" spans="1:3" ht="15.75">
      <c r="A343" s="71" t="s">
        <v>939</v>
      </c>
      <c r="B343" s="69"/>
      <c r="C343" s="485"/>
    </row>
    <row r="344" spans="1:3">
      <c r="A344" s="17" t="s">
        <v>915</v>
      </c>
      <c r="B344" s="17" t="s">
        <v>940</v>
      </c>
      <c r="C344" s="377">
        <f>'300301'!H21</f>
        <v>213187</v>
      </c>
    </row>
    <row r="345" spans="1:3">
      <c r="A345" s="17" t="s">
        <v>917</v>
      </c>
      <c r="B345" s="17" t="s">
        <v>941</v>
      </c>
      <c r="C345" s="377">
        <f>'300301'!H23</f>
        <v>30719</v>
      </c>
    </row>
    <row r="346" spans="1:3">
      <c r="A346" s="17" t="s">
        <v>919</v>
      </c>
      <c r="B346" s="17" t="s">
        <v>942</v>
      </c>
      <c r="C346" s="377">
        <f>'300301'!H24</f>
        <v>761</v>
      </c>
    </row>
    <row r="347" spans="1:3">
      <c r="A347" s="17" t="s">
        <v>921</v>
      </c>
      <c r="B347" s="17" t="s">
        <v>943</v>
      </c>
      <c r="C347" s="377">
        <f>SUM('300301'!H25:H28)</f>
        <v>2666</v>
      </c>
    </row>
    <row r="348" spans="1:3" ht="15.75">
      <c r="A348" s="115" t="s">
        <v>944</v>
      </c>
      <c r="B348" s="17" t="s">
        <v>2617</v>
      </c>
      <c r="C348" s="377">
        <f>SUM(C344:C347)</f>
        <v>247333</v>
      </c>
    </row>
    <row r="349" spans="1:3">
      <c r="A349" s="17" t="s">
        <v>924</v>
      </c>
      <c r="B349" s="17" t="s">
        <v>945</v>
      </c>
      <c r="C349" s="377">
        <f>'300301'!H30</f>
        <v>4</v>
      </c>
    </row>
    <row r="350" spans="1:3" ht="15.75">
      <c r="A350" s="115" t="s">
        <v>946</v>
      </c>
      <c r="B350" s="17" t="s">
        <v>947</v>
      </c>
      <c r="C350" s="377">
        <f>C348+C349</f>
        <v>247337</v>
      </c>
    </row>
    <row r="352" spans="1:3" ht="18">
      <c r="A352" s="482" t="s">
        <v>948</v>
      </c>
      <c r="B352" s="482"/>
      <c r="C352" s="482"/>
    </row>
    <row r="353" spans="1:3" ht="15.75">
      <c r="A353" s="781" t="s">
        <v>949</v>
      </c>
    </row>
    <row r="354" spans="1:3">
      <c r="A354" s="17" t="s">
        <v>950</v>
      </c>
      <c r="B354" s="17" t="s">
        <v>2617</v>
      </c>
      <c r="C354" s="828">
        <f>C325/C344</f>
        <v>1484.5091351724072</v>
      </c>
    </row>
    <row r="355" spans="1:3">
      <c r="A355" s="17" t="s">
        <v>951</v>
      </c>
      <c r="B355" s="17" t="s">
        <v>2617</v>
      </c>
      <c r="C355" s="377">
        <f>(+C335*1000)/C344</f>
        <v>7903.6338988775115</v>
      </c>
    </row>
    <row r="356" spans="1:3">
      <c r="A356" s="17" t="s">
        <v>952</v>
      </c>
      <c r="B356" s="17" t="s">
        <v>2617</v>
      </c>
      <c r="C356" s="829">
        <f>(+C325*100)/(C335*1000)</f>
        <v>18.782615113071472</v>
      </c>
    </row>
    <row r="357" spans="1:3">
      <c r="A357" s="17"/>
      <c r="B357" s="17"/>
      <c r="C357" s="377"/>
    </row>
    <row r="358" spans="1:3" ht="15.75">
      <c r="A358" s="781" t="s">
        <v>953</v>
      </c>
      <c r="B358" s="17"/>
      <c r="C358" s="377"/>
    </row>
    <row r="359" spans="1:3">
      <c r="A359" s="17" t="s">
        <v>950</v>
      </c>
      <c r="B359" s="17" t="s">
        <v>2617</v>
      </c>
      <c r="C359" s="828">
        <f>C326/C345</f>
        <v>3058.9420879585923</v>
      </c>
    </row>
    <row r="360" spans="1:3">
      <c r="A360" s="17" t="s">
        <v>951</v>
      </c>
      <c r="B360" s="17" t="s">
        <v>2617</v>
      </c>
      <c r="C360" s="377">
        <f>(+C336*1000)/C345</f>
        <v>19831.504931801166</v>
      </c>
    </row>
    <row r="361" spans="1:3">
      <c r="A361" s="17" t="s">
        <v>952</v>
      </c>
      <c r="B361" s="17" t="s">
        <v>2617</v>
      </c>
      <c r="C361" s="829">
        <f>(+C326*100)/(C336*1000)</f>
        <v>15.42465939159953</v>
      </c>
    </row>
    <row r="362" spans="1:3">
      <c r="A362" s="17"/>
      <c r="B362" s="17"/>
      <c r="C362" s="829"/>
    </row>
    <row r="363" spans="1:3" ht="15.75">
      <c r="A363" s="781" t="s">
        <v>954</v>
      </c>
      <c r="B363" s="17"/>
      <c r="C363" s="829"/>
    </row>
    <row r="364" spans="1:3">
      <c r="A364" s="17" t="s">
        <v>950</v>
      </c>
      <c r="B364" s="17" t="s">
        <v>2617</v>
      </c>
      <c r="C364" s="828">
        <f>C327/C346</f>
        <v>14107.078843626807</v>
      </c>
    </row>
    <row r="365" spans="1:3">
      <c r="A365" s="17" t="s">
        <v>951</v>
      </c>
      <c r="B365" s="17" t="s">
        <v>2617</v>
      </c>
      <c r="C365" s="377">
        <f>(+C337*1000)/C346</f>
        <v>107182.6544021025</v>
      </c>
    </row>
    <row r="366" spans="1:3">
      <c r="A366" s="17" t="s">
        <v>952</v>
      </c>
      <c r="B366" s="17" t="s">
        <v>2617</v>
      </c>
      <c r="C366" s="829">
        <f>(+C327*100)/(C337*1000)</f>
        <v>13.161718117843218</v>
      </c>
    </row>
    <row r="368" spans="1:3" ht="18">
      <c r="A368" s="482" t="s">
        <v>4084</v>
      </c>
      <c r="B368" s="482"/>
      <c r="C368" s="482"/>
    </row>
    <row r="369" spans="1:4">
      <c r="A369" s="17" t="s">
        <v>955</v>
      </c>
      <c r="B369" s="17" t="s">
        <v>956</v>
      </c>
      <c r="C369" s="484">
        <f>'320323'!E29</f>
        <v>0</v>
      </c>
    </row>
    <row r="370" spans="1:4">
      <c r="A370" s="17" t="s">
        <v>957</v>
      </c>
      <c r="B370" s="17" t="s">
        <v>958</v>
      </c>
      <c r="C370" s="377">
        <f>'320323'!E49</f>
        <v>0</v>
      </c>
    </row>
    <row r="371" spans="1:4">
      <c r="A371" s="17" t="s">
        <v>959</v>
      </c>
      <c r="B371" s="17" t="s">
        <v>960</v>
      </c>
      <c r="C371" s="377">
        <f>'320323'!K16</f>
        <v>0</v>
      </c>
    </row>
    <row r="372" spans="1:4">
      <c r="A372" s="17" t="s">
        <v>961</v>
      </c>
      <c r="B372" s="17" t="s">
        <v>962</v>
      </c>
      <c r="C372" s="377">
        <f>'320323'!K31</f>
        <v>0</v>
      </c>
    </row>
    <row r="373" spans="1:4">
      <c r="A373" s="17" t="s">
        <v>963</v>
      </c>
      <c r="B373" s="17" t="s">
        <v>879</v>
      </c>
      <c r="C373" s="377">
        <f>'320323'!K36</f>
        <v>0</v>
      </c>
    </row>
    <row r="374" spans="1:4">
      <c r="A374" s="17" t="s">
        <v>880</v>
      </c>
      <c r="B374" s="17" t="s">
        <v>2617</v>
      </c>
      <c r="C374" s="377">
        <f>SUM(C369:C373)</f>
        <v>0</v>
      </c>
    </row>
    <row r="375" spans="1:4">
      <c r="A375" s="17" t="s">
        <v>881</v>
      </c>
      <c r="B375" s="17" t="s">
        <v>882</v>
      </c>
      <c r="C375" s="377">
        <f>'320323'!K57</f>
        <v>0</v>
      </c>
    </row>
    <row r="376" spans="1:4">
      <c r="A376" s="17" t="s">
        <v>2302</v>
      </c>
      <c r="B376" s="17" t="s">
        <v>2303</v>
      </c>
      <c r="C376" s="377">
        <f>'320323'!P30</f>
        <v>0</v>
      </c>
    </row>
    <row r="377" spans="1:4">
      <c r="A377" s="17" t="s">
        <v>2304</v>
      </c>
      <c r="B377" s="17" t="s">
        <v>2305</v>
      </c>
      <c r="C377" s="377">
        <f>'320323'!P38+'320323'!P45</f>
        <v>0</v>
      </c>
    </row>
    <row r="378" spans="1:4">
      <c r="A378" s="17" t="s">
        <v>2306</v>
      </c>
      <c r="B378" s="17" t="s">
        <v>2307</v>
      </c>
      <c r="C378" s="377">
        <f>'320323'!P52</f>
        <v>0</v>
      </c>
    </row>
    <row r="379" spans="1:4">
      <c r="A379" s="17" t="s">
        <v>2308</v>
      </c>
      <c r="B379" s="17" t="s">
        <v>2309</v>
      </c>
      <c r="C379" s="377">
        <f>'320323'!V22</f>
        <v>0</v>
      </c>
    </row>
    <row r="380" spans="1:4" ht="15.75">
      <c r="A380" s="115" t="s">
        <v>2310</v>
      </c>
      <c r="B380" s="17" t="s">
        <v>2311</v>
      </c>
      <c r="C380" s="484">
        <f>SUM(C374:C379)</f>
        <v>0</v>
      </c>
    </row>
    <row r="381" spans="1:4" ht="15.75">
      <c r="A381" s="17"/>
      <c r="B381" s="115"/>
      <c r="C381" s="115"/>
    </row>
    <row r="383" spans="1:4" ht="18">
      <c r="A383" s="482" t="s">
        <v>2312</v>
      </c>
      <c r="B383" s="69"/>
      <c r="C383" s="482"/>
      <c r="D383" s="482"/>
    </row>
    <row r="384" spans="1:4" ht="18">
      <c r="A384" s="599"/>
      <c r="B384" s="599"/>
      <c r="C384" s="599"/>
      <c r="D384" s="599"/>
    </row>
    <row r="387" spans="1:3" ht="15.75">
      <c r="A387" s="17"/>
      <c r="B387" s="781" t="s">
        <v>2610</v>
      </c>
    </row>
    <row r="388" spans="1:3" ht="18">
      <c r="A388" s="600"/>
      <c r="B388" s="781" t="s">
        <v>2611</v>
      </c>
      <c r="C388" s="781" t="str">
        <f>$C$16</f>
        <v>12/31/14</v>
      </c>
    </row>
    <row r="389" spans="1:3" ht="18">
      <c r="A389" s="600"/>
      <c r="B389" s="115"/>
      <c r="C389" s="115"/>
    </row>
    <row r="390" spans="1:3">
      <c r="A390" s="17" t="s">
        <v>2313</v>
      </c>
      <c r="B390" s="17" t="s">
        <v>2617</v>
      </c>
      <c r="C390" s="484">
        <f>C332</f>
        <v>581398383</v>
      </c>
    </row>
    <row r="391" spans="1:3">
      <c r="A391" s="17"/>
      <c r="B391" s="17"/>
      <c r="C391" s="484"/>
    </row>
    <row r="392" spans="1:3">
      <c r="A392" s="17" t="s">
        <v>2314</v>
      </c>
      <c r="B392" s="17" t="s">
        <v>2617</v>
      </c>
      <c r="C392" s="377">
        <f>C341</f>
        <v>2623309</v>
      </c>
    </row>
    <row r="393" spans="1:3">
      <c r="A393" s="17"/>
      <c r="B393" s="17"/>
      <c r="C393" s="377"/>
    </row>
    <row r="394" spans="1:3" ht="15.75">
      <c r="A394" s="71" t="s">
        <v>2315</v>
      </c>
      <c r="B394" s="71"/>
      <c r="C394" s="71"/>
    </row>
    <row r="395" spans="1:3" ht="15.75">
      <c r="A395" s="17"/>
      <c r="B395" s="825"/>
    </row>
    <row r="396" spans="1:3">
      <c r="A396" s="17" t="s">
        <v>2316</v>
      </c>
      <c r="B396" s="17" t="s">
        <v>2617</v>
      </c>
      <c r="C396" s="484">
        <f>C469</f>
        <v>0</v>
      </c>
    </row>
    <row r="397" spans="1:3">
      <c r="A397" s="17"/>
      <c r="B397" s="17"/>
      <c r="C397" s="377"/>
    </row>
    <row r="398" spans="1:3">
      <c r="A398" s="17" t="s">
        <v>2317</v>
      </c>
      <c r="B398" s="17" t="s">
        <v>2617</v>
      </c>
      <c r="C398" s="377">
        <f>C474</f>
        <v>58472266</v>
      </c>
    </row>
    <row r="399" spans="1:3">
      <c r="A399" s="17"/>
      <c r="B399" s="17"/>
      <c r="C399" s="377"/>
    </row>
    <row r="400" spans="1:3">
      <c r="A400" s="17" t="s">
        <v>3228</v>
      </c>
      <c r="B400" s="17" t="s">
        <v>2617</v>
      </c>
      <c r="C400" s="377">
        <f>C482</f>
        <v>-58731561</v>
      </c>
    </row>
    <row r="401" spans="1:3">
      <c r="A401" s="17"/>
      <c r="B401" s="17"/>
      <c r="C401" s="377"/>
    </row>
    <row r="402" spans="1:3">
      <c r="A402" s="17" t="s">
        <v>2318</v>
      </c>
      <c r="B402" s="17" t="s">
        <v>2617</v>
      </c>
      <c r="C402" s="377">
        <f>C490</f>
        <v>33843770</v>
      </c>
    </row>
    <row r="403" spans="1:3">
      <c r="A403" s="17"/>
      <c r="B403" s="17"/>
      <c r="C403" s="377"/>
    </row>
    <row r="404" spans="1:3">
      <c r="A404" s="17" t="s">
        <v>2319</v>
      </c>
      <c r="B404" s="17" t="s">
        <v>2617</v>
      </c>
      <c r="C404" s="377">
        <f>C158</f>
        <v>21076203</v>
      </c>
    </row>
    <row r="405" spans="1:3">
      <c r="A405" s="17"/>
      <c r="B405" s="17"/>
      <c r="C405" s="377"/>
    </row>
    <row r="406" spans="1:3">
      <c r="A406" s="17" t="s">
        <v>2320</v>
      </c>
      <c r="B406" s="17" t="s">
        <v>2617</v>
      </c>
      <c r="C406" s="377">
        <f>C157</f>
        <v>42747926</v>
      </c>
    </row>
    <row r="407" spans="1:3">
      <c r="A407" s="17"/>
      <c r="B407" s="17" t="s">
        <v>2025</v>
      </c>
      <c r="C407" s="377"/>
    </row>
    <row r="408" spans="1:3">
      <c r="A408" s="17" t="s">
        <v>2321</v>
      </c>
      <c r="B408" s="17" t="s">
        <v>2322</v>
      </c>
      <c r="C408" s="377">
        <f>C410-SUM(C396:C406)</f>
        <v>483989779</v>
      </c>
    </row>
    <row r="409" spans="1:3">
      <c r="B409" s="9" t="s">
        <v>2025</v>
      </c>
    </row>
    <row r="410" spans="1:3">
      <c r="A410" s="17" t="s">
        <v>2323</v>
      </c>
      <c r="B410" s="17" t="s">
        <v>2617</v>
      </c>
      <c r="C410" s="484">
        <f>C390</f>
        <v>581398383</v>
      </c>
    </row>
    <row r="411" spans="1:3" ht="15.75">
      <c r="A411" s="17"/>
      <c r="B411" s="115"/>
      <c r="C411" s="377"/>
    </row>
    <row r="413" spans="1:3" ht="15.75">
      <c r="A413" s="71" t="s">
        <v>2324</v>
      </c>
      <c r="B413" s="71"/>
      <c r="C413" s="71"/>
    </row>
    <row r="414" spans="1:3">
      <c r="A414" s="69"/>
      <c r="B414" s="69"/>
      <c r="C414" s="69"/>
    </row>
    <row r="416" spans="1:3">
      <c r="A416" s="17" t="s">
        <v>2316</v>
      </c>
      <c r="B416" s="17" t="s">
        <v>2617</v>
      </c>
      <c r="C416" s="830">
        <f>(+C396/C$390)*100</f>
        <v>0</v>
      </c>
    </row>
    <row r="417" spans="1:3">
      <c r="A417" s="17"/>
      <c r="B417" s="17"/>
      <c r="C417" s="830"/>
    </row>
    <row r="418" spans="1:3">
      <c r="A418" s="17" t="s">
        <v>2317</v>
      </c>
      <c r="B418" s="17" t="s">
        <v>2617</v>
      </c>
      <c r="C418" s="830">
        <f>(+C398/C$390)*100</f>
        <v>10.057177266005571</v>
      </c>
    </row>
    <row r="419" spans="1:3">
      <c r="A419" s="17"/>
      <c r="B419" s="17"/>
      <c r="C419" s="830"/>
    </row>
    <row r="420" spans="1:3">
      <c r="A420" s="17" t="s">
        <v>3228</v>
      </c>
      <c r="B420" s="17" t="s">
        <v>2617</v>
      </c>
      <c r="C420" s="830">
        <f>(+C400/C$390)*100</f>
        <v>-10.101775773256666</v>
      </c>
    </row>
    <row r="421" spans="1:3">
      <c r="A421" s="17"/>
      <c r="B421" s="17"/>
      <c r="C421" s="830"/>
    </row>
    <row r="422" spans="1:3">
      <c r="A422" s="17" t="s">
        <v>2318</v>
      </c>
      <c r="B422" s="17" t="s">
        <v>2617</v>
      </c>
      <c r="C422" s="830">
        <f>(+C402/C$390)*100</f>
        <v>5.8210980610862828</v>
      </c>
    </row>
    <row r="423" spans="1:3">
      <c r="A423" s="17"/>
      <c r="B423" s="17"/>
      <c r="C423" s="830"/>
    </row>
    <row r="424" spans="1:3">
      <c r="A424" s="17" t="s">
        <v>2319</v>
      </c>
      <c r="B424" s="17" t="s">
        <v>2617</v>
      </c>
      <c r="C424" s="830">
        <f>(+C404/C$390)*100</f>
        <v>3.6250879975357622</v>
      </c>
    </row>
    <row r="425" spans="1:3">
      <c r="A425" s="17"/>
      <c r="B425" s="17"/>
      <c r="C425" s="830"/>
    </row>
    <row r="426" spans="1:3">
      <c r="A426" s="17" t="s">
        <v>2320</v>
      </c>
      <c r="B426" s="17" t="s">
        <v>2617</v>
      </c>
      <c r="C426" s="830">
        <f>(+C406/C$390)*100</f>
        <v>7.3526049005196494</v>
      </c>
    </row>
    <row r="427" spans="1:3">
      <c r="A427" s="17"/>
      <c r="B427" s="17"/>
      <c r="C427" s="830"/>
    </row>
    <row r="428" spans="1:3">
      <c r="A428" s="17" t="s">
        <v>2321</v>
      </c>
      <c r="B428" s="17" t="s">
        <v>2617</v>
      </c>
      <c r="C428" s="830">
        <f>(+C408/C$390)*100</f>
        <v>83.245807548109397</v>
      </c>
    </row>
    <row r="429" spans="1:3">
      <c r="A429" s="17"/>
      <c r="B429" s="17"/>
      <c r="C429" s="830"/>
    </row>
    <row r="430" spans="1:3">
      <c r="A430" s="17" t="s">
        <v>2323</v>
      </c>
      <c r="B430" s="17" t="s">
        <v>2325</v>
      </c>
      <c r="C430" s="830">
        <f>SUM(C416:C429)</f>
        <v>100</v>
      </c>
    </row>
    <row r="431" spans="1:3" ht="15.75">
      <c r="A431" s="17"/>
      <c r="B431" s="115"/>
    </row>
    <row r="433" spans="1:3" ht="15.75">
      <c r="A433" s="71" t="s">
        <v>2326</v>
      </c>
      <c r="B433" s="71"/>
      <c r="C433" s="71"/>
    </row>
    <row r="435" spans="1:3">
      <c r="A435" s="69"/>
      <c r="B435" s="69"/>
      <c r="C435" s="69"/>
    </row>
    <row r="436" spans="1:3">
      <c r="A436" s="17" t="s">
        <v>2316</v>
      </c>
      <c r="B436" s="17" t="s">
        <v>2617</v>
      </c>
      <c r="C436" s="831">
        <f>(+C396/(C$392*1000))*100</f>
        <v>0</v>
      </c>
    </row>
    <row r="437" spans="1:3">
      <c r="A437" s="17"/>
      <c r="B437" s="17"/>
      <c r="C437" s="831"/>
    </row>
    <row r="438" spans="1:3">
      <c r="A438" s="17" t="s">
        <v>2317</v>
      </c>
      <c r="B438" s="17" t="s">
        <v>2617</v>
      </c>
      <c r="C438" s="831">
        <f>(+C398/(C$392*1000))*100</f>
        <v>2.2289507640922208</v>
      </c>
    </row>
    <row r="439" spans="1:3">
      <c r="A439" s="17"/>
      <c r="B439" s="17"/>
      <c r="C439" s="831"/>
    </row>
    <row r="440" spans="1:3">
      <c r="A440" s="17" t="s">
        <v>3228</v>
      </c>
      <c r="B440" s="17" t="s">
        <v>2617</v>
      </c>
      <c r="C440" s="831">
        <f>(+C400/(C$392*1000))*100</f>
        <v>-2.2388350362080867</v>
      </c>
    </row>
    <row r="441" spans="1:3">
      <c r="A441" s="17"/>
      <c r="B441" s="17"/>
      <c r="C441" s="831"/>
    </row>
    <row r="442" spans="1:3">
      <c r="A442" s="17" t="s">
        <v>2318</v>
      </c>
      <c r="B442" s="17" t="s">
        <v>2617</v>
      </c>
      <c r="C442" s="831">
        <f>(+C402/(C$392*1000))*100</f>
        <v>1.2901175576342703</v>
      </c>
    </row>
    <row r="443" spans="1:3">
      <c r="A443" s="17"/>
      <c r="B443" s="17"/>
      <c r="C443" s="831"/>
    </row>
    <row r="444" spans="1:3">
      <c r="A444" s="17" t="s">
        <v>2319</v>
      </c>
      <c r="B444" s="17" t="s">
        <v>2617</v>
      </c>
      <c r="C444" s="831">
        <f>(+C404/(C$392*1000))*100</f>
        <v>0.80342052728062163</v>
      </c>
    </row>
    <row r="445" spans="1:3">
      <c r="A445" s="17"/>
      <c r="B445" s="17"/>
      <c r="C445" s="831"/>
    </row>
    <row r="446" spans="1:3">
      <c r="A446" s="17" t="s">
        <v>2320</v>
      </c>
      <c r="B446" s="17" t="s">
        <v>2617</v>
      </c>
      <c r="C446" s="831">
        <f>(+C406/(C$392*1000))*100</f>
        <v>1.6295421545841529</v>
      </c>
    </row>
    <row r="447" spans="1:3">
      <c r="A447" s="17"/>
      <c r="B447" s="17"/>
      <c r="C447" s="831"/>
    </row>
    <row r="448" spans="1:3">
      <c r="A448" s="17" t="s">
        <v>2321</v>
      </c>
      <c r="B448" s="17" t="s">
        <v>2617</v>
      </c>
      <c r="C448" s="831">
        <f>(+C408/(C$392*1000))*100</f>
        <v>18.449590917425283</v>
      </c>
    </row>
    <row r="449" spans="1:3">
      <c r="A449" s="17"/>
      <c r="B449" s="17"/>
      <c r="C449" s="831"/>
    </row>
    <row r="450" spans="1:3">
      <c r="A450" s="17" t="s">
        <v>2323</v>
      </c>
      <c r="B450" s="17" t="s">
        <v>2327</v>
      </c>
      <c r="C450" s="831">
        <f>SUM(C436:C449)</f>
        <v>22.162786884808462</v>
      </c>
    </row>
    <row r="451" spans="1:3" ht="15.75">
      <c r="A451" s="19"/>
      <c r="B451" s="115"/>
    </row>
    <row r="453" spans="1:3">
      <c r="A453" s="9" t="s">
        <v>2328</v>
      </c>
    </row>
    <row r="457" spans="1:3" ht="15.75">
      <c r="A457" s="115" t="s">
        <v>2329</v>
      </c>
    </row>
    <row r="459" spans="1:3" ht="15.75">
      <c r="A459" s="17"/>
      <c r="B459" s="781" t="s">
        <v>2610</v>
      </c>
    </row>
    <row r="460" spans="1:3" ht="15.75">
      <c r="A460" s="17"/>
      <c r="B460" s="781" t="s">
        <v>2611</v>
      </c>
      <c r="C460" s="781" t="str">
        <f>$C$16</f>
        <v>12/31/14</v>
      </c>
    </row>
    <row r="461" spans="1:3" ht="15.75">
      <c r="A461" s="832" t="s">
        <v>2316</v>
      </c>
      <c r="B461" s="17"/>
      <c r="C461" s="377"/>
    </row>
    <row r="462" spans="1:3">
      <c r="A462" s="17" t="s">
        <v>2330</v>
      </c>
      <c r="B462" s="17" t="s">
        <v>2331</v>
      </c>
      <c r="C462" s="377">
        <f>'320323'!E13</f>
        <v>0</v>
      </c>
    </row>
    <row r="463" spans="1:3">
      <c r="A463" s="17" t="s">
        <v>2332</v>
      </c>
      <c r="B463" s="17" t="s">
        <v>2333</v>
      </c>
      <c r="C463" s="377">
        <f>'320323'!E33</f>
        <v>0</v>
      </c>
    </row>
    <row r="464" spans="1:3">
      <c r="A464" s="17" t="s">
        <v>2334</v>
      </c>
      <c r="B464" s="17" t="s">
        <v>2335</v>
      </c>
      <c r="C464" s="377">
        <f>'320323'!E53</f>
        <v>0</v>
      </c>
    </row>
    <row r="465" spans="1:3">
      <c r="A465" s="17" t="s">
        <v>2336</v>
      </c>
      <c r="B465" s="17" t="s">
        <v>2337</v>
      </c>
      <c r="C465" s="377">
        <f>'320323'!K20</f>
        <v>0</v>
      </c>
    </row>
    <row r="466" spans="1:3">
      <c r="A466" s="17" t="s">
        <v>3786</v>
      </c>
      <c r="B466" s="17" t="s">
        <v>2338</v>
      </c>
      <c r="C466" s="377">
        <f>'320323'!K33</f>
        <v>0</v>
      </c>
    </row>
    <row r="467" spans="1:3">
      <c r="A467" s="17" t="s">
        <v>2339</v>
      </c>
      <c r="B467" s="17" t="s">
        <v>2617</v>
      </c>
      <c r="C467" s="377">
        <f>SUM(C462:C466)</f>
        <v>0</v>
      </c>
    </row>
    <row r="468" spans="1:3">
      <c r="A468" s="17" t="s">
        <v>2340</v>
      </c>
      <c r="B468" s="17"/>
      <c r="C468" s="377"/>
    </row>
    <row r="469" spans="1:3">
      <c r="A469" s="17" t="s">
        <v>2341</v>
      </c>
      <c r="B469" s="17" t="s">
        <v>2617</v>
      </c>
      <c r="C469" s="377">
        <f>C467-C468</f>
        <v>0</v>
      </c>
    </row>
    <row r="470" spans="1:3">
      <c r="A470" s="17"/>
      <c r="B470" s="17"/>
      <c r="C470" s="377"/>
    </row>
    <row r="471" spans="1:3" ht="15.75">
      <c r="A471" s="832" t="s">
        <v>2317</v>
      </c>
      <c r="B471" s="17"/>
      <c r="C471" s="377"/>
    </row>
    <row r="472" spans="1:3">
      <c r="A472" s="17" t="s">
        <v>2342</v>
      </c>
      <c r="B472" s="17" t="s">
        <v>2343</v>
      </c>
      <c r="C472" s="377">
        <f>'354355'!F39</f>
        <v>58472266</v>
      </c>
    </row>
    <row r="473" spans="1:3">
      <c r="A473" s="17" t="s">
        <v>2344</v>
      </c>
      <c r="B473" s="17" t="s">
        <v>2345</v>
      </c>
      <c r="C473" s="377">
        <f>'320323'!V12</f>
        <v>0</v>
      </c>
    </row>
    <row r="474" spans="1:3">
      <c r="A474" s="17" t="s">
        <v>2346</v>
      </c>
      <c r="B474" s="17" t="s">
        <v>2617</v>
      </c>
      <c r="C474" s="377">
        <f>SUM(C472:C473)</f>
        <v>58472266</v>
      </c>
    </row>
    <row r="475" spans="1:3">
      <c r="A475" s="17"/>
      <c r="B475" s="17"/>
      <c r="C475" s="377"/>
    </row>
    <row r="476" spans="1:3" ht="15.75">
      <c r="A476" s="832" t="s">
        <v>3228</v>
      </c>
      <c r="B476" s="17"/>
      <c r="C476" s="377"/>
    </row>
    <row r="477" spans="1:3">
      <c r="A477" s="17" t="s">
        <v>2347</v>
      </c>
      <c r="B477" s="17" t="s">
        <v>1205</v>
      </c>
      <c r="C477" s="377">
        <f>'320323'!V24</f>
        <v>0</v>
      </c>
    </row>
    <row r="478" spans="1:3">
      <c r="A478" s="17" t="s">
        <v>4214</v>
      </c>
      <c r="B478" s="17" t="s">
        <v>2617</v>
      </c>
      <c r="C478" s="377">
        <f>C467</f>
        <v>0</v>
      </c>
    </row>
    <row r="479" spans="1:3">
      <c r="A479" s="17" t="s">
        <v>4215</v>
      </c>
      <c r="B479" s="17" t="s">
        <v>2617</v>
      </c>
      <c r="C479" s="377">
        <f>C474</f>
        <v>58472266</v>
      </c>
    </row>
    <row r="480" spans="1:3">
      <c r="A480" s="17" t="s">
        <v>4216</v>
      </c>
      <c r="B480" s="17" t="s">
        <v>2617</v>
      </c>
      <c r="C480" s="377">
        <f>C159</f>
        <v>0</v>
      </c>
    </row>
    <row r="481" spans="1:3">
      <c r="A481" s="17" t="s">
        <v>4217</v>
      </c>
      <c r="B481" s="17" t="s">
        <v>2617</v>
      </c>
      <c r="C481" s="377">
        <f>C160</f>
        <v>-259295</v>
      </c>
    </row>
    <row r="482" spans="1:3">
      <c r="A482" s="17" t="s">
        <v>4218</v>
      </c>
      <c r="B482" s="17" t="s">
        <v>2617</v>
      </c>
      <c r="C482" s="377">
        <f>C477-SUM(C478:C480)+C481</f>
        <v>-58731561</v>
      </c>
    </row>
    <row r="484" spans="1:3" ht="15.75">
      <c r="A484" s="832" t="s">
        <v>4219</v>
      </c>
      <c r="B484" s="17"/>
      <c r="C484" s="377"/>
    </row>
    <row r="485" spans="1:3">
      <c r="A485" s="17" t="s">
        <v>4220</v>
      </c>
      <c r="B485" s="17" t="s">
        <v>2617</v>
      </c>
      <c r="C485" s="377">
        <f>C152</f>
        <v>31109269</v>
      </c>
    </row>
    <row r="486" spans="1:3">
      <c r="A486" s="17" t="s">
        <v>4221</v>
      </c>
      <c r="B486" s="17" t="s">
        <v>2617</v>
      </c>
      <c r="C486" s="377">
        <f>C153</f>
        <v>40662</v>
      </c>
    </row>
    <row r="487" spans="1:3">
      <c r="A487" s="17" t="s">
        <v>4222</v>
      </c>
      <c r="B487" s="17" t="s">
        <v>2617</v>
      </c>
      <c r="C487" s="377">
        <f>C154</f>
        <v>0</v>
      </c>
    </row>
    <row r="488" spans="1:3">
      <c r="A488" s="17" t="s">
        <v>4223</v>
      </c>
      <c r="B488" s="17" t="s">
        <v>2617</v>
      </c>
      <c r="C488" s="377">
        <f>C155</f>
        <v>0</v>
      </c>
    </row>
    <row r="489" spans="1:3">
      <c r="A489" s="17" t="s">
        <v>4224</v>
      </c>
      <c r="B489" s="17" t="s">
        <v>2617</v>
      </c>
      <c r="C489" s="377">
        <f>C156</f>
        <v>2693839</v>
      </c>
    </row>
    <row r="490" spans="1:3">
      <c r="A490" s="17" t="s">
        <v>4225</v>
      </c>
      <c r="B490" s="17"/>
      <c r="C490" s="377">
        <f>SUM(C485:C489)</f>
        <v>33843770</v>
      </c>
    </row>
    <row r="492" spans="1:3" ht="15.75">
      <c r="A492" s="832" t="s">
        <v>4226</v>
      </c>
    </row>
    <row r="493" spans="1:3">
      <c r="A493" s="17" t="s">
        <v>4227</v>
      </c>
      <c r="B493" s="17"/>
      <c r="C493" s="377">
        <f>C467</f>
        <v>0</v>
      </c>
    </row>
    <row r="494" spans="1:3">
      <c r="A494" s="17" t="s">
        <v>4228</v>
      </c>
      <c r="B494" s="17"/>
      <c r="C494" s="377">
        <f>C341</f>
        <v>2623309</v>
      </c>
    </row>
    <row r="495" spans="1:3">
      <c r="A495" s="17" t="s">
        <v>4229</v>
      </c>
      <c r="B495" s="17"/>
      <c r="C495" s="833">
        <f>IF(ISERR(C493/C494/1000)," ",C493/C494/1000)</f>
        <v>0</v>
      </c>
    </row>
    <row r="496" spans="1:3">
      <c r="A496" s="17" t="s">
        <v>2527</v>
      </c>
      <c r="B496" s="17"/>
      <c r="C496" s="377">
        <f>C340</f>
        <v>53860</v>
      </c>
    </row>
    <row r="497" spans="1:5">
      <c r="A497" s="17" t="s">
        <v>2528</v>
      </c>
      <c r="B497" s="17"/>
      <c r="C497" s="377">
        <f>C495*C496*1000</f>
        <v>0</v>
      </c>
    </row>
    <row r="500" spans="1:5" ht="18">
      <c r="A500" s="482" t="s">
        <v>2529</v>
      </c>
      <c r="B500" s="69"/>
      <c r="C500" s="69"/>
      <c r="D500" s="17"/>
      <c r="E500" s="69"/>
    </row>
    <row r="501" spans="1:5" ht="18">
      <c r="A501" s="482"/>
      <c r="B501" s="69"/>
      <c r="C501" s="69"/>
      <c r="D501" s="69"/>
      <c r="E501" s="69"/>
    </row>
    <row r="502" spans="1:5" ht="18">
      <c r="A502" s="482"/>
      <c r="B502" s="69"/>
      <c r="C502" s="69"/>
      <c r="D502" s="69"/>
      <c r="E502" s="69"/>
    </row>
    <row r="504" spans="1:5" ht="15.75">
      <c r="A504" s="17"/>
      <c r="B504" s="17"/>
      <c r="C504" s="115"/>
      <c r="D504" s="115"/>
    </row>
    <row r="505" spans="1:5" ht="15.75">
      <c r="A505" s="17"/>
      <c r="B505" s="781" t="s">
        <v>2610</v>
      </c>
      <c r="C505" s="17"/>
      <c r="D505" s="115"/>
      <c r="E505" s="115"/>
    </row>
    <row r="506" spans="1:5" ht="15.75">
      <c r="A506" s="17"/>
      <c r="B506" s="781" t="s">
        <v>2611</v>
      </c>
      <c r="C506" s="781" t="str">
        <f>$C$16</f>
        <v>12/31/14</v>
      </c>
      <c r="D506" s="17"/>
      <c r="E506" s="115"/>
    </row>
    <row r="507" spans="1:5" ht="15.75">
      <c r="A507" s="17"/>
      <c r="B507" s="781"/>
      <c r="C507" s="115"/>
      <c r="D507" s="17"/>
      <c r="E507" s="115"/>
    </row>
    <row r="508" spans="1:5" ht="15.75">
      <c r="A508" s="71" t="s">
        <v>2530</v>
      </c>
      <c r="B508" s="71"/>
      <c r="C508" s="71"/>
      <c r="D508" s="71"/>
      <c r="E508" s="71"/>
    </row>
    <row r="509" spans="1:5" ht="15.75">
      <c r="A509" s="71"/>
      <c r="B509" s="71"/>
      <c r="C509" s="115"/>
      <c r="D509" s="115"/>
      <c r="E509" s="71"/>
    </row>
    <row r="510" spans="1:5">
      <c r="A510" s="17" t="s">
        <v>2531</v>
      </c>
      <c r="B510" s="17" t="s">
        <v>2532</v>
      </c>
      <c r="C510" s="17">
        <f>'204207'!I30</f>
        <v>2461628</v>
      </c>
      <c r="D510" s="484"/>
      <c r="E510" s="484"/>
    </row>
    <row r="511" spans="1:5">
      <c r="A511" s="9" t="s">
        <v>2533</v>
      </c>
    </row>
    <row r="512" spans="1:5">
      <c r="A512" s="9" t="s">
        <v>4125</v>
      </c>
      <c r="B512" s="9" t="s">
        <v>2534</v>
      </c>
      <c r="C512" s="9">
        <f>'204207'!I40</f>
        <v>0</v>
      </c>
    </row>
    <row r="513" spans="1:3">
      <c r="A513" s="9" t="s">
        <v>4127</v>
      </c>
      <c r="B513" s="9" t="s">
        <v>2535</v>
      </c>
      <c r="C513" s="9">
        <f>'204207'!I48</f>
        <v>0</v>
      </c>
    </row>
    <row r="514" spans="1:3">
      <c r="A514" s="9" t="s">
        <v>2536</v>
      </c>
      <c r="B514" s="9" t="s">
        <v>2537</v>
      </c>
      <c r="C514" s="9">
        <f>'204207'!I57</f>
        <v>34118149</v>
      </c>
    </row>
    <row r="515" spans="1:3">
      <c r="A515" s="9" t="s">
        <v>2457</v>
      </c>
      <c r="B515" s="9" t="s">
        <v>2538</v>
      </c>
      <c r="C515" s="9">
        <f>'204207'!I77</f>
        <v>3845420</v>
      </c>
    </row>
    <row r="516" spans="1:3">
      <c r="A516" s="9" t="s">
        <v>1570</v>
      </c>
      <c r="B516" s="9" t="s">
        <v>3193</v>
      </c>
      <c r="C516" s="9">
        <f>'204207'!I89</f>
        <v>274477003</v>
      </c>
    </row>
    <row r="517" spans="1:3">
      <c r="A517" s="9" t="s">
        <v>1571</v>
      </c>
      <c r="B517" s="9" t="s">
        <v>3194</v>
      </c>
      <c r="C517" s="9">
        <f>'204207'!I105</f>
        <v>844115681</v>
      </c>
    </row>
    <row r="518" spans="1:3">
      <c r="A518" s="9" t="s">
        <v>1572</v>
      </c>
      <c r="B518" s="9" t="s">
        <v>3195</v>
      </c>
      <c r="C518" s="9">
        <f>'204207'!I119</f>
        <v>1415712</v>
      </c>
    </row>
    <row r="519" spans="1:3">
      <c r="A519" s="9" t="s">
        <v>3196</v>
      </c>
      <c r="B519" s="9" t="s">
        <v>3197</v>
      </c>
      <c r="C519" s="9">
        <f>'200201'!E13</f>
        <v>0</v>
      </c>
    </row>
    <row r="520" spans="1:3">
      <c r="A520" s="9" t="s">
        <v>3198</v>
      </c>
      <c r="B520" s="9" t="s">
        <v>3199</v>
      </c>
      <c r="C520" s="9">
        <f>'200201'!E15</f>
        <v>0</v>
      </c>
    </row>
    <row r="521" spans="1:3">
      <c r="A521" s="9" t="s">
        <v>3200</v>
      </c>
      <c r="B521" s="9" t="s">
        <v>3201</v>
      </c>
      <c r="C521" s="9">
        <f>'202203'!H21+SUM('202203'!H25:H27)</f>
        <v>0</v>
      </c>
    </row>
    <row r="523" spans="1:3" ht="15.75">
      <c r="A523" s="115" t="s">
        <v>1734</v>
      </c>
      <c r="B523" s="17" t="s">
        <v>1735</v>
      </c>
      <c r="C523" s="9">
        <f>SUM(C510:D521)</f>
        <v>1160433593</v>
      </c>
    </row>
    <row r="524" spans="1:3">
      <c r="B524" s="9" t="s">
        <v>1736</v>
      </c>
    </row>
    <row r="525" spans="1:3">
      <c r="A525" s="9" t="s">
        <v>3410</v>
      </c>
      <c r="B525" s="9" t="s">
        <v>1737</v>
      </c>
      <c r="C525" s="9">
        <f>'200201'!E17</f>
        <v>0</v>
      </c>
    </row>
    <row r="526" spans="1:3">
      <c r="A526" s="9" t="s">
        <v>3411</v>
      </c>
      <c r="B526" s="9" t="s">
        <v>1738</v>
      </c>
      <c r="C526" s="9">
        <f>'200201'!E18</f>
        <v>209069</v>
      </c>
    </row>
    <row r="527" spans="1:3">
      <c r="A527" s="9" t="s">
        <v>1463</v>
      </c>
      <c r="B527" s="9" t="s">
        <v>1739</v>
      </c>
      <c r="C527" s="9">
        <f>'200201'!E19</f>
        <v>34541271</v>
      </c>
    </row>
    <row r="528" spans="1:3">
      <c r="A528" s="9" t="s">
        <v>3412</v>
      </c>
      <c r="B528" s="9" t="s">
        <v>1740</v>
      </c>
      <c r="C528" s="9">
        <f>'200201'!E20</f>
        <v>0</v>
      </c>
    </row>
    <row r="530" spans="1:5" ht="15.75">
      <c r="A530" s="115" t="s">
        <v>1741</v>
      </c>
      <c r="B530" s="17" t="s">
        <v>1742</v>
      </c>
      <c r="C530" s="9">
        <f>SUM(C523:C528)</f>
        <v>1195183933</v>
      </c>
    </row>
    <row r="531" spans="1:5" ht="15.75">
      <c r="A531" s="115"/>
      <c r="B531" s="9" t="s">
        <v>1736</v>
      </c>
    </row>
    <row r="532" spans="1:5">
      <c r="A532" s="9" t="s">
        <v>1743</v>
      </c>
      <c r="B532" s="9" t="s">
        <v>1744</v>
      </c>
      <c r="C532" s="9">
        <f>'200201'!E42+'202203'!H28</f>
        <v>319122310</v>
      </c>
    </row>
    <row r="534" spans="1:5" ht="15.75">
      <c r="A534" s="115" t="s">
        <v>1745</v>
      </c>
      <c r="B534" s="17" t="s">
        <v>2617</v>
      </c>
      <c r="C534" s="484">
        <f>C530-C532</f>
        <v>876061623</v>
      </c>
      <c r="D534" s="484"/>
    </row>
    <row r="535" spans="1:5" ht="15.75">
      <c r="A535" s="17"/>
      <c r="B535" s="115"/>
      <c r="C535" s="115"/>
    </row>
    <row r="536" spans="1:5" ht="15.75">
      <c r="A536" s="71" t="s">
        <v>1746</v>
      </c>
      <c r="B536" s="71"/>
      <c r="C536" s="71"/>
      <c r="D536" s="71"/>
      <c r="E536" s="71"/>
    </row>
    <row r="538" spans="1:5">
      <c r="A538" s="17" t="s">
        <v>1747</v>
      </c>
      <c r="B538" s="474" t="s">
        <v>2617</v>
      </c>
      <c r="C538" s="831">
        <f>C568/C570</f>
        <v>2.1229840124925605</v>
      </c>
      <c r="D538" s="17"/>
      <c r="E538" s="831"/>
    </row>
    <row r="539" spans="1:5">
      <c r="A539" s="17"/>
      <c r="B539" s="474"/>
    </row>
    <row r="540" spans="1:5">
      <c r="A540" s="17" t="s">
        <v>2004</v>
      </c>
      <c r="B540" s="474" t="s">
        <v>2617</v>
      </c>
      <c r="C540" s="484">
        <f>C572</f>
        <v>1042035179</v>
      </c>
      <c r="D540" s="17"/>
      <c r="E540" s="484"/>
    </row>
    <row r="541" spans="1:5">
      <c r="A541" s="17"/>
      <c r="B541" s="474"/>
    </row>
    <row r="542" spans="1:5">
      <c r="A542" s="349" t="s">
        <v>1748</v>
      </c>
      <c r="B542" s="474"/>
    </row>
    <row r="543" spans="1:5">
      <c r="A543" s="17" t="s">
        <v>1749</v>
      </c>
      <c r="B543" s="474" t="s">
        <v>2617</v>
      </c>
      <c r="C543" s="834">
        <f>C574/C572</f>
        <v>0.48554022953960174</v>
      </c>
      <c r="D543" s="17"/>
      <c r="E543" s="834"/>
    </row>
    <row r="544" spans="1:5">
      <c r="A544" s="17" t="s">
        <v>1750</v>
      </c>
      <c r="B544" s="474" t="s">
        <v>2617</v>
      </c>
      <c r="C544" s="834">
        <f>C576/C572</f>
        <v>9.5966049913944414E-8</v>
      </c>
      <c r="D544" s="17"/>
      <c r="E544" s="834"/>
    </row>
    <row r="545" spans="1:5">
      <c r="A545" s="17" t="s">
        <v>1751</v>
      </c>
      <c r="B545" s="474" t="s">
        <v>2617</v>
      </c>
      <c r="C545" s="834">
        <f>C578/C572</f>
        <v>0.51445967449434837</v>
      </c>
      <c r="D545" s="17"/>
      <c r="E545" s="834"/>
    </row>
    <row r="546" spans="1:5">
      <c r="A546" s="17" t="s">
        <v>1752</v>
      </c>
      <c r="B546" s="474" t="s">
        <v>2617</v>
      </c>
      <c r="C546" s="834">
        <f>C580/C572</f>
        <v>0</v>
      </c>
      <c r="D546" s="17"/>
      <c r="E546" s="834"/>
    </row>
    <row r="547" spans="1:5">
      <c r="A547" s="17"/>
      <c r="B547" s="474"/>
      <c r="C547" s="835"/>
      <c r="D547" s="17"/>
      <c r="E547" s="835"/>
    </row>
    <row r="548" spans="1:5">
      <c r="A548" s="17" t="s">
        <v>1753</v>
      </c>
      <c r="B548" s="474" t="s">
        <v>2617</v>
      </c>
      <c r="C548" s="831" t="e">
        <f>C582/C584</f>
        <v>#DIV/0!</v>
      </c>
      <c r="D548" s="17"/>
      <c r="E548" s="831"/>
    </row>
    <row r="549" spans="1:5">
      <c r="A549" s="17"/>
      <c r="B549" s="474"/>
    </row>
    <row r="550" spans="1:5">
      <c r="A550" s="17" t="s">
        <v>1754</v>
      </c>
      <c r="B550" s="474" t="s">
        <v>2617</v>
      </c>
      <c r="C550" s="834">
        <f>C586/C588</f>
        <v>8.6114519428107272E-2</v>
      </c>
      <c r="D550" s="17"/>
      <c r="E550" s="834"/>
    </row>
    <row r="551" spans="1:5">
      <c r="A551" s="17"/>
      <c r="B551" s="474"/>
      <c r="C551" s="834"/>
      <c r="D551" s="17"/>
      <c r="E551" s="834"/>
    </row>
    <row r="552" spans="1:5">
      <c r="A552" s="17" t="s">
        <v>1755</v>
      </c>
      <c r="B552" s="474" t="s">
        <v>2617</v>
      </c>
      <c r="C552" s="834">
        <f>C588/C578</f>
        <v>0.10830784193491795</v>
      </c>
      <c r="D552" s="17"/>
      <c r="E552" s="834"/>
    </row>
    <row r="553" spans="1:5">
      <c r="A553" s="17"/>
      <c r="B553" s="474"/>
    </row>
    <row r="554" spans="1:5">
      <c r="A554" s="17" t="s">
        <v>1756</v>
      </c>
      <c r="B554" s="474"/>
    </row>
    <row r="555" spans="1:5">
      <c r="A555" s="17" t="s">
        <v>1757</v>
      </c>
      <c r="B555" s="474" t="s">
        <v>2617</v>
      </c>
      <c r="C555" s="834">
        <f>C590/C592</f>
        <v>0.93838301134071445</v>
      </c>
      <c r="D555" s="17"/>
      <c r="E555" s="834"/>
    </row>
    <row r="556" spans="1:5">
      <c r="A556" s="17"/>
      <c r="B556" s="474"/>
      <c r="C556" s="834"/>
      <c r="D556" s="17"/>
      <c r="E556" s="834"/>
    </row>
    <row r="557" spans="1:5">
      <c r="A557" s="17" t="s">
        <v>1758</v>
      </c>
      <c r="B557" s="474" t="s">
        <v>2617</v>
      </c>
      <c r="C557" s="828">
        <f>C588/C594</f>
        <v>3.4433589389024029</v>
      </c>
      <c r="D557" s="17"/>
      <c r="E557" s="828"/>
    </row>
    <row r="558" spans="1:5">
      <c r="A558" s="17"/>
      <c r="B558" s="474"/>
      <c r="C558" s="828"/>
      <c r="D558" s="17"/>
      <c r="E558" s="828"/>
    </row>
    <row r="559" spans="1:5">
      <c r="A559" s="17" t="s">
        <v>1759</v>
      </c>
      <c r="B559" s="474" t="s">
        <v>2617</v>
      </c>
      <c r="C559" s="828">
        <f>C578/C594</f>
        <v>31.792332645419275</v>
      </c>
      <c r="D559" s="17"/>
      <c r="E559" s="828"/>
    </row>
    <row r="560" spans="1:5">
      <c r="A560" s="17"/>
      <c r="B560" s="474"/>
      <c r="C560" s="828"/>
      <c r="D560" s="17"/>
      <c r="E560" s="828"/>
    </row>
    <row r="561" spans="1:5">
      <c r="A561" s="17" t="s">
        <v>1760</v>
      </c>
      <c r="B561" s="474" t="s">
        <v>2617</v>
      </c>
      <c r="C561" s="828">
        <f>C586/C594</f>
        <v>0.29652320024205781</v>
      </c>
      <c r="D561" s="17"/>
      <c r="E561" s="828"/>
    </row>
    <row r="562" spans="1:5">
      <c r="A562" s="17"/>
      <c r="B562" s="474"/>
      <c r="C562" s="828"/>
      <c r="D562" s="17"/>
      <c r="E562" s="828"/>
    </row>
    <row r="563" spans="1:5">
      <c r="A563" s="17" t="s">
        <v>1761</v>
      </c>
      <c r="B563" s="474" t="s">
        <v>2617</v>
      </c>
      <c r="C563" s="834">
        <f>C596/C572</f>
        <v>-1.0981535202085533E-2</v>
      </c>
      <c r="D563" s="17"/>
      <c r="E563" s="834"/>
    </row>
    <row r="566" spans="1:5" ht="15.75">
      <c r="A566" s="17"/>
      <c r="B566" s="781" t="s">
        <v>1762</v>
      </c>
    </row>
    <row r="567" spans="1:5" ht="15.75">
      <c r="A567" s="17"/>
      <c r="B567" s="781" t="s">
        <v>1763</v>
      </c>
      <c r="C567" s="781" t="str">
        <f>$C$16</f>
        <v>12/31/14</v>
      </c>
    </row>
    <row r="568" spans="1:5">
      <c r="A568" s="9" t="s">
        <v>1764</v>
      </c>
      <c r="B568" s="9" t="s">
        <v>1765</v>
      </c>
      <c r="C568" s="9">
        <f>C60</f>
        <v>137214883</v>
      </c>
    </row>
    <row r="570" spans="1:5">
      <c r="A570" s="9" t="s">
        <v>1766</v>
      </c>
      <c r="B570" s="9" t="s">
        <v>1767</v>
      </c>
      <c r="C570" s="9">
        <f>C121</f>
        <v>64633027</v>
      </c>
    </row>
    <row r="572" spans="1:5">
      <c r="A572" s="9" t="s">
        <v>2004</v>
      </c>
      <c r="B572" s="9" t="s">
        <v>2617</v>
      </c>
      <c r="C572" s="9">
        <f>SUM(C574:C580)</f>
        <v>1042035179</v>
      </c>
    </row>
    <row r="574" spans="1:5">
      <c r="A574" s="9" t="s">
        <v>1890</v>
      </c>
      <c r="B574" s="9" t="s">
        <v>1768</v>
      </c>
      <c r="C574" s="9">
        <f>C106</f>
        <v>505950000</v>
      </c>
    </row>
    <row r="576" spans="1:5">
      <c r="A576" s="9" t="s">
        <v>2002</v>
      </c>
      <c r="B576" s="9" t="s">
        <v>1769</v>
      </c>
      <c r="C576" s="9">
        <f>C87</f>
        <v>100</v>
      </c>
    </row>
    <row r="578" spans="1:3">
      <c r="A578" s="9" t="s">
        <v>1770</v>
      </c>
      <c r="B578" s="9" t="s">
        <v>1771</v>
      </c>
      <c r="C578" s="9">
        <f>C97-C87</f>
        <v>536085079</v>
      </c>
    </row>
    <row r="579" spans="1:3">
      <c r="A579" s="9" t="s">
        <v>1772</v>
      </c>
    </row>
    <row r="580" spans="1:3">
      <c r="A580" s="9" t="s">
        <v>1773</v>
      </c>
      <c r="B580" s="9" t="s">
        <v>1774</v>
      </c>
      <c r="C580" s="9">
        <f>C109+C111+C117</f>
        <v>0</v>
      </c>
    </row>
    <row r="582" spans="1:3">
      <c r="A582" s="9" t="s">
        <v>1775</v>
      </c>
      <c r="B582" s="9" t="s">
        <v>1776</v>
      </c>
      <c r="C582" s="9">
        <f>C607</f>
        <v>84226006</v>
      </c>
    </row>
    <row r="584" spans="1:3">
      <c r="A584" s="9" t="s">
        <v>1777</v>
      </c>
      <c r="B584" s="9" t="s">
        <v>1778</v>
      </c>
      <c r="C584" s="9">
        <f>C230</f>
        <v>0</v>
      </c>
    </row>
    <row r="586" spans="1:3">
      <c r="A586" s="9" t="s">
        <v>903</v>
      </c>
      <c r="B586" s="9" t="s">
        <v>1779</v>
      </c>
      <c r="C586" s="9">
        <f>C250</f>
        <v>5000000</v>
      </c>
    </row>
    <row r="588" spans="1:3">
      <c r="A588" s="9" t="s">
        <v>2275</v>
      </c>
      <c r="B588" s="9" t="s">
        <v>1780</v>
      </c>
      <c r="C588" s="9">
        <f>C231-C249</f>
        <v>58062218</v>
      </c>
    </row>
    <row r="589" spans="1:3">
      <c r="A589" s="9" t="s">
        <v>1781</v>
      </c>
    </row>
    <row r="590" spans="1:3">
      <c r="A590" s="9" t="s">
        <v>1782</v>
      </c>
      <c r="B590" s="9" t="s">
        <v>1783</v>
      </c>
      <c r="C590" s="9">
        <f>C282</f>
        <v>104618067</v>
      </c>
    </row>
    <row r="592" spans="1:3">
      <c r="A592" s="9" t="s">
        <v>1784</v>
      </c>
      <c r="B592" s="9" t="s">
        <v>1785</v>
      </c>
      <c r="C592" s="9">
        <f>-C285</f>
        <v>111487597</v>
      </c>
    </row>
    <row r="594" spans="1:5">
      <c r="A594" s="17" t="s">
        <v>1786</v>
      </c>
      <c r="B594" s="17" t="s">
        <v>1787</v>
      </c>
      <c r="C594" s="377">
        <f>'250251'!G40</f>
        <v>16862087</v>
      </c>
      <c r="D594" s="17"/>
      <c r="E594" s="829"/>
    </row>
    <row r="596" spans="1:5">
      <c r="A596" s="9" t="s">
        <v>1788</v>
      </c>
      <c r="B596" s="9" t="s">
        <v>1789</v>
      </c>
      <c r="C596" s="9">
        <f>C69-C125</f>
        <v>-11443146</v>
      </c>
    </row>
    <row r="598" spans="1:5">
      <c r="A598" s="9" t="s">
        <v>1790</v>
      </c>
      <c r="B598" s="9" t="s">
        <v>1791</v>
      </c>
      <c r="C598" s="9">
        <f>'320323'!V44</f>
        <v>0</v>
      </c>
    </row>
    <row r="600" spans="1:5">
      <c r="A600" s="349" t="s">
        <v>1792</v>
      </c>
    </row>
    <row r="601" spans="1:5">
      <c r="A601" s="9" t="s">
        <v>1793</v>
      </c>
      <c r="B601" s="9" t="s">
        <v>1794</v>
      </c>
      <c r="C601" s="9">
        <f>C191</f>
        <v>58062218</v>
      </c>
    </row>
    <row r="602" spans="1:5">
      <c r="A602" s="9" t="s">
        <v>1795</v>
      </c>
      <c r="B602" s="9" t="s">
        <v>1796</v>
      </c>
      <c r="C602" s="9">
        <f>C158</f>
        <v>21076203</v>
      </c>
    </row>
    <row r="603" spans="1:5">
      <c r="A603" s="9" t="s">
        <v>1797</v>
      </c>
      <c r="B603" s="9" t="s">
        <v>1798</v>
      </c>
      <c r="C603" s="9">
        <f>C179</f>
        <v>5087585</v>
      </c>
    </row>
    <row r="604" spans="1:5">
      <c r="A604" s="9" t="s">
        <v>1799</v>
      </c>
      <c r="B604" s="9" t="s">
        <v>1800</v>
      </c>
      <c r="C604" s="9">
        <f>C210</f>
        <v>0</v>
      </c>
    </row>
    <row r="605" spans="1:5">
      <c r="A605" s="9" t="s">
        <v>1801</v>
      </c>
      <c r="B605" s="9" t="s">
        <v>1802</v>
      </c>
      <c r="C605" s="9">
        <f>C216</f>
        <v>0</v>
      </c>
    </row>
    <row r="606" spans="1:5">
      <c r="A606" s="9" t="s">
        <v>1803</v>
      </c>
      <c r="B606" s="9" t="s">
        <v>1804</v>
      </c>
      <c r="C606" s="9">
        <f>C219</f>
        <v>0</v>
      </c>
    </row>
    <row r="607" spans="1:5">
      <c r="A607" s="9" t="s">
        <v>1805</v>
      </c>
      <c r="B607" s="9" t="s">
        <v>2617</v>
      </c>
      <c r="C607" s="9">
        <f>SUM(C601:C604)-C605-C606</f>
        <v>84226006</v>
      </c>
    </row>
  </sheetData>
  <customSheetViews>
    <customSheetView guid="{98C50475-4C04-4614-833E-ABC6EEFF4E8E}" scale="60" colorId="22" showPageBreaks="1" printArea="1" view="pageBreakPreview" topLeftCell="A550">
      <selection activeCell="C460" sqref="C460"/>
      <rowBreaks count="8" manualBreakCount="8">
        <brk id="77" max="3" man="1"/>
        <brk id="140" max="3" man="1"/>
        <brk id="193" max="3" man="1"/>
        <brk id="260" max="3" man="1"/>
        <brk id="317" max="3" man="1"/>
        <brk id="382" max="3" man="1"/>
        <brk id="457" max="3" man="1"/>
        <brk id="535" max="3" man="1"/>
      </rowBreaks>
      <pageMargins left="0.5" right="0.5" top="0.5" bottom="0.5" header="0.5" footer="0.5"/>
      <pageSetup scale="61" orientation="portrait" r:id="rId1"/>
      <headerFooter alignWithMargins="0"/>
    </customSheetView>
    <customSheetView guid="{C6EFCE4C-D5CB-4C1D-A286-0DC52BE770F9}" scale="85" colorId="22" showPageBreaks="1" printArea="1">
      <rowBreaks count="27" manualBreakCount="27">
        <brk id="18" max="6" man="1"/>
        <brk id="19" max="6" man="1"/>
        <brk id="20" max="6" man="1"/>
        <brk id="21" max="6" man="1"/>
        <brk id="22" max="6" man="1"/>
        <brk id="23" max="6" man="1"/>
        <brk id="24" max="6" man="1"/>
        <brk id="25" max="6" man="1"/>
        <brk id="26" max="6" man="1"/>
        <brk id="27" max="6" man="1"/>
        <brk id="28" max="6" man="1"/>
        <brk id="29" max="6" man="1"/>
        <brk id="30" max="6" man="1"/>
        <brk id="31" max="6" man="1"/>
        <brk id="32" max="6" man="1"/>
        <brk id="33" max="6" man="1"/>
        <brk id="34" max="6" man="1"/>
        <brk id="35" max="6" man="1"/>
        <brk id="76"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2"/>
      <headerFooter alignWithMargins="0"/>
    </customSheetView>
    <customSheetView guid="{4BC658A1-0B43-4474-B09F-01138A2D4649}" scale="85" colorId="22" showPageBreaks="1">
      <rowBreaks count="37" manualBreakCount="37">
        <brk id="43" max="6" man="1"/>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3"/>
      <headerFooter alignWithMargins="0"/>
    </customSheetView>
    <customSheetView guid="{615B5AE4-EF39-45E8-9166-92037A1A48C3}" scale="85" colorId="22" showPageBreaks="1" printArea="1">
      <rowBreaks count="42" manualBreakCount="42">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4"/>
      <headerFooter alignWithMargins="0"/>
    </customSheetView>
    <customSheetView guid="{5615FF12-3AD0-401B-9520-85684B49B8C2}" scale="85" colorId="22">
      <rowBreaks count="38" manualBreakCount="38">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5"/>
      <headerFooter alignWithMargins="0"/>
    </customSheetView>
    <customSheetView guid="{770BB473-BE5C-4268-9ADA-B2B104B49C99}" scale="85" colorId="22" showPageBreaks="1" printArea="1">
      <rowBreaks count="40" manualBreakCount="40">
        <brk id="37" max="6" man="1"/>
        <brk id="38" max="6" man="1"/>
        <brk id="39" max="6" man="1"/>
        <brk id="42" max="6" man="1"/>
        <brk id="43" max="6" man="1"/>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6"/>
      <headerFooter alignWithMargins="0"/>
    </customSheetView>
    <customSheetView guid="{2DCD765F-7FFB-4119-8ABA-95F832C93250}" scale="85" colorId="22" showPageBreaks="1" printArea="1">
      <rowBreaks count="42" manualBreakCount="42">
        <brk id="44" max="6" man="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6" man="1"/>
        <brk id="91" max="6"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7"/>
      <headerFooter alignWithMargins="0"/>
    </customSheetView>
    <customSheetView guid="{9A54DEF0-DEC4-4137-89B1-509D03916E27}"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16383" man="1"/>
        <brk id="91"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8"/>
      <headerFooter alignWithMargins="0"/>
    </customSheetView>
    <customSheetView guid="{3F1C1F7F-1627-415A-A980-D9471073F5DE}" scale="85" colorId="22" showPageBreaks="1">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16383" man="1"/>
        <brk id="91"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9"/>
      <headerFooter alignWithMargins="0"/>
    </customSheetView>
    <customSheetView guid="{139C5046-2F46-48F5-A0B9-76AEA7D78668}"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16383" man="1"/>
        <brk id="91"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0"/>
      <headerFooter alignWithMargins="0"/>
    </customSheetView>
    <customSheetView guid="{B81AA01E-C0DE-4A87-A251-E1F5DB0B073A}" scale="85" colorId="22">
      <rowBreaks count="41" manualBreakCount="41">
        <brk id="45" max="6" man="1"/>
        <brk id="46" max="6" man="1"/>
        <brk id="47" max="6" man="1"/>
        <brk id="48" max="6" man="1"/>
        <brk id="49" max="6" man="1"/>
        <brk id="50" max="6" man="1"/>
        <brk id="51" max="6" man="1"/>
        <brk id="52" max="6" man="1"/>
        <brk id="53" max="6" man="1"/>
        <brk id="54" max="6" man="1"/>
        <brk id="55" max="6" man="1"/>
        <brk id="56" max="6" man="1"/>
        <brk id="57" max="6" man="1"/>
        <brk id="58" max="6" man="1"/>
        <brk id="59" max="6" man="1"/>
        <brk id="63" max="6" man="1"/>
        <brk id="64" max="6" man="1"/>
        <brk id="65" max="6" man="1"/>
        <brk id="66" max="6" man="1"/>
        <brk id="67" max="6" man="1"/>
        <brk id="68" max="6" man="1"/>
        <brk id="69" max="6" man="1"/>
        <brk id="70" max="6" man="1"/>
        <brk id="71" max="6" man="1"/>
        <brk id="72" max="6" man="1"/>
        <brk id="76" max="16383" man="1"/>
        <brk id="85" max="6" man="1"/>
        <brk id="86" max="6" man="1"/>
        <brk id="87" max="6" man="1"/>
        <brk id="88" max="6" man="1"/>
        <brk id="89" max="6" man="1"/>
        <brk id="90" max="16383" man="1"/>
        <brk id="91"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1"/>
      <headerFooter alignWithMargins="0"/>
    </customSheetView>
  </customSheetViews>
  <pageMargins left="0.5" right="0.5" top="0.5" bottom="0.5" header="0.5" footer="0.5"/>
  <pageSetup scale="61" orientation="portrait" r:id="rId12"/>
  <headerFooter alignWithMargins="0"/>
  <rowBreaks count="8" manualBreakCount="8">
    <brk id="77" max="3" man="1"/>
    <brk id="140" max="3" man="1"/>
    <brk id="193" max="3" man="1"/>
    <brk id="260" max="3" man="1"/>
    <brk id="317" max="3" man="1"/>
    <brk id="382" max="3" man="1"/>
    <brk id="457" max="3" man="1"/>
    <brk id="535" max="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customSheetViews>
    <customSheetView guid="{98C50475-4C04-4614-833E-ABC6EEFF4E8E}">
      <pageMargins left="0.7" right="0.7" top="0.75" bottom="0.75" header="0.3" footer="0.3"/>
    </customSheetView>
  </customSheetView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colorId="22" zoomScale="85" zoomScaleNormal="85" workbookViewId="0">
      <selection activeCell="F22" sqref="F22"/>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999"/>
      <c r="B1" s="1000" t="s">
        <v>2036</v>
      </c>
      <c r="C1" s="1001" t="s">
        <v>1529</v>
      </c>
      <c r="D1" s="1002"/>
      <c r="E1" s="1002"/>
      <c r="F1" s="1000"/>
      <c r="G1" s="1002" t="s">
        <v>2038</v>
      </c>
      <c r="H1" s="1003" t="s">
        <v>2039</v>
      </c>
    </row>
    <row r="2" spans="1:8">
      <c r="A2" s="999"/>
      <c r="B2" s="1005" t="str">
        <f>'Data Sheet'!$C$25</f>
        <v>Central Hudson Gas &amp; Electric</v>
      </c>
      <c r="C2" s="508" t="s">
        <v>1530</v>
      </c>
      <c r="D2" s="9" t="s">
        <v>1531</v>
      </c>
      <c r="F2" s="1005" t="s">
        <v>1532</v>
      </c>
      <c r="G2" s="1006" t="s">
        <v>2041</v>
      </c>
      <c r="H2" s="1007"/>
    </row>
    <row r="3" spans="1:8" ht="15" customHeight="1">
      <c r="A3" s="1008"/>
      <c r="B3" s="546"/>
      <c r="C3" s="564" t="s">
        <v>1533</v>
      </c>
      <c r="D3" s="546" t="s">
        <v>1531</v>
      </c>
      <c r="E3" s="546"/>
      <c r="F3" s="1009" t="s">
        <v>1534</v>
      </c>
      <c r="G3" s="836" t="str">
        <f>'Data Sheet'!$C$40</f>
        <v>4/15/2015</v>
      </c>
      <c r="H3" s="1571" t="str">
        <f>'Data Sheet'!$C$38</f>
        <v>12/31/14</v>
      </c>
    </row>
    <row r="4" spans="1:8" ht="15" customHeight="1">
      <c r="A4" s="1024" t="s">
        <v>1954</v>
      </c>
      <c r="B4" s="1025"/>
      <c r="C4" s="1025"/>
      <c r="D4" s="1025"/>
      <c r="E4" s="1025"/>
      <c r="F4" s="1025"/>
      <c r="G4" s="1025"/>
      <c r="H4" s="1026"/>
    </row>
    <row r="5" spans="1:8">
      <c r="A5" s="1027"/>
      <c r="B5" s="1006"/>
      <c r="C5" s="1028"/>
      <c r="D5" s="1028"/>
      <c r="E5" s="1028"/>
      <c r="F5" s="1028"/>
      <c r="G5" s="1028"/>
      <c r="H5" s="1029"/>
    </row>
    <row r="6" spans="1:8" ht="120">
      <c r="A6" s="1027"/>
      <c r="B6" s="1030" t="s">
        <v>2064</v>
      </c>
      <c r="C6" s="1013"/>
      <c r="D6" s="1028"/>
      <c r="E6" s="1006"/>
      <c r="F6" s="2250" t="s">
        <v>2065</v>
      </c>
      <c r="G6" s="2246"/>
      <c r="H6" s="2247"/>
    </row>
    <row r="7" spans="1:8">
      <c r="A7" s="1027"/>
      <c r="B7" s="1013"/>
      <c r="C7" s="1013"/>
      <c r="D7" s="1028"/>
      <c r="E7" s="1006"/>
      <c r="F7" s="1028"/>
      <c r="G7" s="1028"/>
      <c r="H7" s="1029"/>
    </row>
    <row r="8" spans="1:8">
      <c r="A8" s="1031"/>
      <c r="B8" s="1025"/>
      <c r="C8" s="1025"/>
      <c r="D8" s="1025"/>
      <c r="E8" s="1032"/>
      <c r="F8" s="1025"/>
      <c r="G8" s="1025"/>
      <c r="H8" s="1026"/>
    </row>
    <row r="9" spans="1:8">
      <c r="A9" s="1027"/>
      <c r="B9" s="1028"/>
      <c r="C9" s="1028"/>
      <c r="D9" s="1028"/>
      <c r="E9" s="1006"/>
      <c r="F9" s="1028"/>
      <c r="G9" s="1028"/>
      <c r="H9" s="1029"/>
    </row>
    <row r="10" spans="1:8">
      <c r="A10" s="2211" t="s">
        <v>5508</v>
      </c>
      <c r="B10" s="2208"/>
      <c r="D10" s="1028"/>
      <c r="E10" s="1006"/>
      <c r="F10" s="1028"/>
      <c r="G10" s="1028"/>
      <c r="H10" s="1029"/>
    </row>
    <row r="11" spans="1:8">
      <c r="A11" s="2211" t="s">
        <v>5509</v>
      </c>
      <c r="B11" s="2208"/>
      <c r="D11" s="1028"/>
      <c r="E11" s="1006"/>
      <c r="F11" s="1028"/>
      <c r="G11" s="1028"/>
      <c r="H11" s="1029"/>
    </row>
    <row r="12" spans="1:8">
      <c r="A12" s="2211" t="s">
        <v>5510</v>
      </c>
      <c r="B12" s="2208"/>
      <c r="D12" s="1028"/>
      <c r="E12" s="1006"/>
      <c r="F12" s="1028"/>
      <c r="G12" s="1028"/>
      <c r="H12" s="1029"/>
    </row>
    <row r="13" spans="1:8">
      <c r="A13" s="2209"/>
      <c r="B13" s="2210"/>
      <c r="D13" s="1028"/>
      <c r="E13" s="1006"/>
      <c r="F13" s="1028"/>
      <c r="G13" s="1028"/>
      <c r="H13" s="1029"/>
    </row>
    <row r="14" spans="1:8">
      <c r="A14" s="2212" t="s">
        <v>5511</v>
      </c>
      <c r="B14" s="2213"/>
      <c r="D14" s="1028"/>
      <c r="E14" s="1006"/>
      <c r="F14" s="1028"/>
      <c r="G14" s="1028"/>
      <c r="H14" s="1029"/>
    </row>
    <row r="15" spans="1:8">
      <c r="A15" s="2212" t="s">
        <v>5512</v>
      </c>
      <c r="B15" s="2213"/>
      <c r="D15" s="1028"/>
      <c r="E15" s="1006"/>
      <c r="F15" s="1028"/>
      <c r="G15" s="1028"/>
      <c r="H15" s="1029"/>
    </row>
    <row r="16" spans="1:8">
      <c r="A16" s="2212" t="s">
        <v>5513</v>
      </c>
      <c r="B16" s="2213"/>
      <c r="D16" s="1028"/>
      <c r="E16" s="1006"/>
      <c r="F16" s="1028"/>
      <c r="G16" s="1028"/>
      <c r="H16" s="1029"/>
    </row>
    <row r="17" spans="1:8">
      <c r="A17" s="2212" t="s">
        <v>5514</v>
      </c>
      <c r="B17" s="2213"/>
      <c r="D17" s="1028"/>
      <c r="E17" s="1006"/>
      <c r="F17" s="1006"/>
      <c r="G17" s="1006"/>
      <c r="H17" s="1033"/>
    </row>
    <row r="18" spans="1:8">
      <c r="A18" s="2212" t="s">
        <v>5515</v>
      </c>
      <c r="B18" s="2213"/>
      <c r="D18" s="1028"/>
      <c r="E18" s="1006"/>
      <c r="F18" s="1006"/>
      <c r="G18" s="1006"/>
      <c r="H18" s="1033"/>
    </row>
    <row r="19" spans="1:8">
      <c r="A19" s="2212" t="s">
        <v>5516</v>
      </c>
      <c r="B19" s="2213"/>
      <c r="D19" s="1028"/>
      <c r="E19" s="1006"/>
      <c r="F19" s="1006"/>
      <c r="G19" s="1006"/>
      <c r="H19" s="1033"/>
    </row>
    <row r="20" spans="1:8">
      <c r="A20" s="2212" t="s">
        <v>5517</v>
      </c>
      <c r="B20" s="2213"/>
      <c r="D20" s="1028"/>
      <c r="E20" s="1006"/>
      <c r="F20" s="1006"/>
      <c r="G20" s="1006"/>
      <c r="H20" s="1033"/>
    </row>
    <row r="21" spans="1:8">
      <c r="A21" s="1027"/>
      <c r="B21" s="1028"/>
      <c r="C21" s="1028"/>
      <c r="D21" s="1028"/>
      <c r="E21" s="1006"/>
      <c r="F21" s="1006"/>
      <c r="G21" s="1006"/>
      <c r="H21" s="1033"/>
    </row>
    <row r="22" spans="1:8">
      <c r="A22" s="1027"/>
      <c r="B22" s="1028"/>
      <c r="C22" s="1028"/>
      <c r="D22" s="1028"/>
      <c r="E22" s="1006"/>
      <c r="F22" s="1006"/>
      <c r="G22" s="1006"/>
      <c r="H22" s="1033"/>
    </row>
    <row r="23" spans="1:8">
      <c r="A23" s="1027"/>
      <c r="B23" s="1028"/>
      <c r="C23" s="1028"/>
      <c r="D23" s="1028"/>
      <c r="E23" s="1006"/>
      <c r="F23" s="1006"/>
      <c r="G23" s="1006"/>
      <c r="H23" s="1033"/>
    </row>
    <row r="24" spans="1:8">
      <c r="A24" s="1027"/>
      <c r="B24" s="1028"/>
      <c r="C24" s="1028"/>
      <c r="D24" s="1028"/>
      <c r="E24" s="1006"/>
      <c r="F24" s="1006"/>
      <c r="G24" s="1006"/>
      <c r="H24" s="1033"/>
    </row>
    <row r="25" spans="1:8">
      <c r="A25" s="1027"/>
      <c r="B25" s="1028"/>
      <c r="C25" s="1028"/>
      <c r="D25" s="1028"/>
      <c r="E25" s="1006"/>
      <c r="F25" s="1006"/>
      <c r="G25" s="1006"/>
      <c r="H25" s="1033"/>
    </row>
    <row r="26" spans="1:8">
      <c r="A26" s="1027"/>
      <c r="B26" s="1028"/>
      <c r="C26" s="1028"/>
      <c r="D26" s="1028"/>
      <c r="E26" s="1006"/>
      <c r="F26" s="1006"/>
      <c r="G26" s="1006"/>
      <c r="H26" s="1033"/>
    </row>
    <row r="27" spans="1:8">
      <c r="A27" s="1027"/>
      <c r="B27" s="1028"/>
      <c r="C27" s="1028"/>
      <c r="D27" s="1028"/>
      <c r="E27" s="1006"/>
      <c r="F27" s="1006"/>
      <c r="G27" s="1006"/>
      <c r="H27" s="1033"/>
    </row>
    <row r="28" spans="1:8">
      <c r="A28" s="1027"/>
      <c r="B28" s="1028"/>
      <c r="C28" s="1028"/>
      <c r="D28" s="1028"/>
      <c r="E28" s="1006"/>
      <c r="F28" s="1006"/>
      <c r="G28" s="1006"/>
      <c r="H28" s="1033"/>
    </row>
    <row r="29" spans="1:8">
      <c r="A29" s="1027"/>
      <c r="B29" s="1028"/>
      <c r="C29" s="1028"/>
      <c r="D29" s="1028"/>
      <c r="E29" s="1006"/>
      <c r="F29" s="1006"/>
      <c r="G29" s="1006"/>
      <c r="H29" s="1033"/>
    </row>
    <row r="30" spans="1:8">
      <c r="A30" s="1027"/>
      <c r="B30" s="1028"/>
      <c r="C30" s="1028"/>
      <c r="D30" s="1028"/>
      <c r="E30" s="1006"/>
      <c r="F30" s="1006"/>
      <c r="G30" s="1006"/>
      <c r="H30" s="1033"/>
    </row>
    <row r="31" spans="1:8">
      <c r="A31" s="1027"/>
      <c r="B31" s="1028"/>
      <c r="C31" s="1028"/>
      <c r="D31" s="1028"/>
      <c r="E31" s="1006"/>
      <c r="F31" s="1006"/>
      <c r="G31" s="1006"/>
      <c r="H31" s="1033"/>
    </row>
    <row r="32" spans="1:8">
      <c r="A32" s="1027"/>
      <c r="B32" s="1006"/>
      <c r="C32" s="1006"/>
      <c r="D32" s="1006"/>
      <c r="E32" s="1006"/>
      <c r="F32" s="1006"/>
      <c r="G32" s="1006"/>
      <c r="H32" s="1033"/>
    </row>
    <row r="33" spans="1:8">
      <c r="A33" s="1027"/>
      <c r="B33" s="1006"/>
      <c r="C33" s="1006"/>
      <c r="D33" s="1006"/>
      <c r="E33" s="1006"/>
      <c r="F33" s="1006"/>
      <c r="G33" s="1006"/>
      <c r="H33" s="1033"/>
    </row>
    <row r="34" spans="1:8">
      <c r="A34" s="1027"/>
      <c r="B34" s="1006"/>
      <c r="C34" s="1006"/>
      <c r="D34" s="1006"/>
      <c r="E34" s="1006"/>
      <c r="F34" s="1006"/>
      <c r="G34" s="1006"/>
      <c r="H34" s="1033"/>
    </row>
    <row r="35" spans="1:8">
      <c r="A35" s="1027"/>
      <c r="B35" s="1006"/>
      <c r="C35" s="1006"/>
      <c r="D35" s="1006"/>
      <c r="E35" s="1006"/>
      <c r="F35" s="1006"/>
      <c r="G35" s="1006"/>
      <c r="H35" s="1033"/>
    </row>
    <row r="36" spans="1:8">
      <c r="A36" s="1027"/>
      <c r="B36" s="1006"/>
      <c r="C36" s="1006"/>
      <c r="D36" s="1006"/>
      <c r="E36" s="1006"/>
      <c r="F36" s="1006"/>
      <c r="G36" s="1006"/>
      <c r="H36" s="1033"/>
    </row>
    <row r="37" spans="1:8">
      <c r="A37" s="1027"/>
      <c r="B37" s="1006"/>
      <c r="C37" s="1006"/>
      <c r="D37" s="1006"/>
      <c r="E37" s="1006"/>
      <c r="F37" s="1006"/>
      <c r="G37" s="1006"/>
      <c r="H37" s="1033"/>
    </row>
    <row r="38" spans="1:8">
      <c r="A38" s="1027"/>
      <c r="B38" s="1006"/>
      <c r="C38" s="1006"/>
      <c r="D38" s="1006"/>
      <c r="E38" s="1006"/>
      <c r="F38" s="1006"/>
      <c r="G38" s="1006"/>
      <c r="H38" s="1033"/>
    </row>
    <row r="39" spans="1:8">
      <c r="A39" s="1027"/>
      <c r="B39" s="1006"/>
      <c r="C39" s="1006"/>
      <c r="D39" s="1006"/>
      <c r="E39" s="1006"/>
      <c r="F39" s="1006"/>
      <c r="G39" s="1006"/>
      <c r="H39" s="1033"/>
    </row>
    <row r="40" spans="1:8">
      <c r="A40" s="1027"/>
      <c r="B40" s="1006"/>
      <c r="C40" s="1006"/>
      <c r="D40" s="1006"/>
      <c r="E40" s="1006"/>
      <c r="F40" s="1006"/>
      <c r="G40" s="1006"/>
      <c r="H40" s="1033"/>
    </row>
    <row r="41" spans="1:8">
      <c r="A41" s="1027"/>
      <c r="B41" s="1006"/>
      <c r="C41" s="1006"/>
      <c r="D41" s="1006"/>
      <c r="E41" s="1006"/>
      <c r="F41" s="1006"/>
      <c r="G41" s="1006"/>
      <c r="H41" s="1033"/>
    </row>
    <row r="42" spans="1:8">
      <c r="A42" s="1027"/>
      <c r="B42" s="1006"/>
      <c r="C42" s="1006"/>
      <c r="D42" s="1006"/>
      <c r="E42" s="1006"/>
      <c r="F42" s="1006"/>
      <c r="G42" s="1006"/>
      <c r="H42" s="1033"/>
    </row>
    <row r="43" spans="1:8">
      <c r="A43" s="1027"/>
      <c r="B43" s="1006"/>
      <c r="C43" s="1028"/>
      <c r="D43" s="1028"/>
      <c r="E43" s="1028"/>
      <c r="F43" s="1028"/>
      <c r="G43" s="1028"/>
      <c r="H43" s="1029"/>
    </row>
    <row r="44" spans="1:8">
      <c r="A44" s="1027"/>
      <c r="B44" s="1006"/>
      <c r="C44" s="1006"/>
      <c r="D44" s="1006"/>
      <c r="E44" s="1006"/>
      <c r="F44" s="1006"/>
      <c r="G44" s="1006"/>
      <c r="H44" s="1033"/>
    </row>
    <row r="45" spans="1:8">
      <c r="A45" s="1027"/>
      <c r="B45" s="1006"/>
      <c r="C45" s="1006"/>
      <c r="D45" s="1006"/>
      <c r="E45" s="1006"/>
      <c r="F45" s="1006"/>
      <c r="G45" s="1006"/>
      <c r="H45" s="1033"/>
    </row>
    <row r="46" spans="1:8">
      <c r="A46" s="1027"/>
      <c r="B46" s="1006"/>
      <c r="C46" s="1006"/>
      <c r="D46" s="1006"/>
      <c r="E46" s="1006"/>
      <c r="F46" s="1006"/>
      <c r="G46" s="1006"/>
      <c r="H46" s="1033"/>
    </row>
    <row r="47" spans="1:8" ht="15.75" thickBot="1">
      <c r="A47" s="1034"/>
      <c r="B47" s="1035"/>
      <c r="C47" s="1036"/>
      <c r="D47" s="1036"/>
      <c r="E47" s="1036"/>
      <c r="F47" s="1036"/>
      <c r="G47" s="1036"/>
      <c r="H47" s="1037"/>
    </row>
    <row r="48" spans="1:8">
      <c r="A48" s="1006"/>
      <c r="B48" s="1006"/>
      <c r="C48" s="1028"/>
      <c r="D48" s="1028"/>
      <c r="E48" s="1028"/>
      <c r="F48" s="1028"/>
      <c r="G48" s="1028"/>
      <c r="H48" s="1028"/>
    </row>
    <row r="49" spans="1:8">
      <c r="A49" s="1038" t="s">
        <v>1955</v>
      </c>
      <c r="B49" s="1006"/>
      <c r="C49" s="1028"/>
      <c r="D49" s="1028"/>
      <c r="E49" s="1028"/>
      <c r="F49" s="1028"/>
      <c r="G49" s="1028"/>
      <c r="H49" s="1028"/>
    </row>
    <row r="50" spans="1:8">
      <c r="A50" s="1028" t="s">
        <v>1956</v>
      </c>
      <c r="B50" s="1028"/>
      <c r="C50" s="1028"/>
      <c r="D50" s="12"/>
      <c r="E50" s="1028"/>
      <c r="F50" s="1028"/>
      <c r="G50" s="1028"/>
      <c r="H50" s="1028"/>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customSheetViews>
    <customSheetView guid="{98C50475-4C04-4614-833E-ABC6EEFF4E8E}" scale="85" colorId="22" showPageBreaks="1" fitToPage="1" printArea="1">
      <selection activeCell="F22" sqref="F22"/>
      <pageMargins left="0.25" right="0.25" top="0.25" bottom="0.25" header="0" footer="0"/>
      <printOptions horizontalCentered="1" verticalCentered="1"/>
      <pageSetup scale="88" orientation="portrait" horizontalDpi="300" verticalDpi="300" r:id="rId1"/>
      <headerFooter alignWithMargins="0"/>
    </customSheetView>
    <customSheetView guid="{C6EFCE4C-D5CB-4C1D-A286-0DC52BE770F9}" scale="85" colorId="22" showPageBreaks="1" fitToPage="1" printArea="1">
      <pageMargins left="0.25" right="0.25" top="0.25" bottom="0.25" header="0" footer="0"/>
      <printOptions horizontalCentered="1" verticalCentered="1"/>
      <pageSetup scale="88" orientation="portrait" horizontalDpi="300" verticalDpi="300" r:id="rId2"/>
      <headerFooter alignWithMargins="0"/>
    </customSheetView>
    <customSheetView guid="{4BC658A1-0B43-4474-B09F-01138A2D4649}" scale="85" colorId="22" showPageBreaks="1" fitToPage="1">
      <pageMargins left="0.25" right="0.25" top="0.25" bottom="0.25" header="0" footer="0"/>
      <printOptions horizontalCentered="1" verticalCentered="1"/>
      <pageSetup scale="80" orientation="portrait" horizontalDpi="300" verticalDpi="300" r:id="rId3"/>
      <headerFooter alignWithMargins="0"/>
    </customSheetView>
    <customSheetView guid="{615B5AE4-EF39-45E8-9166-92037A1A48C3}" scale="85" colorId="22" showPageBreaks="1" fitToPage="1" printArea="1">
      <pageMargins left="0.25" right="0.25" top="0.25" bottom="0.25" header="0" footer="0"/>
      <printOptions horizontalCentered="1" verticalCentered="1"/>
      <pageSetup scale="10" orientation="portrait" horizontalDpi="300" verticalDpi="300" r:id="rId4"/>
      <headerFooter alignWithMargins="0"/>
    </customSheetView>
    <customSheetView guid="{5615FF12-3AD0-401B-9520-85684B49B8C2}" scale="85" colorId="22" fitToPage="1">
      <pageMargins left="0.25" right="0.25" top="0.25" bottom="0.25" header="0" footer="0"/>
      <printOptions horizontalCentered="1" verticalCentered="1"/>
      <pageSetup scale="88" orientation="portrait" horizontalDpi="300" verticalDpi="300" r:id="rId5"/>
      <headerFooter alignWithMargins="0"/>
    </customSheetView>
    <customSheetView guid="{770BB473-BE5C-4268-9ADA-B2B104B49C99}" scale="85" colorId="22" showPageBreaks="1" fitToPage="1" printArea="1">
      <pageMargins left="0.25" right="0.25" top="0.25" bottom="0.25" header="0" footer="0"/>
      <printOptions horizontalCentered="1" verticalCentered="1"/>
      <pageSetup scale="10" orientation="portrait" horizontalDpi="300" verticalDpi="300" r:id="rId6"/>
      <headerFooter alignWithMargins="0"/>
    </customSheetView>
    <customSheetView guid="{2DCD765F-7FFB-4119-8ABA-95F832C93250}" scale="85" colorId="22" showPageBreaks="1" fitToPage="1" printArea="1">
      <pageMargins left="0.25" right="0.25" top="0.25" bottom="0.25" header="0" footer="0"/>
      <printOptions horizontalCentered="1" verticalCentered="1"/>
      <pageSetup scale="10" orientation="portrait" horizontalDpi="300" verticalDpi="300" r:id="rId7"/>
      <headerFooter alignWithMargins="0"/>
    </customSheetView>
    <customSheetView guid="{9A54DEF0-DEC4-4137-89B1-509D03916E27}" scale="85" colorId="22" fitToPage="1">
      <pageMargins left="0.25" right="0.25" top="0.25" bottom="0.25" header="0" footer="0"/>
      <printOptions horizontalCentered="1" verticalCentered="1"/>
      <pageSetup scale="80" orientation="portrait" horizontalDpi="300" verticalDpi="300" r:id="rId8"/>
      <headerFooter alignWithMargins="0"/>
    </customSheetView>
    <customSheetView guid="{3F1C1F7F-1627-415A-A980-D9471073F5DE}" scale="85" colorId="22" showPageBreaks="1" fitToPage="1">
      <pageMargins left="0.25" right="0.25" top="0.25" bottom="0.25" header="0" footer="0"/>
      <printOptions horizontalCentered="1" verticalCentered="1"/>
      <pageSetup scale="10" orientation="portrait" horizontalDpi="300" verticalDpi="300" r:id="rId9"/>
      <headerFooter alignWithMargins="0"/>
    </customSheetView>
    <customSheetView guid="{139C5046-2F46-48F5-A0B9-76AEA7D78668}" scale="85" colorId="22" fitToPage="1">
      <pageMargins left="0.25" right="0.25" top="0.25" bottom="0.25" header="0" footer="0"/>
      <printOptions horizontalCentered="1" verticalCentered="1"/>
      <pageSetup scale="80" orientation="portrait" horizontalDpi="300" verticalDpi="300" r:id="rId10"/>
      <headerFooter alignWithMargins="0"/>
    </customSheetView>
    <customSheetView guid="{B81AA01E-C0DE-4A87-A251-E1F5DB0B073A}" scale="85" colorId="22" fitToPage="1">
      <pageMargins left="0.25" right="0.25" top="0.25" bottom="0.25" header="0" footer="0"/>
      <printOptions horizontalCentered="1" verticalCentered="1"/>
      <pageSetup scale="80" orientation="portrait" horizontalDpi="300" verticalDpi="300" r:id="rId11"/>
      <headerFooter alignWithMargins="0"/>
    </customSheetView>
  </customSheetViews>
  <mergeCells count="1">
    <mergeCell ref="F6:H6"/>
  </mergeCells>
  <printOptions horizontalCentered="1" verticalCentered="1"/>
  <pageMargins left="0.25" right="0.25" top="0.25" bottom="0.25" header="0" footer="0"/>
  <pageSetup scale="88" orientation="portrait" horizontalDpi="300" verticalDpi="300" r:id="rId1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0"/>
  <sheetViews>
    <sheetView defaultGridColor="0" topLeftCell="A10" colorId="22" zoomScale="85" zoomScaleNormal="85" workbookViewId="0"/>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2036</v>
      </c>
      <c r="C1" s="59" t="s">
        <v>1529</v>
      </c>
      <c r="D1" s="44"/>
      <c r="E1" s="46" t="s">
        <v>2038</v>
      </c>
      <c r="F1" s="1039" t="s">
        <v>2039</v>
      </c>
      <c r="G1" s="1039"/>
    </row>
    <row r="2" spans="1:7">
      <c r="A2" s="34"/>
      <c r="B2" s="81" t="str">
        <f>'Data Sheet'!$C$25</f>
        <v>Central Hudson Gas &amp; Electric</v>
      </c>
      <c r="C2" s="57" t="s">
        <v>1959</v>
      </c>
      <c r="D2" s="65" t="s">
        <v>2066</v>
      </c>
      <c r="E2" s="30" t="s">
        <v>1960</v>
      </c>
      <c r="F2" s="52"/>
      <c r="G2" s="36"/>
    </row>
    <row r="3" spans="1:7" ht="15" customHeight="1">
      <c r="A3" s="37"/>
      <c r="B3" s="38"/>
      <c r="C3" s="117" t="s">
        <v>1961</v>
      </c>
      <c r="D3" s="116" t="s">
        <v>2067</v>
      </c>
      <c r="E3" s="836" t="str">
        <f>'Data Sheet'!$C$40</f>
        <v>4/15/2015</v>
      </c>
      <c r="F3" s="1572" t="str">
        <f>'Data Sheet'!$C$38</f>
        <v>12/31/14</v>
      </c>
      <c r="G3" s="1040"/>
    </row>
    <row r="4" spans="1:7" ht="15" customHeight="1">
      <c r="A4" s="31" t="s">
        <v>1962</v>
      </c>
      <c r="B4" s="32"/>
      <c r="C4" s="32"/>
      <c r="D4" s="32"/>
      <c r="E4" s="32"/>
      <c r="F4" s="32"/>
      <c r="G4" s="33"/>
    </row>
    <row r="5" spans="1:7">
      <c r="A5" s="34"/>
      <c r="B5" s="30"/>
      <c r="C5" s="30"/>
      <c r="D5" s="35"/>
      <c r="E5" s="35"/>
      <c r="F5" s="35"/>
      <c r="G5" s="36"/>
    </row>
    <row r="6" spans="1:7" ht="15" customHeight="1">
      <c r="A6" s="34"/>
      <c r="B6" s="2251" t="s">
        <v>727</v>
      </c>
      <c r="C6" s="35"/>
      <c r="D6" s="2251" t="s">
        <v>2068</v>
      </c>
      <c r="E6" s="2251"/>
      <c r="F6" s="2252"/>
      <c r="G6" s="36"/>
    </row>
    <row r="7" spans="1:7">
      <c r="A7" s="34"/>
      <c r="B7" s="2252"/>
      <c r="C7" s="35"/>
      <c r="D7" s="2251"/>
      <c r="E7" s="2251"/>
      <c r="F7" s="2252"/>
      <c r="G7" s="36"/>
    </row>
    <row r="8" spans="1:7">
      <c r="A8" s="34"/>
      <c r="B8" s="2252"/>
      <c r="C8" s="35"/>
      <c r="D8" s="2251"/>
      <c r="E8" s="2251"/>
      <c r="F8" s="2252"/>
      <c r="G8" s="36"/>
    </row>
    <row r="9" spans="1:7">
      <c r="A9" s="34"/>
      <c r="B9" s="2252"/>
      <c r="C9" s="35"/>
      <c r="D9" s="2251"/>
      <c r="E9" s="2251"/>
      <c r="F9" s="2252"/>
      <c r="G9" s="36"/>
    </row>
    <row r="10" spans="1:7">
      <c r="A10" s="34"/>
      <c r="B10" s="2252"/>
      <c r="C10" s="35"/>
      <c r="D10" s="2252"/>
      <c r="E10" s="2252"/>
      <c r="F10" s="2252"/>
      <c r="G10" s="36"/>
    </row>
    <row r="11" spans="1:7" ht="15" customHeight="1">
      <c r="A11" s="34"/>
      <c r="B11" s="2252"/>
      <c r="C11" s="35"/>
      <c r="D11" s="2253" t="s">
        <v>2069</v>
      </c>
      <c r="E11" s="2253"/>
      <c r="F11" s="2254"/>
      <c r="G11" s="36"/>
    </row>
    <row r="12" spans="1:7">
      <c r="A12" s="34"/>
      <c r="B12" s="2252"/>
      <c r="C12" s="17"/>
      <c r="D12" s="2253"/>
      <c r="E12" s="2253"/>
      <c r="F12" s="2254"/>
      <c r="G12" s="36"/>
    </row>
    <row r="13" spans="1:7">
      <c r="A13" s="34"/>
      <c r="B13" s="17"/>
      <c r="C13" s="17"/>
      <c r="D13" s="2253"/>
      <c r="E13" s="2253"/>
      <c r="F13" s="2254"/>
      <c r="G13" s="36"/>
    </row>
    <row r="14" spans="1:7">
      <c r="A14" s="34"/>
      <c r="B14" s="17"/>
      <c r="C14" s="17"/>
      <c r="D14" s="1041"/>
      <c r="E14" s="1041"/>
      <c r="F14" s="1042"/>
      <c r="G14" s="36"/>
    </row>
    <row r="15" spans="1:7">
      <c r="A15" s="34"/>
      <c r="B15" s="17"/>
      <c r="C15" s="17"/>
      <c r="D15" s="1041"/>
      <c r="E15" s="1041"/>
      <c r="F15" s="1041"/>
      <c r="G15" s="36"/>
    </row>
    <row r="16" spans="1:7">
      <c r="A16" s="31"/>
      <c r="B16" s="32"/>
      <c r="C16" s="32"/>
      <c r="D16" s="32"/>
      <c r="E16" s="32"/>
      <c r="F16" s="32"/>
      <c r="G16" s="33"/>
    </row>
    <row r="17" spans="1:7">
      <c r="A17" s="31" t="s">
        <v>1963</v>
      </c>
      <c r="B17" s="32"/>
      <c r="C17" s="32"/>
      <c r="D17" s="32"/>
      <c r="E17" s="32"/>
      <c r="F17" s="32"/>
      <c r="G17" s="33"/>
    </row>
    <row r="18" spans="1:7" ht="15" customHeight="1">
      <c r="A18" s="34"/>
      <c r="B18" s="2255" t="s">
        <v>3486</v>
      </c>
      <c r="C18" s="1043"/>
      <c r="D18" s="2257" t="s">
        <v>3487</v>
      </c>
      <c r="E18" s="2244"/>
      <c r="F18" s="2244"/>
      <c r="G18" s="1044"/>
    </row>
    <row r="19" spans="1:7">
      <c r="A19" s="34"/>
      <c r="B19" s="2256"/>
      <c r="C19" s="1017"/>
      <c r="D19" s="2246"/>
      <c r="E19" s="2246"/>
      <c r="F19" s="2246"/>
      <c r="G19" s="1045"/>
    </row>
    <row r="20" spans="1:7" ht="15" customHeight="1">
      <c r="A20" s="34"/>
      <c r="B20" s="2259" t="s">
        <v>3488</v>
      </c>
      <c r="C20" s="1046"/>
      <c r="D20" s="2246"/>
      <c r="E20" s="2246"/>
      <c r="F20" s="2246"/>
      <c r="G20" s="1045"/>
    </row>
    <row r="21" spans="1:7">
      <c r="A21" s="34"/>
      <c r="B21" s="2259"/>
      <c r="C21" s="1046"/>
      <c r="D21" s="2246"/>
      <c r="E21" s="2246"/>
      <c r="F21" s="2246"/>
      <c r="G21" s="1045"/>
    </row>
    <row r="22" spans="1:7" ht="15" customHeight="1">
      <c r="A22" s="34"/>
      <c r="B22" s="2259" t="s">
        <v>728</v>
      </c>
      <c r="C22" s="1017"/>
      <c r="D22" s="2246"/>
      <c r="E22" s="2246"/>
      <c r="F22" s="2246"/>
      <c r="G22" s="1045"/>
    </row>
    <row r="23" spans="1:7">
      <c r="A23" s="34"/>
      <c r="B23" s="2259"/>
      <c r="C23" s="1046"/>
      <c r="D23" s="2246"/>
      <c r="E23" s="2246"/>
      <c r="F23" s="2246"/>
      <c r="G23" s="1045"/>
    </row>
    <row r="24" spans="1:7">
      <c r="A24" s="34"/>
      <c r="B24" s="2259"/>
      <c r="C24" s="1047"/>
      <c r="D24" s="2246"/>
      <c r="E24" s="2246"/>
      <c r="F24" s="2246"/>
      <c r="G24" s="1045"/>
    </row>
    <row r="25" spans="1:7" ht="15" customHeight="1">
      <c r="A25" s="34"/>
      <c r="B25" s="2259" t="s">
        <v>3489</v>
      </c>
      <c r="C25" s="1047"/>
      <c r="D25" s="2246"/>
      <c r="E25" s="2246"/>
      <c r="F25" s="2246"/>
      <c r="G25" s="1045"/>
    </row>
    <row r="26" spans="1:7">
      <c r="A26" s="34"/>
      <c r="B26" s="2260"/>
      <c r="C26" s="136"/>
      <c r="D26" s="2246"/>
      <c r="E26" s="2246"/>
      <c r="F26" s="2246"/>
      <c r="G26" s="1045"/>
    </row>
    <row r="27" spans="1:7">
      <c r="A27" s="37"/>
      <c r="B27" s="2261"/>
      <c r="C27" s="32"/>
      <c r="D27" s="2258"/>
      <c r="E27" s="2258"/>
      <c r="F27" s="2258"/>
      <c r="G27" s="33"/>
    </row>
    <row r="28" spans="1:7">
      <c r="A28" s="151" t="s">
        <v>1964</v>
      </c>
      <c r="B28" s="35"/>
      <c r="C28" s="35"/>
      <c r="D28" s="52" t="s">
        <v>3321</v>
      </c>
      <c r="E28" s="205" t="s">
        <v>1965</v>
      </c>
      <c r="F28" s="1048" t="s">
        <v>1966</v>
      </c>
      <c r="G28" s="36"/>
    </row>
    <row r="29" spans="1:7">
      <c r="A29" s="151" t="s">
        <v>1967</v>
      </c>
      <c r="B29" s="35" t="s">
        <v>1968</v>
      </c>
      <c r="C29" s="35"/>
      <c r="D29" s="52" t="s">
        <v>1969</v>
      </c>
      <c r="E29" s="205" t="s">
        <v>1970</v>
      </c>
      <c r="F29" s="52" t="s">
        <v>1971</v>
      </c>
      <c r="G29" s="36"/>
    </row>
    <row r="30" spans="1:7">
      <c r="A30" s="54"/>
      <c r="B30" s="32" t="s">
        <v>3423</v>
      </c>
      <c r="C30" s="32"/>
      <c r="D30" s="55" t="s">
        <v>3424</v>
      </c>
      <c r="E30" s="160" t="s">
        <v>3425</v>
      </c>
      <c r="F30" s="55" t="s">
        <v>3426</v>
      </c>
      <c r="G30" s="33"/>
    </row>
    <row r="31" spans="1:7">
      <c r="A31" s="151" t="s">
        <v>1972</v>
      </c>
      <c r="B31" s="136"/>
      <c r="C31" s="136"/>
      <c r="D31" s="1049"/>
      <c r="E31" s="1050"/>
      <c r="F31" s="1051"/>
      <c r="G31" s="1052"/>
    </row>
    <row r="32" spans="1:7">
      <c r="A32" s="151" t="s">
        <v>1973</v>
      </c>
      <c r="B32" s="136"/>
      <c r="C32" s="136"/>
      <c r="D32" s="1049"/>
      <c r="E32" s="1050"/>
      <c r="F32" s="1053"/>
      <c r="G32" s="1052"/>
    </row>
    <row r="33" spans="1:7">
      <c r="A33" s="151" t="s">
        <v>1974</v>
      </c>
      <c r="B33" s="136"/>
      <c r="C33" s="136"/>
      <c r="D33" s="1049"/>
      <c r="E33" s="1050"/>
      <c r="F33" s="1053"/>
      <c r="G33" s="1052"/>
    </row>
    <row r="34" spans="1:7">
      <c r="A34" s="151" t="s">
        <v>1975</v>
      </c>
      <c r="B34" s="136"/>
      <c r="C34" s="136"/>
      <c r="D34" s="1049"/>
      <c r="E34" s="1050"/>
      <c r="F34" s="1053"/>
      <c r="G34" s="1052"/>
    </row>
    <row r="35" spans="1:7">
      <c r="A35" s="151" t="s">
        <v>1976</v>
      </c>
      <c r="B35" s="136"/>
      <c r="C35" s="136"/>
      <c r="D35" s="1049"/>
      <c r="E35" s="1050"/>
      <c r="F35" s="1053"/>
      <c r="G35" s="1052"/>
    </row>
    <row r="36" spans="1:7">
      <c r="A36" s="151" t="s">
        <v>1977</v>
      </c>
      <c r="B36" s="136"/>
      <c r="C36" s="136"/>
      <c r="D36" s="1049"/>
      <c r="E36" s="1050"/>
      <c r="F36" s="1053"/>
      <c r="G36" s="1052"/>
    </row>
    <row r="37" spans="1:7">
      <c r="A37" s="151" t="s">
        <v>1978</v>
      </c>
      <c r="B37" s="136"/>
      <c r="C37" s="136"/>
      <c r="D37" s="1049"/>
      <c r="E37" s="1050"/>
      <c r="F37" s="1053"/>
      <c r="G37" s="1052"/>
    </row>
    <row r="38" spans="1:7">
      <c r="A38" s="151" t="s">
        <v>1979</v>
      </c>
      <c r="B38" s="136"/>
      <c r="C38" s="136"/>
      <c r="D38" s="1049"/>
      <c r="E38" s="1050"/>
      <c r="F38" s="1053"/>
      <c r="G38" s="1052"/>
    </row>
    <row r="39" spans="1:7">
      <c r="A39" s="151" t="s">
        <v>1980</v>
      </c>
      <c r="B39" s="136"/>
      <c r="C39" s="136"/>
      <c r="D39" s="1049"/>
      <c r="E39" s="1050"/>
      <c r="F39" s="1053"/>
      <c r="G39" s="1052"/>
    </row>
    <row r="40" spans="1:7">
      <c r="A40" s="151" t="s">
        <v>1981</v>
      </c>
      <c r="B40" s="136"/>
      <c r="C40" s="136"/>
      <c r="D40" s="1049"/>
      <c r="E40" s="1050"/>
      <c r="F40" s="1053"/>
      <c r="G40" s="1052"/>
    </row>
    <row r="41" spans="1:7">
      <c r="A41" s="151" t="s">
        <v>1982</v>
      </c>
      <c r="B41" s="136"/>
      <c r="C41" s="136"/>
      <c r="D41" s="1049"/>
      <c r="E41" s="1050"/>
      <c r="F41" s="1053"/>
      <c r="G41" s="1052"/>
    </row>
    <row r="42" spans="1:7">
      <c r="A42" s="151" t="s">
        <v>1983</v>
      </c>
      <c r="B42" s="136"/>
      <c r="C42" s="136"/>
      <c r="D42" s="1049"/>
      <c r="E42" s="1050"/>
      <c r="F42" s="1053"/>
      <c r="G42" s="1052"/>
    </row>
    <row r="43" spans="1:7">
      <c r="A43" s="151" t="s">
        <v>1984</v>
      </c>
      <c r="B43" s="136"/>
      <c r="C43" s="136"/>
      <c r="D43" s="1049"/>
      <c r="E43" s="1050"/>
      <c r="F43" s="1053"/>
      <c r="G43" s="1052"/>
    </row>
    <row r="44" spans="1:7">
      <c r="A44" s="151" t="s">
        <v>1985</v>
      </c>
      <c r="B44" s="136"/>
      <c r="C44" s="136"/>
      <c r="D44" s="1049"/>
      <c r="E44" s="1050"/>
      <c r="F44" s="1053"/>
      <c r="G44" s="1052"/>
    </row>
    <row r="45" spans="1:7">
      <c r="A45" s="151" t="s">
        <v>1986</v>
      </c>
      <c r="B45" s="136"/>
      <c r="C45" s="136"/>
      <c r="D45" s="1049"/>
      <c r="E45" s="1050"/>
      <c r="F45" s="1053"/>
      <c r="G45" s="1052"/>
    </row>
    <row r="46" spans="1:7">
      <c r="A46" s="151" t="s">
        <v>1987</v>
      </c>
      <c r="B46" s="136"/>
      <c r="C46" s="136"/>
      <c r="D46" s="1049"/>
      <c r="E46" s="1050"/>
      <c r="F46" s="1053"/>
      <c r="G46" s="1052"/>
    </row>
    <row r="47" spans="1:7">
      <c r="A47" s="151" t="s">
        <v>1988</v>
      </c>
      <c r="B47" s="136"/>
      <c r="C47" s="136"/>
      <c r="D47" s="1049"/>
      <c r="E47" s="1050"/>
      <c r="F47" s="1053"/>
      <c r="G47" s="1052"/>
    </row>
    <row r="48" spans="1:7">
      <c r="A48" s="151" t="s">
        <v>1989</v>
      </c>
      <c r="B48" s="136"/>
      <c r="C48" s="136"/>
      <c r="D48" s="1049"/>
      <c r="E48" s="1050"/>
      <c r="F48" s="1053"/>
      <c r="G48" s="1052"/>
    </row>
    <row r="49" spans="1:7">
      <c r="A49" s="151" t="s">
        <v>1990</v>
      </c>
      <c r="B49" s="136"/>
      <c r="C49" s="136"/>
      <c r="D49" s="1049"/>
      <c r="E49" s="1050"/>
      <c r="F49" s="1053"/>
      <c r="G49" s="1052"/>
    </row>
    <row r="50" spans="1:7">
      <c r="A50" s="151" t="s">
        <v>1991</v>
      </c>
      <c r="B50" s="136"/>
      <c r="C50" s="136"/>
      <c r="D50" s="1049"/>
      <c r="E50" s="1050"/>
      <c r="F50" s="1053"/>
      <c r="G50" s="1052"/>
    </row>
    <row r="51" spans="1:7">
      <c r="A51" s="151" t="s">
        <v>676</v>
      </c>
      <c r="B51" s="136"/>
      <c r="C51" s="136"/>
      <c r="D51" s="1049"/>
      <c r="E51" s="1050"/>
      <c r="F51" s="1053"/>
      <c r="G51" s="1052"/>
    </row>
    <row r="52" spans="1:7">
      <c r="A52" s="151" t="s">
        <v>677</v>
      </c>
      <c r="B52" s="136"/>
      <c r="C52" s="136"/>
      <c r="D52" s="1049"/>
      <c r="E52" s="1050"/>
      <c r="F52" s="1053"/>
      <c r="G52" s="1052"/>
    </row>
    <row r="53" spans="1:7">
      <c r="A53" s="151" t="s">
        <v>678</v>
      </c>
      <c r="B53" s="136"/>
      <c r="C53" s="136"/>
      <c r="D53" s="1049"/>
      <c r="E53" s="1050"/>
      <c r="F53" s="1053"/>
      <c r="G53" s="1052"/>
    </row>
    <row r="54" spans="1:7">
      <c r="A54" s="151" t="s">
        <v>679</v>
      </c>
      <c r="B54" s="136"/>
      <c r="C54" s="136"/>
      <c r="D54" s="1049"/>
      <c r="E54" s="1050"/>
      <c r="F54" s="1053"/>
      <c r="G54" s="1052"/>
    </row>
    <row r="55" spans="1:7">
      <c r="A55" s="151" t="s">
        <v>680</v>
      </c>
      <c r="B55" s="136"/>
      <c r="C55" s="136"/>
      <c r="D55" s="1049"/>
      <c r="E55" s="1050"/>
      <c r="F55" s="1053"/>
      <c r="G55" s="1052"/>
    </row>
    <row r="56" spans="1:7">
      <c r="A56" s="151" t="s">
        <v>681</v>
      </c>
      <c r="B56" s="136"/>
      <c r="C56" s="136"/>
      <c r="D56" s="1049"/>
      <c r="E56" s="1050"/>
      <c r="F56" s="1053"/>
      <c r="G56" s="1052"/>
    </row>
    <row r="57" spans="1:7" ht="15.75" thickBot="1">
      <c r="A57" s="783" t="s">
        <v>682</v>
      </c>
      <c r="B57" s="137"/>
      <c r="C57" s="137"/>
      <c r="D57" s="1054"/>
      <c r="E57" s="1055"/>
      <c r="F57" s="158"/>
      <c r="G57" s="1056"/>
    </row>
    <row r="58" spans="1:7">
      <c r="A58" s="136" t="s">
        <v>683</v>
      </c>
      <c r="B58" s="136"/>
      <c r="C58" s="136"/>
      <c r="D58" s="136"/>
      <c r="E58" s="201"/>
      <c r="F58" s="1057"/>
      <c r="G58" s="1057"/>
    </row>
    <row r="59" spans="1:7">
      <c r="A59"/>
      <c r="B59" s="136"/>
      <c r="C59" s="136"/>
      <c r="D59" s="136"/>
      <c r="E59" s="201"/>
      <c r="F59" s="1057"/>
      <c r="G59" s="1057"/>
    </row>
    <row r="60" spans="1:7">
      <c r="A60" s="1057" t="s">
        <v>684</v>
      </c>
      <c r="B60" s="16"/>
      <c r="C60" s="16"/>
      <c r="D60" s="1057"/>
      <c r="E60" s="1057"/>
      <c r="F60" s="1057"/>
      <c r="G60" s="1057"/>
    </row>
    <row r="61" spans="1:7" ht="15.75" thickBot="1">
      <c r="A61" s="17"/>
      <c r="B61" s="474"/>
      <c r="C61" s="474"/>
      <c r="D61" s="474"/>
      <c r="E61" s="332"/>
      <c r="F61" s="16"/>
      <c r="G61" s="16"/>
    </row>
    <row r="62" spans="1:7">
      <c r="A62" s="43"/>
      <c r="B62" s="1058" t="s">
        <v>2036</v>
      </c>
      <c r="C62" s="573" t="s">
        <v>1529</v>
      </c>
      <c r="D62" s="1059"/>
      <c r="E62" s="794" t="s">
        <v>1957</v>
      </c>
      <c r="F62" s="1060" t="s">
        <v>2039</v>
      </c>
      <c r="G62" s="1060"/>
    </row>
    <row r="63" spans="1:7">
      <c r="A63" s="34"/>
      <c r="B63" s="998" t="str">
        <f>'Data Sheet'!$C$22</f>
        <v>Please fill in the following:</v>
      </c>
      <c r="C63" s="1049" t="s">
        <v>1959</v>
      </c>
      <c r="D63" s="1061" t="s">
        <v>2066</v>
      </c>
      <c r="E63" s="788" t="s">
        <v>1960</v>
      </c>
      <c r="F63" s="1053"/>
      <c r="G63" s="1052"/>
    </row>
    <row r="64" spans="1:7">
      <c r="A64" s="37"/>
      <c r="B64" s="231"/>
      <c r="C64" s="965" t="s">
        <v>1961</v>
      </c>
      <c r="D64" s="1062" t="s">
        <v>2067</v>
      </c>
      <c r="E64" s="836" t="str">
        <f>'Data Sheet'!$C$40</f>
        <v>4/15/2015</v>
      </c>
      <c r="F64" s="1683" t="str">
        <f>'Data Sheet'!$C$38</f>
        <v>12/31/14</v>
      </c>
      <c r="G64" s="1063"/>
    </row>
    <row r="65" spans="1:7">
      <c r="A65" s="31" t="s">
        <v>1962</v>
      </c>
      <c r="B65" s="32"/>
      <c r="C65" s="32"/>
      <c r="D65" s="32"/>
      <c r="E65" s="32"/>
      <c r="F65" s="1064"/>
      <c r="G65" s="1065"/>
    </row>
    <row r="66" spans="1:7">
      <c r="A66" s="151" t="s">
        <v>1964</v>
      </c>
      <c r="B66" s="136"/>
      <c r="C66" s="136"/>
      <c r="D66" s="1066" t="s">
        <v>3321</v>
      </c>
      <c r="E66" s="788" t="s">
        <v>1965</v>
      </c>
      <c r="F66" s="1052" t="s">
        <v>1966</v>
      </c>
      <c r="G66" s="1052"/>
    </row>
    <row r="67" spans="1:7">
      <c r="A67" s="151" t="s">
        <v>1967</v>
      </c>
      <c r="B67" s="178" t="s">
        <v>1968</v>
      </c>
      <c r="C67" s="178"/>
      <c r="D67" s="787" t="s">
        <v>1969</v>
      </c>
      <c r="E67" s="788" t="s">
        <v>1970</v>
      </c>
      <c r="F67" s="1052" t="s">
        <v>1971</v>
      </c>
      <c r="G67" s="1052"/>
    </row>
    <row r="68" spans="1:7">
      <c r="A68" s="54"/>
      <c r="B68" s="231" t="s">
        <v>3423</v>
      </c>
      <c r="C68" s="231"/>
      <c r="D68" s="1067" t="s">
        <v>3424</v>
      </c>
      <c r="E68" s="792" t="s">
        <v>3425</v>
      </c>
      <c r="F68" s="1065" t="s">
        <v>3426</v>
      </c>
      <c r="G68" s="1065"/>
    </row>
    <row r="69" spans="1:7">
      <c r="A69" s="151" t="s">
        <v>1972</v>
      </c>
      <c r="B69" s="136"/>
      <c r="C69" s="136"/>
      <c r="D69" s="1066"/>
      <c r="E69" s="1068"/>
      <c r="F69" s="1069"/>
      <c r="G69" s="1052"/>
    </row>
    <row r="70" spans="1:7">
      <c r="A70" s="151" t="s">
        <v>1973</v>
      </c>
      <c r="B70" s="136"/>
      <c r="C70" s="136"/>
      <c r="D70" s="1066"/>
      <c r="E70" s="1068"/>
      <c r="F70" s="1069"/>
      <c r="G70" s="1052"/>
    </row>
    <row r="71" spans="1:7">
      <c r="A71" s="151" t="s">
        <v>1974</v>
      </c>
      <c r="B71" s="136"/>
      <c r="C71" s="136"/>
      <c r="D71" s="1066"/>
      <c r="E71" s="1068"/>
      <c r="F71" s="1069"/>
      <c r="G71" s="1052"/>
    </row>
    <row r="72" spans="1:7">
      <c r="A72" s="151" t="s">
        <v>1975</v>
      </c>
      <c r="B72" s="136"/>
      <c r="C72" s="136"/>
      <c r="D72" s="1066"/>
      <c r="E72" s="1068"/>
      <c r="F72" s="1069"/>
      <c r="G72" s="1052"/>
    </row>
    <row r="73" spans="1:7">
      <c r="A73" s="151" t="s">
        <v>1976</v>
      </c>
      <c r="B73" s="136"/>
      <c r="C73" s="136"/>
      <c r="D73" s="1066"/>
      <c r="E73" s="1068"/>
      <c r="F73" s="1069"/>
      <c r="G73" s="1052"/>
    </row>
    <row r="74" spans="1:7">
      <c r="A74" s="151" t="s">
        <v>1977</v>
      </c>
      <c r="B74" s="136"/>
      <c r="C74" s="136"/>
      <c r="D74" s="1066"/>
      <c r="E74" s="1068"/>
      <c r="F74" s="1069"/>
      <c r="G74" s="1052"/>
    </row>
    <row r="75" spans="1:7">
      <c r="A75" s="151" t="s">
        <v>1978</v>
      </c>
      <c r="B75" s="136"/>
      <c r="C75" s="136"/>
      <c r="D75" s="1066"/>
      <c r="E75" s="1068"/>
      <c r="F75" s="1069"/>
      <c r="G75" s="1052"/>
    </row>
    <row r="76" spans="1:7">
      <c r="A76" s="151" t="s">
        <v>1979</v>
      </c>
      <c r="B76" s="136"/>
      <c r="C76" s="136"/>
      <c r="D76" s="1066"/>
      <c r="E76" s="1068"/>
      <c r="F76" s="1069"/>
      <c r="G76" s="1052"/>
    </row>
    <row r="77" spans="1:7">
      <c r="A77" s="151" t="s">
        <v>1980</v>
      </c>
      <c r="B77" s="136"/>
      <c r="C77" s="136"/>
      <c r="D77" s="1066"/>
      <c r="E77" s="1068"/>
      <c r="F77" s="1069"/>
      <c r="G77" s="1052"/>
    </row>
    <row r="78" spans="1:7">
      <c r="A78" s="151" t="s">
        <v>1981</v>
      </c>
      <c r="B78" s="136"/>
      <c r="C78" s="136"/>
      <c r="D78" s="1066"/>
      <c r="E78" s="1068"/>
      <c r="F78" s="1069"/>
      <c r="G78" s="1052"/>
    </row>
    <row r="79" spans="1:7">
      <c r="A79" s="151" t="s">
        <v>1982</v>
      </c>
      <c r="B79" s="136"/>
      <c r="C79" s="136"/>
      <c r="D79" s="1066"/>
      <c r="E79" s="1068"/>
      <c r="F79" s="1069"/>
      <c r="G79" s="1052"/>
    </row>
    <row r="80" spans="1:7">
      <c r="A80" s="151" t="s">
        <v>1983</v>
      </c>
      <c r="B80" s="136"/>
      <c r="C80" s="136"/>
      <c r="D80" s="1066"/>
      <c r="E80" s="1068"/>
      <c r="F80" s="1069"/>
      <c r="G80" s="1052"/>
    </row>
    <row r="81" spans="1:7">
      <c r="A81" s="151" t="s">
        <v>1984</v>
      </c>
      <c r="B81" s="136"/>
      <c r="C81" s="136"/>
      <c r="D81" s="1066"/>
      <c r="E81" s="1068"/>
      <c r="F81" s="1069"/>
      <c r="G81" s="1052"/>
    </row>
    <row r="82" spans="1:7">
      <c r="A82" s="151" t="s">
        <v>1985</v>
      </c>
      <c r="B82" s="136"/>
      <c r="C82" s="136"/>
      <c r="D82" s="1066"/>
      <c r="E82" s="1068"/>
      <c r="F82" s="1069"/>
      <c r="G82" s="1052"/>
    </row>
    <row r="83" spans="1:7">
      <c r="A83" s="151" t="s">
        <v>1986</v>
      </c>
      <c r="B83" s="136"/>
      <c r="C83" s="136"/>
      <c r="D83" s="1066"/>
      <c r="E83" s="1068"/>
      <c r="F83" s="1069"/>
      <c r="G83" s="1052"/>
    </row>
    <row r="84" spans="1:7">
      <c r="A84" s="151" t="s">
        <v>1987</v>
      </c>
      <c r="B84" s="136"/>
      <c r="C84" s="136"/>
      <c r="D84" s="1066"/>
      <c r="E84" s="1068"/>
      <c r="F84" s="1069"/>
      <c r="G84" s="1052"/>
    </row>
    <row r="85" spans="1:7">
      <c r="A85" s="151" t="s">
        <v>1988</v>
      </c>
      <c r="B85" s="136"/>
      <c r="C85" s="136"/>
      <c r="D85" s="1066"/>
      <c r="E85" s="1068"/>
      <c r="F85" s="1069"/>
      <c r="G85" s="1052"/>
    </row>
    <row r="86" spans="1:7">
      <c r="A86" s="151" t="s">
        <v>1989</v>
      </c>
      <c r="B86" s="136"/>
      <c r="C86" s="136"/>
      <c r="D86" s="1066"/>
      <c r="E86" s="1068"/>
      <c r="F86" s="1069"/>
      <c r="G86" s="1052"/>
    </row>
    <row r="87" spans="1:7">
      <c r="A87" s="151" t="s">
        <v>1990</v>
      </c>
      <c r="B87" s="136"/>
      <c r="C87" s="136"/>
      <c r="D87" s="1066"/>
      <c r="E87" s="1068"/>
      <c r="F87" s="1069"/>
      <c r="G87" s="1052"/>
    </row>
    <row r="88" spans="1:7">
      <c r="A88" s="151" t="s">
        <v>1991</v>
      </c>
      <c r="B88" s="136"/>
      <c r="C88" s="136"/>
      <c r="D88" s="1066"/>
      <c r="E88" s="1068"/>
      <c r="F88" s="1069"/>
      <c r="G88" s="1052"/>
    </row>
    <row r="89" spans="1:7">
      <c r="A89" s="151" t="s">
        <v>676</v>
      </c>
      <c r="B89" s="136"/>
      <c r="C89" s="136"/>
      <c r="D89" s="1066"/>
      <c r="E89" s="1068"/>
      <c r="F89" s="1069"/>
      <c r="G89" s="1052"/>
    </row>
    <row r="90" spans="1:7">
      <c r="A90" s="151" t="s">
        <v>677</v>
      </c>
      <c r="B90" s="136"/>
      <c r="C90" s="136"/>
      <c r="D90" s="1066"/>
      <c r="E90" s="1068"/>
      <c r="F90" s="1069"/>
      <c r="G90" s="1052"/>
    </row>
    <row r="91" spans="1:7">
      <c r="A91" s="151" t="s">
        <v>678</v>
      </c>
      <c r="B91" s="136"/>
      <c r="C91" s="136"/>
      <c r="D91" s="1066"/>
      <c r="E91" s="1068"/>
      <c r="F91" s="1069"/>
      <c r="G91" s="1052"/>
    </row>
    <row r="92" spans="1:7">
      <c r="A92" s="151" t="s">
        <v>679</v>
      </c>
      <c r="B92" s="136"/>
      <c r="C92" s="136"/>
      <c r="D92" s="1066"/>
      <c r="E92" s="1068"/>
      <c r="F92" s="1069"/>
      <c r="G92" s="1052"/>
    </row>
    <row r="93" spans="1:7">
      <c r="A93" s="151" t="s">
        <v>680</v>
      </c>
      <c r="B93" s="136"/>
      <c r="C93" s="136"/>
      <c r="D93" s="1066"/>
      <c r="E93" s="1068"/>
      <c r="F93" s="1069"/>
      <c r="G93" s="1052"/>
    </row>
    <row r="94" spans="1:7">
      <c r="A94" s="151" t="s">
        <v>681</v>
      </c>
      <c r="B94" s="136"/>
      <c r="C94" s="136"/>
      <c r="D94" s="1066"/>
      <c r="E94" s="1068"/>
      <c r="F94" s="1069"/>
      <c r="G94" s="1052"/>
    </row>
    <row r="95" spans="1:7">
      <c r="A95" s="151" t="s">
        <v>682</v>
      </c>
      <c r="B95" s="136"/>
      <c r="C95" s="136"/>
      <c r="D95" s="1066"/>
      <c r="E95" s="1068"/>
      <c r="F95" s="1069"/>
      <c r="G95" s="1052"/>
    </row>
    <row r="96" spans="1:7">
      <c r="A96" s="272" t="s">
        <v>2697</v>
      </c>
      <c r="B96" s="846"/>
      <c r="C96" s="997"/>
      <c r="D96" s="1070"/>
      <c r="E96" s="1071"/>
      <c r="F96" s="1072"/>
      <c r="G96" s="1073"/>
    </row>
    <row r="97" spans="1:7">
      <c r="A97" s="272" t="s">
        <v>2698</v>
      </c>
      <c r="B97" s="846"/>
      <c r="C97" s="997"/>
      <c r="D97" s="1070"/>
      <c r="E97" s="1071"/>
      <c r="F97" s="1072"/>
      <c r="G97" s="1073"/>
    </row>
    <row r="98" spans="1:7">
      <c r="A98" s="272" t="s">
        <v>2699</v>
      </c>
      <c r="B98" s="846"/>
      <c r="C98" s="997"/>
      <c r="D98" s="1070"/>
      <c r="E98" s="1071"/>
      <c r="F98" s="1072"/>
      <c r="G98" s="1073"/>
    </row>
    <row r="99" spans="1:7">
      <c r="A99" s="272" t="s">
        <v>2700</v>
      </c>
      <c r="B99" s="846"/>
      <c r="C99" s="997"/>
      <c r="D99" s="1070"/>
      <c r="E99" s="1071"/>
      <c r="F99" s="1072"/>
      <c r="G99" s="1073"/>
    </row>
    <row r="100" spans="1:7">
      <c r="A100" s="272" t="s">
        <v>2701</v>
      </c>
      <c r="B100" s="846"/>
      <c r="C100" s="997"/>
      <c r="D100" s="1070"/>
      <c r="E100" s="1071"/>
      <c r="F100" s="1072"/>
      <c r="G100" s="1073"/>
    </row>
    <row r="101" spans="1:7">
      <c r="A101" s="272" t="s">
        <v>2702</v>
      </c>
      <c r="B101" s="846"/>
      <c r="C101" s="997"/>
      <c r="D101" s="1070"/>
      <c r="E101" s="1071"/>
      <c r="F101" s="1072"/>
      <c r="G101" s="1073"/>
    </row>
    <row r="102" spans="1:7">
      <c r="A102" s="272" t="s">
        <v>2703</v>
      </c>
      <c r="B102" s="846"/>
      <c r="C102" s="997"/>
      <c r="D102" s="1070"/>
      <c r="E102" s="1071"/>
      <c r="F102" s="1072"/>
      <c r="G102" s="1073"/>
    </row>
    <row r="103" spans="1:7">
      <c r="A103" s="272" t="s">
        <v>2704</v>
      </c>
      <c r="B103" s="846"/>
      <c r="C103" s="997"/>
      <c r="D103" s="1070"/>
      <c r="E103" s="1071"/>
      <c r="F103" s="1072"/>
      <c r="G103" s="1073"/>
    </row>
    <row r="104" spans="1:7">
      <c r="A104" s="272" t="s">
        <v>2705</v>
      </c>
      <c r="B104" s="846"/>
      <c r="C104" s="997"/>
      <c r="D104" s="1070"/>
      <c r="E104" s="1071"/>
      <c r="F104" s="1072"/>
      <c r="G104" s="1073"/>
    </row>
    <row r="105" spans="1:7">
      <c r="A105" s="272" t="s">
        <v>2706</v>
      </c>
      <c r="B105" s="846"/>
      <c r="C105" s="997"/>
      <c r="D105" s="1070"/>
      <c r="E105" s="1071"/>
      <c r="F105" s="1072"/>
      <c r="G105" s="1073"/>
    </row>
    <row r="106" spans="1:7">
      <c r="A106" s="272" t="s">
        <v>2707</v>
      </c>
      <c r="B106" s="846"/>
      <c r="C106" s="997"/>
      <c r="D106" s="1070"/>
      <c r="E106" s="1071"/>
      <c r="F106" s="1072"/>
      <c r="G106" s="1073"/>
    </row>
    <row r="107" spans="1:7">
      <c r="A107" s="272" t="s">
        <v>2708</v>
      </c>
      <c r="B107" s="846"/>
      <c r="C107" s="997"/>
      <c r="D107" s="1070"/>
      <c r="E107" s="1071"/>
      <c r="F107" s="1072"/>
      <c r="G107" s="1073"/>
    </row>
    <row r="108" spans="1:7">
      <c r="A108" s="272" t="s">
        <v>2709</v>
      </c>
      <c r="B108" s="846"/>
      <c r="C108" s="997"/>
      <c r="D108" s="1070"/>
      <c r="E108" s="1071"/>
      <c r="F108" s="1072"/>
      <c r="G108" s="1073"/>
    </row>
    <row r="109" spans="1:7">
      <c r="A109" s="272" t="s">
        <v>2710</v>
      </c>
      <c r="B109" s="846"/>
      <c r="C109" s="997"/>
      <c r="D109" s="1070"/>
      <c r="E109" s="1071"/>
      <c r="F109" s="1072"/>
      <c r="G109" s="1073"/>
    </row>
    <row r="110" spans="1:7">
      <c r="A110" s="272" t="s">
        <v>2711</v>
      </c>
      <c r="B110" s="846"/>
      <c r="C110" s="997"/>
      <c r="D110" s="1070"/>
      <c r="E110" s="1071"/>
      <c r="F110" s="1072"/>
      <c r="G110" s="1073"/>
    </row>
    <row r="111" spans="1:7">
      <c r="A111" s="272" t="s">
        <v>2712</v>
      </c>
      <c r="B111" s="846"/>
      <c r="C111" s="997"/>
      <c r="D111" s="1070"/>
      <c r="E111" s="1071"/>
      <c r="F111" s="1072"/>
      <c r="G111" s="1073"/>
    </row>
    <row r="112" spans="1:7">
      <c r="A112" s="272" t="s">
        <v>2713</v>
      </c>
      <c r="B112" s="846"/>
      <c r="C112" s="997"/>
      <c r="D112" s="1070"/>
      <c r="E112" s="1071"/>
      <c r="F112" s="1072"/>
      <c r="G112" s="1073"/>
    </row>
    <row r="113" spans="1:7">
      <c r="A113" s="272" t="s">
        <v>2714</v>
      </c>
      <c r="B113" s="846"/>
      <c r="C113" s="997"/>
      <c r="D113" s="1070"/>
      <c r="E113" s="1071"/>
      <c r="F113" s="1072"/>
      <c r="G113" s="1073"/>
    </row>
    <row r="114" spans="1:7">
      <c r="A114" s="272" t="s">
        <v>2715</v>
      </c>
      <c r="B114" s="846"/>
      <c r="C114" s="997"/>
      <c r="D114" s="1070"/>
      <c r="E114" s="1071"/>
      <c r="F114" s="1072"/>
      <c r="G114" s="1073"/>
    </row>
    <row r="115" spans="1:7">
      <c r="A115" s="272" t="s">
        <v>2716</v>
      </c>
      <c r="B115" s="846"/>
      <c r="C115" s="997"/>
      <c r="D115" s="1070"/>
      <c r="E115" s="1071"/>
      <c r="F115" s="1072"/>
      <c r="G115" s="1073"/>
    </row>
    <row r="116" spans="1:7">
      <c r="A116" s="272" t="s">
        <v>2717</v>
      </c>
      <c r="B116" s="846"/>
      <c r="C116" s="997"/>
      <c r="D116" s="1070"/>
      <c r="E116" s="1071"/>
      <c r="F116" s="1072"/>
      <c r="G116" s="1073"/>
    </row>
    <row r="117" spans="1:7">
      <c r="A117" s="272" t="s">
        <v>2718</v>
      </c>
      <c r="B117" s="846"/>
      <c r="C117" s="997"/>
      <c r="D117" s="1070"/>
      <c r="E117" s="1071"/>
      <c r="F117" s="1072"/>
      <c r="G117" s="1073"/>
    </row>
    <row r="118" spans="1:7" ht="15.75" thickBot="1">
      <c r="A118" s="407" t="s">
        <v>2719</v>
      </c>
      <c r="B118" s="1074"/>
      <c r="C118" s="475"/>
      <c r="D118" s="1075"/>
      <c r="E118" s="1076"/>
      <c r="F118" s="1077"/>
      <c r="G118" s="1078"/>
    </row>
    <row r="119" spans="1:7">
      <c r="A119" s="136" t="s">
        <v>2720</v>
      </c>
      <c r="B119" s="30"/>
      <c r="C119" s="30"/>
      <c r="D119" s="35"/>
      <c r="E119" s="35"/>
      <c r="F119" s="35"/>
      <c r="G119" s="35"/>
    </row>
    <row r="120" spans="1:7">
      <c r="A120" s="35" t="s">
        <v>2721</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customSheetViews>
    <customSheetView guid="{98C50475-4C04-4614-833E-ABC6EEFF4E8E}" scale="85" colorId="22" showPageBreaks="1" fitToPage="1" topLeftCell="A10">
      <rowBreaks count="1" manualBreakCount="1">
        <brk id="60" max="16383" man="1"/>
      </rowBreaks>
      <pageMargins left="0.25" right="0.25" top="0.5" bottom="0.25" header="0" footer="0"/>
      <printOptions horizontalCentered="1" verticalCentered="1"/>
      <pageSetup scale="83" fitToHeight="2" orientation="portrait" horizontalDpi="300" verticalDpi="300" r:id="rId1"/>
      <headerFooter alignWithMargins="0"/>
    </customSheetView>
    <customSheetView guid="{C6EFCE4C-D5CB-4C1D-A286-0DC52BE770F9}"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2"/>
      <headerFooter alignWithMargins="0"/>
    </customSheetView>
    <customSheetView guid="{4BC658A1-0B43-4474-B09F-01138A2D4649}"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3"/>
      <headerFooter alignWithMargins="0"/>
    </customSheetView>
    <customSheetView guid="{615B5AE4-EF39-45E8-9166-92037A1A48C3}"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4"/>
      <headerFooter alignWithMargins="0"/>
    </customSheetView>
    <customSheetView guid="{5615FF12-3AD0-401B-9520-85684B49B8C2}"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5"/>
      <headerFooter alignWithMargins="0"/>
    </customSheetView>
    <customSheetView guid="{770BB473-BE5C-4268-9ADA-B2B104B49C99}" scale="85" colorId="22" showPageBreaks="1" fitToPage="1">
      <rowBreaks count="9" manualBreakCount="9">
        <brk id="42" max="16383" man="1"/>
        <brk id="46" max="16383" man="1"/>
        <brk id="50" max="16383" man="1"/>
        <brk id="54" max="16383" man="1"/>
        <brk id="59" max="16383" man="1"/>
        <brk id="60" max="16383" man="1"/>
        <brk id="64" max="16383" man="1"/>
        <brk id="68" max="16383" man="1"/>
        <brk id="72" max="16383" man="1"/>
      </rowBreaks>
      <pageMargins left="0.25" right="0.25" top="0.5" bottom="0.25" header="0" footer="0"/>
      <printOptions horizontalCentered="1" verticalCentered="1"/>
      <pageSetup scale="10" fitToHeight="2" orientation="portrait" horizontalDpi="300" verticalDpi="300" r:id="rId6"/>
      <headerFooter alignWithMargins="0"/>
    </customSheetView>
    <customSheetView guid="{2DCD765F-7FFB-4119-8ABA-95F832C93250}"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7"/>
      <headerFooter alignWithMargins="0"/>
    </customSheetView>
    <customSheetView guid="{9A54DEF0-DEC4-4137-89B1-509D03916E27}"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8"/>
      <headerFooter alignWithMargins="0"/>
    </customSheetView>
    <customSheetView guid="{3F1C1F7F-1627-415A-A980-D9471073F5DE}"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9"/>
      <headerFooter alignWithMargins="0"/>
    </customSheetView>
    <customSheetView guid="{139C5046-2F46-48F5-A0B9-76AEA7D78668}"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10"/>
      <headerFooter alignWithMargins="0"/>
    </customSheetView>
    <customSheetView guid="{B81AA01E-C0DE-4A87-A251-E1F5DB0B073A}" scale="85" colorId="22" fitToPage="1">
      <rowBreaks count="1" manualBreakCount="1">
        <brk id="60" max="16383" man="1"/>
      </rowBreaks>
      <pageMargins left="0.25" right="0.25" top="0.5" bottom="0.25" header="0" footer="0"/>
      <printOptions horizontalCentered="1" verticalCentered="1"/>
      <pageSetup scale="80" fitToHeight="2" orientation="portrait" horizontalDpi="300" verticalDpi="300" r:id="rId11"/>
      <headerFooter alignWithMargins="0"/>
    </customSheetView>
  </customSheetViews>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2"/>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167</vt:i4>
      </vt:variant>
    </vt:vector>
  </HeadingPairs>
  <TitlesOfParts>
    <vt:vector size="243"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232</vt:lpstr>
      <vt:lpstr>233</vt:lpstr>
      <vt:lpstr>234</vt:lpstr>
      <vt:lpstr>250251</vt:lpstr>
      <vt:lpstr>252</vt:lpstr>
      <vt:lpstr>253</vt:lpstr>
      <vt:lpstr>254</vt:lpstr>
      <vt:lpstr>256257</vt:lpstr>
      <vt:lpstr>261</vt:lpstr>
      <vt:lpstr>262263</vt:lpstr>
      <vt:lpstr>266267</vt:lpstr>
      <vt:lpstr>269</vt:lpstr>
      <vt:lpstr>272273</vt:lpstr>
      <vt:lpstr>274275</vt:lpstr>
      <vt:lpstr>276277</vt:lpstr>
      <vt:lpstr>278</vt:lpstr>
      <vt:lpstr>300301</vt:lpstr>
      <vt:lpstr>304</vt:lpstr>
      <vt:lpstr>310311</vt:lpstr>
      <vt:lpstr>320323</vt:lpstr>
      <vt:lpstr>326327</vt:lpstr>
      <vt:lpstr>328330</vt:lpstr>
      <vt:lpstr>332</vt:lpstr>
      <vt:lpstr>335</vt:lpstr>
      <vt:lpstr>336</vt:lpstr>
      <vt:lpstr>337</vt:lpstr>
      <vt:lpstr>340</vt:lpstr>
      <vt:lpstr>350351</vt:lpstr>
      <vt:lpstr>352353</vt:lpstr>
      <vt:lpstr>354355</vt:lpstr>
      <vt:lpstr>356</vt:lpstr>
      <vt:lpstr>401</vt:lpstr>
      <vt:lpstr>402403</vt:lpstr>
      <vt:lpstr>406407</vt:lpstr>
      <vt:lpstr>408409</vt:lpstr>
      <vt:lpstr>410411</vt:lpstr>
      <vt:lpstr>422423</vt:lpstr>
      <vt:lpstr>424425</vt:lpstr>
      <vt:lpstr>426427</vt:lpstr>
      <vt:lpstr>429</vt:lpstr>
      <vt:lpstr>430</vt:lpstr>
      <vt:lpstr>431</vt:lpstr>
      <vt:lpstr>450</vt:lpstr>
      <vt:lpstr>BOOK</vt:lpstr>
      <vt:lpstr>Sheet1</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_252</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_430</vt:lpstr>
      <vt:lpstr>_430PM</vt:lpstr>
      <vt:lpstr>_431</vt:lpstr>
      <vt:lpstr>_431PM</vt:lpstr>
      <vt:lpstr>_450</vt:lpstr>
      <vt:lpstr>BOOK</vt:lpstr>
      <vt:lpstr>COVER</vt:lpstr>
      <vt:lpstr>COVERPM</vt:lpstr>
      <vt:lpstr>DATA_SHEET</vt:lpstr>
      <vt:lpstr>GENINST</vt:lpstr>
      <vt:lpstr>GENINSTPM</vt:lpstr>
      <vt:lpstr>'102'!Print_Area</vt:lpstr>
      <vt:lpstr>'106107'!Print_Area</vt:lpstr>
      <vt:lpstr>'108109'!Print_Area</vt:lpstr>
      <vt:lpstr>'110113'!Print_Area</vt:lpstr>
      <vt:lpstr>'120121'!Print_Area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'262263'!Print_Area</vt:lpstr>
      <vt:lpstr>'276277'!Print_Area</vt:lpstr>
      <vt:lpstr>'278'!Print_Area</vt:lpstr>
      <vt:lpstr>'304'!Print_Area</vt:lpstr>
      <vt:lpstr>'320323'!Print_Area</vt:lpstr>
      <vt:lpstr>'326327'!Print_Area</vt:lpstr>
      <vt:lpstr>'328330'!Print_Area</vt:lpstr>
      <vt:lpstr>'332'!Print_Area</vt:lpstr>
      <vt:lpstr>'335'!Print_Area</vt:lpstr>
      <vt:lpstr>'340'!Print_Area</vt:lpstr>
      <vt:lpstr>'352353'!Print_Area</vt:lpstr>
      <vt:lpstr>'402403'!Print_Area</vt:lpstr>
      <vt:lpstr>'406407'!Print_Area</vt:lpstr>
      <vt:lpstr>'410411'!Print_Area</vt:lpstr>
      <vt:lpstr>'422423'!Print_Area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Windows User</cp:lastModifiedBy>
  <cp:lastPrinted>2015-04-16T16:23:27Z</cp:lastPrinted>
  <dcterms:created xsi:type="dcterms:W3CDTF">1999-04-16T13:35:52Z</dcterms:created>
  <dcterms:modified xsi:type="dcterms:W3CDTF">2015-04-16T18:43:36Z</dcterms:modified>
</cp:coreProperties>
</file>